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Planner Jawa Barat\04. Daily Sales\Daily Sales 2026\"/>
    </mc:Choice>
  </mc:AlternateContent>
  <bookViews>
    <workbookView xWindow="-105" yWindow="-105" windowWidth="23250" windowHeight="12450" tabRatio="904" firstSheet="5" activeTab="5"/>
  </bookViews>
  <sheets>
    <sheet name="SO APRIL 2026 Rev2" sheetId="40" r:id="rId1"/>
    <sheet name="KEBUTUHAN GAS" sheetId="126" r:id="rId2"/>
    <sheet name="Daily serapan Gas" sheetId="127" r:id="rId3"/>
    <sheet name="SO MS" sheetId="87" r:id="rId4"/>
    <sheet name="Summary Gas" sheetId="86" r:id="rId5"/>
    <sheet name="Daily Sales" sheetId="41" r:id="rId6"/>
    <sheet name="Summary FOB" sheetId="60" state="hidden" r:id="rId7"/>
    <sheet name="Summary sales" sheetId="27" r:id="rId8"/>
    <sheet name="JIUQI" sheetId="128" r:id="rId9"/>
    <sheet name="ADP" sheetId="125" r:id="rId10"/>
    <sheet name="CLIN" sheetId="23" r:id="rId11"/>
    <sheet name="ABC KOGEN" sheetId="121" r:id="rId12"/>
    <sheet name="ASAHIMAS" sheetId="117" r:id="rId13"/>
    <sheet name="HLI" sheetId="109" r:id="rId14"/>
    <sheet name="DIC" sheetId="111" r:id="rId15"/>
    <sheet name="TWK" sheetId="24" r:id="rId16"/>
    <sheet name="STM" sheetId="57" r:id="rId17"/>
    <sheet name="AMI" sheetId="43" r:id="rId18"/>
    <sheet name="BI" sheetId="17" r:id="rId19"/>
    <sheet name="FSI" sheetId="65" r:id="rId20"/>
    <sheet name="INDOFOOD" sheetId="85" r:id="rId21"/>
    <sheet name="UMI" sheetId="11" r:id="rId22"/>
    <sheet name="PCIM" sheetId="94" r:id="rId23"/>
    <sheet name="PCI84" sheetId="95" r:id="rId24"/>
    <sheet name="CERES" sheetId="38" r:id="rId25"/>
    <sheet name="TOMIMOTO" sheetId="93" r:id="rId26"/>
    <sheet name="KTN" sheetId="61" r:id="rId27"/>
    <sheet name="BYC" sheetId="16" r:id="rId28"/>
    <sheet name="SARIMURNI" sheetId="107" r:id="rId29"/>
    <sheet name="KALBEE" sheetId="104" r:id="rId30"/>
    <sheet name="IPT" sheetId="19" r:id="rId31"/>
    <sheet name="Tongtji" sheetId="50" r:id="rId32"/>
    <sheet name="CISF" sheetId="77" r:id="rId33"/>
    <sheet name="EBM" sheetId="75" r:id="rId34"/>
    <sheet name="HCI" sheetId="112" r:id="rId35"/>
    <sheet name="KSN" sheetId="124" r:id="rId36"/>
    <sheet name="NIAGAGARAM" sheetId="88" r:id="rId37"/>
    <sheet name="NNI" sheetId="18" r:id="rId38"/>
    <sheet name="SHB" sheetId="119" r:id="rId39"/>
    <sheet name="MKG" sheetId="14" r:id="rId40"/>
    <sheet name="GTL" sheetId="64" r:id="rId41"/>
    <sheet name="OAJ" sheetId="22" r:id="rId42"/>
    <sheet name="PA" sheetId="46" r:id="rId43"/>
    <sheet name="KGM" sheetId="78" r:id="rId44"/>
    <sheet name="CITYMALL" sheetId="73" state="hidden" r:id="rId45"/>
    <sheet name="PUJ" sheetId="80" r:id="rId46"/>
    <sheet name="KA" sheetId="44" r:id="rId47"/>
    <sheet name="KBRU" sheetId="53" r:id="rId48"/>
    <sheet name="SDM" sheetId="8" r:id="rId49"/>
    <sheet name="JARGAS" sheetId="66" r:id="rId50"/>
    <sheet name="SBI" sheetId="67" r:id="rId51"/>
    <sheet name="HSK" sheetId="49" r:id="rId52"/>
    <sheet name="CCS" sheetId="71" state="hidden" r:id="rId53"/>
    <sheet name="RB" sheetId="21" r:id="rId54"/>
    <sheet name="IDP" sheetId="9" r:id="rId55"/>
    <sheet name="ALT" sheetId="20" r:id="rId56"/>
    <sheet name="SETU" sheetId="68" state="hidden" r:id="rId57"/>
    <sheet name="SPGLOBAL" sheetId="72" r:id="rId58"/>
    <sheet name="SPJES" sheetId="79" r:id="rId59"/>
    <sheet name="GFATOM" sheetId="91" r:id="rId60"/>
    <sheet name="GFKULIT" sheetId="92" r:id="rId61"/>
    <sheet name="GFIR" sheetId="48" r:id="rId62"/>
    <sheet name="GFIR2" sheetId="98" r:id="rId63"/>
    <sheet name="TORABIKAHF" sheetId="101" state="hidden" r:id="rId64"/>
    <sheet name="TORABIKAIC" sheetId="102" state="hidden" r:id="rId65"/>
    <sheet name="TORABIKACIKUPA" sheetId="103" state="hidden" r:id="rId66"/>
    <sheet name="SWS" sheetId="122" state="hidden" r:id="rId67"/>
    <sheet name="TOYOBO" sheetId="118" state="hidden" r:id="rId68"/>
  </sheets>
  <definedNames>
    <definedName name="____key2" localSheetId="11" hidden="1">#REF!</definedName>
    <definedName name="____key2" localSheetId="9" hidden="1">#REF!</definedName>
    <definedName name="____key2" localSheetId="12" hidden="1">#REF!</definedName>
    <definedName name="____key2" localSheetId="35" hidden="1">#REF!</definedName>
    <definedName name="____key2" localSheetId="38" hidden="1">#REF!</definedName>
    <definedName name="____key2" localSheetId="66" hidden="1">#REF!</definedName>
    <definedName name="____key2" localSheetId="67" hidden="1">#REF!</definedName>
    <definedName name="____key2" hidden="1">#REF!</definedName>
    <definedName name="___key2" localSheetId="11" hidden="1">#REF!</definedName>
    <definedName name="___key2" localSheetId="9" hidden="1">#REF!</definedName>
    <definedName name="___key2" localSheetId="12" hidden="1">#REF!</definedName>
    <definedName name="___key2" localSheetId="35" hidden="1">#REF!</definedName>
    <definedName name="___key2" localSheetId="38" hidden="1">#REF!</definedName>
    <definedName name="___key2" localSheetId="66" hidden="1">#REF!</definedName>
    <definedName name="___key2" localSheetId="67" hidden="1">#REF!</definedName>
    <definedName name="___key2" hidden="1">#REF!</definedName>
    <definedName name="___xlnm._FilterDatabase_2" localSheetId="11">#REF!</definedName>
    <definedName name="___xlnm._FilterDatabase_2" localSheetId="9">#REF!</definedName>
    <definedName name="___xlnm._FilterDatabase_2" localSheetId="12">#REF!</definedName>
    <definedName name="___xlnm._FilterDatabase_2" localSheetId="24">#REF!</definedName>
    <definedName name="___xlnm._FilterDatabase_2" localSheetId="19">#REF!</definedName>
    <definedName name="___xlnm._FilterDatabase_2" localSheetId="35">#REF!</definedName>
    <definedName name="___xlnm._FilterDatabase_2" localSheetId="38">#REF!</definedName>
    <definedName name="___xlnm._FilterDatabase_2" localSheetId="57">#REF!</definedName>
    <definedName name="___xlnm._FilterDatabase_2" localSheetId="66">#REF!</definedName>
    <definedName name="___xlnm._FilterDatabase_2" localSheetId="67">#REF!</definedName>
    <definedName name="___xlnm._FilterDatabase_2">#REF!</definedName>
    <definedName name="__123Graph_AWEAKNESS" localSheetId="11" hidden="1">#REF!</definedName>
    <definedName name="__123Graph_AWEAKNESS" localSheetId="9" hidden="1">#REF!</definedName>
    <definedName name="__123Graph_AWEAKNESS" localSheetId="55" hidden="1">#REF!</definedName>
    <definedName name="__123Graph_AWEAKNESS" localSheetId="12" hidden="1">#REF!</definedName>
    <definedName name="__123Graph_AWEAKNESS" localSheetId="18" hidden="1">#REF!</definedName>
    <definedName name="__123Graph_AWEAKNESS" localSheetId="27" hidden="1">#REF!</definedName>
    <definedName name="__123Graph_AWEAKNESS" localSheetId="24" hidden="1">#REF!</definedName>
    <definedName name="__123Graph_AWEAKNESS" localSheetId="10" hidden="1">#REF!</definedName>
    <definedName name="__123Graph_AWEAKNESS" localSheetId="14" hidden="1">#REF!</definedName>
    <definedName name="__123Graph_AWEAKNESS" localSheetId="19" hidden="1">#REF!</definedName>
    <definedName name="__123Graph_AWEAKNESS" localSheetId="34" hidden="1">#REF!</definedName>
    <definedName name="__123Graph_AWEAKNESS" localSheetId="13" hidden="1">#REF!</definedName>
    <definedName name="__123Graph_AWEAKNESS" localSheetId="54" hidden="1">#REF!</definedName>
    <definedName name="__123Graph_AWEAKNESS" localSheetId="30" hidden="1">#REF!</definedName>
    <definedName name="__123Graph_AWEAKNESS" localSheetId="8" hidden="1">#REF!</definedName>
    <definedName name="__123Graph_AWEAKNESS" localSheetId="35" hidden="1">#REF!</definedName>
    <definedName name="__123Graph_AWEAKNESS" localSheetId="39" hidden="1">#REF!</definedName>
    <definedName name="__123Graph_AWEAKNESS" localSheetId="37" hidden="1">#REF!</definedName>
    <definedName name="__123Graph_AWEAKNESS" localSheetId="41" hidden="1">#REF!</definedName>
    <definedName name="__123Graph_AWEAKNESS" localSheetId="53" hidden="1">#REF!</definedName>
    <definedName name="__123Graph_AWEAKNESS" localSheetId="28" hidden="1">#REF!</definedName>
    <definedName name="__123Graph_AWEAKNESS" localSheetId="48" hidden="1">#REF!</definedName>
    <definedName name="__123Graph_AWEAKNESS" localSheetId="38" hidden="1">#REF!</definedName>
    <definedName name="__123Graph_AWEAKNESS" localSheetId="57" hidden="1">#REF!</definedName>
    <definedName name="__123Graph_AWEAKNESS" localSheetId="66" hidden="1">#REF!</definedName>
    <definedName name="__123Graph_AWEAKNESS" localSheetId="67" hidden="1">#REF!</definedName>
    <definedName name="__123Graph_AWEAKNESS" localSheetId="15" hidden="1">#REF!</definedName>
    <definedName name="__123Graph_AWEAKNESS" localSheetId="21" hidden="1">#REF!</definedName>
    <definedName name="__123Graph_AWEAKNESS" hidden="1">#REF!</definedName>
    <definedName name="__123Graph_LBL_AWEAKNESS" localSheetId="11" hidden="1">#REF!</definedName>
    <definedName name="__123Graph_LBL_AWEAKNESS" localSheetId="9" hidden="1">#REF!</definedName>
    <definedName name="__123Graph_LBL_AWEAKNESS" localSheetId="55" hidden="1">#REF!</definedName>
    <definedName name="__123Graph_LBL_AWEAKNESS" localSheetId="12" hidden="1">#REF!</definedName>
    <definedName name="__123Graph_LBL_AWEAKNESS" localSheetId="18" hidden="1">#REF!</definedName>
    <definedName name="__123Graph_LBL_AWEAKNESS" localSheetId="27" hidden="1">#REF!</definedName>
    <definedName name="__123Graph_LBL_AWEAKNESS" localSheetId="24" hidden="1">#REF!</definedName>
    <definedName name="__123Graph_LBL_AWEAKNESS" localSheetId="10" hidden="1">#REF!</definedName>
    <definedName name="__123Graph_LBL_AWEAKNESS" localSheetId="14" hidden="1">#REF!</definedName>
    <definedName name="__123Graph_LBL_AWEAKNESS" localSheetId="19" hidden="1">#REF!</definedName>
    <definedName name="__123Graph_LBL_AWEAKNESS" localSheetId="34" hidden="1">#REF!</definedName>
    <definedName name="__123Graph_LBL_AWEAKNESS" localSheetId="13" hidden="1">#REF!</definedName>
    <definedName name="__123Graph_LBL_AWEAKNESS" localSheetId="54" hidden="1">#REF!</definedName>
    <definedName name="__123Graph_LBL_AWEAKNESS" localSheetId="30" hidden="1">#REF!</definedName>
    <definedName name="__123Graph_LBL_AWEAKNESS" localSheetId="8" hidden="1">#REF!</definedName>
    <definedName name="__123Graph_LBL_AWEAKNESS" localSheetId="35" hidden="1">#REF!</definedName>
    <definedName name="__123Graph_LBL_AWEAKNESS" localSheetId="39" hidden="1">#REF!</definedName>
    <definedName name="__123Graph_LBL_AWEAKNESS" localSheetId="37" hidden="1">#REF!</definedName>
    <definedName name="__123Graph_LBL_AWEAKNESS" localSheetId="41" hidden="1">#REF!</definedName>
    <definedName name="__123Graph_LBL_AWEAKNESS" localSheetId="53" hidden="1">#REF!</definedName>
    <definedName name="__123Graph_LBL_AWEAKNESS" localSheetId="28" hidden="1">#REF!</definedName>
    <definedName name="__123Graph_LBL_AWEAKNESS" localSheetId="48" hidden="1">#REF!</definedName>
    <definedName name="__123Graph_LBL_AWEAKNESS" localSheetId="38" hidden="1">#REF!</definedName>
    <definedName name="__123Graph_LBL_AWEAKNESS" localSheetId="57" hidden="1">#REF!</definedName>
    <definedName name="__123Graph_LBL_AWEAKNESS" localSheetId="66" hidden="1">#REF!</definedName>
    <definedName name="__123Graph_LBL_AWEAKNESS" localSheetId="67" hidden="1">#REF!</definedName>
    <definedName name="__123Graph_LBL_AWEAKNESS" localSheetId="15" hidden="1">#REF!</definedName>
    <definedName name="__123Graph_LBL_AWEAKNESS" localSheetId="21" hidden="1">#REF!</definedName>
    <definedName name="__123Graph_LBL_AWEAKNESS" hidden="1">#REF!</definedName>
    <definedName name="__123Graph_XWEAKNESS" localSheetId="11" hidden="1">#REF!</definedName>
    <definedName name="__123Graph_XWEAKNESS" localSheetId="9" hidden="1">#REF!</definedName>
    <definedName name="__123Graph_XWEAKNESS" localSheetId="55" hidden="1">#REF!</definedName>
    <definedName name="__123Graph_XWEAKNESS" localSheetId="12" hidden="1">#REF!</definedName>
    <definedName name="__123Graph_XWEAKNESS" localSheetId="18" hidden="1">#REF!</definedName>
    <definedName name="__123Graph_XWEAKNESS" localSheetId="27" hidden="1">#REF!</definedName>
    <definedName name="__123Graph_XWEAKNESS" localSheetId="24" hidden="1">#REF!</definedName>
    <definedName name="__123Graph_XWEAKNESS" localSheetId="10" hidden="1">#REF!</definedName>
    <definedName name="__123Graph_XWEAKNESS" localSheetId="14" hidden="1">#REF!</definedName>
    <definedName name="__123Graph_XWEAKNESS" localSheetId="19" hidden="1">#REF!</definedName>
    <definedName name="__123Graph_XWEAKNESS" localSheetId="34" hidden="1">#REF!</definedName>
    <definedName name="__123Graph_XWEAKNESS" localSheetId="13" hidden="1">#REF!</definedName>
    <definedName name="__123Graph_XWEAKNESS" localSheetId="54" hidden="1">#REF!</definedName>
    <definedName name="__123Graph_XWEAKNESS" localSheetId="30" hidden="1">#REF!</definedName>
    <definedName name="__123Graph_XWEAKNESS" localSheetId="8" hidden="1">#REF!</definedName>
    <definedName name="__123Graph_XWEAKNESS" localSheetId="35" hidden="1">#REF!</definedName>
    <definedName name="__123Graph_XWEAKNESS" localSheetId="39" hidden="1">#REF!</definedName>
    <definedName name="__123Graph_XWEAKNESS" localSheetId="37" hidden="1">#REF!</definedName>
    <definedName name="__123Graph_XWEAKNESS" localSheetId="41" hidden="1">#REF!</definedName>
    <definedName name="__123Graph_XWEAKNESS" localSheetId="53" hidden="1">#REF!</definedName>
    <definedName name="__123Graph_XWEAKNESS" localSheetId="28" hidden="1">#REF!</definedName>
    <definedName name="__123Graph_XWEAKNESS" localSheetId="48" hidden="1">#REF!</definedName>
    <definedName name="__123Graph_XWEAKNESS" localSheetId="38" hidden="1">#REF!</definedName>
    <definedName name="__123Graph_XWEAKNESS" localSheetId="57" hidden="1">#REF!</definedName>
    <definedName name="__123Graph_XWEAKNESS" localSheetId="66" hidden="1">#REF!</definedName>
    <definedName name="__123Graph_XWEAKNESS" localSheetId="67" hidden="1">#REF!</definedName>
    <definedName name="__123Graph_XWEAKNESS" localSheetId="15" hidden="1">#REF!</definedName>
    <definedName name="__123Graph_XWEAKNESS" localSheetId="21" hidden="1">#REF!</definedName>
    <definedName name="__123Graph_XWEAKNESS" hidden="1">#REF!</definedName>
    <definedName name="__key2" localSheetId="11" hidden="1">#REF!</definedName>
    <definedName name="__key2" localSheetId="9" hidden="1">#REF!</definedName>
    <definedName name="__key2" localSheetId="12" hidden="1">#REF!</definedName>
    <definedName name="__key2" localSheetId="35" hidden="1">#REF!</definedName>
    <definedName name="__key2" localSheetId="38" hidden="1">#REF!</definedName>
    <definedName name="__key2" localSheetId="66" hidden="1">#REF!</definedName>
    <definedName name="__key2" localSheetId="67" hidden="1">#REF!</definedName>
    <definedName name="__key2" hidden="1">#REF!</definedName>
    <definedName name="__xlnm._FilterDatabase_2" localSheetId="11">#REF!</definedName>
    <definedName name="__xlnm._FilterDatabase_2" localSheetId="9">#REF!</definedName>
    <definedName name="__xlnm._FilterDatabase_2" localSheetId="12">#REF!</definedName>
    <definedName name="__xlnm._FilterDatabase_2" localSheetId="24">#REF!</definedName>
    <definedName name="__xlnm._FilterDatabase_2" localSheetId="19">#REF!</definedName>
    <definedName name="__xlnm._FilterDatabase_2" localSheetId="35">#REF!</definedName>
    <definedName name="__xlnm._FilterDatabase_2" localSheetId="38">#REF!</definedName>
    <definedName name="__xlnm._FilterDatabase_2" localSheetId="57">#REF!</definedName>
    <definedName name="__xlnm._FilterDatabase_2" localSheetId="66">#REF!</definedName>
    <definedName name="__xlnm._FilterDatabase_2" localSheetId="67">#REF!</definedName>
    <definedName name="__xlnm._FilterDatabase_2">#REF!</definedName>
    <definedName name="_Fill" localSheetId="11" hidden="1">#REF!</definedName>
    <definedName name="_Fill" localSheetId="9" hidden="1">#REF!</definedName>
    <definedName name="_Fill" localSheetId="55" hidden="1">#REF!</definedName>
    <definedName name="_Fill" localSheetId="12" hidden="1">#REF!</definedName>
    <definedName name="_Fill" localSheetId="18" hidden="1">#REF!</definedName>
    <definedName name="_Fill" localSheetId="27" hidden="1">#REF!</definedName>
    <definedName name="_Fill" localSheetId="24" hidden="1">#REF!</definedName>
    <definedName name="_Fill" localSheetId="10" hidden="1">#REF!</definedName>
    <definedName name="_Fill" localSheetId="14" hidden="1">#REF!</definedName>
    <definedName name="_Fill" localSheetId="19" hidden="1">#REF!</definedName>
    <definedName name="_Fill" localSheetId="34" hidden="1">#REF!</definedName>
    <definedName name="_Fill" localSheetId="13" hidden="1">#REF!</definedName>
    <definedName name="_Fill" localSheetId="54" hidden="1">#REF!</definedName>
    <definedName name="_Fill" localSheetId="30" hidden="1">#REF!</definedName>
    <definedName name="_Fill" localSheetId="8" hidden="1">#REF!</definedName>
    <definedName name="_Fill" localSheetId="35" hidden="1">#REF!</definedName>
    <definedName name="_Fill" localSheetId="39" hidden="1">#REF!</definedName>
    <definedName name="_Fill" localSheetId="37" hidden="1">#REF!</definedName>
    <definedName name="_Fill" localSheetId="41" hidden="1">#REF!</definedName>
    <definedName name="_Fill" localSheetId="53" hidden="1">#REF!</definedName>
    <definedName name="_Fill" localSheetId="28" hidden="1">#REF!</definedName>
    <definedName name="_Fill" localSheetId="48" hidden="1">#REF!</definedName>
    <definedName name="_Fill" localSheetId="38" hidden="1">#REF!</definedName>
    <definedName name="_Fill" localSheetId="57" hidden="1">#REF!</definedName>
    <definedName name="_Fill" localSheetId="66" hidden="1">#REF!</definedName>
    <definedName name="_Fill" localSheetId="67" hidden="1">#REF!</definedName>
    <definedName name="_Fill" localSheetId="15" hidden="1">#REF!</definedName>
    <definedName name="_Fill" localSheetId="21" hidden="1">#REF!</definedName>
    <definedName name="_Fill" hidden="1">#REF!</definedName>
    <definedName name="_xlnm._FilterDatabase" localSheetId="54" hidden="1">IDP!$A$1:$P$58</definedName>
    <definedName name="_xlnm._FilterDatabase" localSheetId="8" hidden="1">JIUQI!$A$1:$P$58</definedName>
    <definedName name="_Key1" localSheetId="11" hidden="1">#REF!</definedName>
    <definedName name="_Key1" localSheetId="9" hidden="1">#REF!</definedName>
    <definedName name="_Key1" localSheetId="55" hidden="1">#REF!</definedName>
    <definedName name="_Key1" localSheetId="12" hidden="1">#REF!</definedName>
    <definedName name="_Key1" localSheetId="18" hidden="1">#REF!</definedName>
    <definedName name="_Key1" localSheetId="27" hidden="1">#REF!</definedName>
    <definedName name="_Key1" localSheetId="24" hidden="1">#REF!</definedName>
    <definedName name="_Key1" localSheetId="10" hidden="1">#REF!</definedName>
    <definedName name="_Key1" localSheetId="14" hidden="1">#REF!</definedName>
    <definedName name="_Key1" localSheetId="19" hidden="1">#REF!</definedName>
    <definedName name="_Key1" localSheetId="34" hidden="1">#REF!</definedName>
    <definedName name="_Key1" localSheetId="13" hidden="1">#REF!</definedName>
    <definedName name="_Key1" localSheetId="54" hidden="1">#REF!</definedName>
    <definedName name="_Key1" localSheetId="30" hidden="1">#REF!</definedName>
    <definedName name="_Key1" localSheetId="8" hidden="1">#REF!</definedName>
    <definedName name="_Key1" localSheetId="35" hidden="1">#REF!</definedName>
    <definedName name="_Key1" localSheetId="39" hidden="1">#REF!</definedName>
    <definedName name="_Key1" localSheetId="37" hidden="1">#REF!</definedName>
    <definedName name="_Key1" localSheetId="41" hidden="1">#REF!</definedName>
    <definedName name="_Key1" localSheetId="53" hidden="1">#REF!</definedName>
    <definedName name="_Key1" localSheetId="28" hidden="1">#REF!</definedName>
    <definedName name="_Key1" localSheetId="48" hidden="1">#REF!</definedName>
    <definedName name="_Key1" localSheetId="38" hidden="1">#REF!</definedName>
    <definedName name="_Key1" localSheetId="57" hidden="1">#REF!</definedName>
    <definedName name="_Key1" localSheetId="66" hidden="1">#REF!</definedName>
    <definedName name="_Key1" localSheetId="67" hidden="1">#REF!</definedName>
    <definedName name="_Key1" localSheetId="15" hidden="1">#REF!</definedName>
    <definedName name="_Key1" localSheetId="21" hidden="1">#REF!</definedName>
    <definedName name="_Key1" hidden="1">#REF!</definedName>
    <definedName name="_Key2" localSheetId="11" hidden="1">#REF!</definedName>
    <definedName name="_Key2" localSheetId="9" hidden="1">#REF!</definedName>
    <definedName name="_Key2" localSheetId="55" hidden="1">#REF!</definedName>
    <definedName name="_Key2" localSheetId="12" hidden="1">#REF!</definedName>
    <definedName name="_Key2" localSheetId="18" hidden="1">#REF!</definedName>
    <definedName name="_Key2" localSheetId="27" hidden="1">#REF!</definedName>
    <definedName name="_Key2" localSheetId="24" hidden="1">#REF!</definedName>
    <definedName name="_Key2" localSheetId="10" hidden="1">#REF!</definedName>
    <definedName name="_Key2" localSheetId="14" hidden="1">#REF!</definedName>
    <definedName name="_Key2" localSheetId="19" hidden="1">#REF!</definedName>
    <definedName name="_Key2" localSheetId="34" hidden="1">#REF!</definedName>
    <definedName name="_Key2" localSheetId="13" hidden="1">#REF!</definedName>
    <definedName name="_Key2" localSheetId="54" hidden="1">#REF!</definedName>
    <definedName name="_Key2" localSheetId="30" hidden="1">#REF!</definedName>
    <definedName name="_Key2" localSheetId="8" hidden="1">#REF!</definedName>
    <definedName name="_Key2" localSheetId="35" hidden="1">#REF!</definedName>
    <definedName name="_Key2" localSheetId="39" hidden="1">#REF!</definedName>
    <definedName name="_Key2" localSheetId="37" hidden="1">#REF!</definedName>
    <definedName name="_Key2" localSheetId="41" hidden="1">#REF!</definedName>
    <definedName name="_Key2" localSheetId="53" hidden="1">#REF!</definedName>
    <definedName name="_Key2" localSheetId="28" hidden="1">#REF!</definedName>
    <definedName name="_Key2" localSheetId="48" hidden="1">#REF!</definedName>
    <definedName name="_Key2" localSheetId="38" hidden="1">#REF!</definedName>
    <definedName name="_Key2" localSheetId="57" hidden="1">#REF!</definedName>
    <definedName name="_Key2" localSheetId="66" hidden="1">#REF!</definedName>
    <definedName name="_Key2" localSheetId="67" hidden="1">#REF!</definedName>
    <definedName name="_Key2" localSheetId="15" hidden="1">#REF!</definedName>
    <definedName name="_Key2" localSheetId="21" hidden="1">#REF!</definedName>
    <definedName name="_Key2" hidden="1">#REF!</definedName>
    <definedName name="_Sort" localSheetId="11" hidden="1">#REF!</definedName>
    <definedName name="_Sort" localSheetId="9" hidden="1">#REF!</definedName>
    <definedName name="_Sort" localSheetId="55" hidden="1">#REF!</definedName>
    <definedName name="_Sort" localSheetId="12" hidden="1">#REF!</definedName>
    <definedName name="_Sort" localSheetId="18" hidden="1">#REF!</definedName>
    <definedName name="_Sort" localSheetId="27" hidden="1">#REF!</definedName>
    <definedName name="_Sort" localSheetId="24" hidden="1">#REF!</definedName>
    <definedName name="_Sort" localSheetId="10" hidden="1">#REF!</definedName>
    <definedName name="_Sort" localSheetId="14" hidden="1">#REF!</definedName>
    <definedName name="_Sort" localSheetId="19" hidden="1">#REF!</definedName>
    <definedName name="_Sort" localSheetId="34" hidden="1">#REF!</definedName>
    <definedName name="_Sort" localSheetId="13" hidden="1">#REF!</definedName>
    <definedName name="_Sort" localSheetId="54" hidden="1">#REF!</definedName>
    <definedName name="_Sort" localSheetId="30" hidden="1">#REF!</definedName>
    <definedName name="_Sort" localSheetId="8" hidden="1">#REF!</definedName>
    <definedName name="_Sort" localSheetId="35" hidden="1">#REF!</definedName>
    <definedName name="_Sort" localSheetId="39" hidden="1">#REF!</definedName>
    <definedName name="_Sort" localSheetId="37" hidden="1">#REF!</definedName>
    <definedName name="_Sort" localSheetId="41" hidden="1">#REF!</definedName>
    <definedName name="_Sort" localSheetId="53" hidden="1">#REF!</definedName>
    <definedName name="_Sort" localSheetId="28" hidden="1">#REF!</definedName>
    <definedName name="_Sort" localSheetId="48" hidden="1">#REF!</definedName>
    <definedName name="_Sort" localSheetId="38" hidden="1">#REF!</definedName>
    <definedName name="_Sort" localSheetId="57" hidden="1">#REF!</definedName>
    <definedName name="_Sort" localSheetId="66" hidden="1">#REF!</definedName>
    <definedName name="_Sort" localSheetId="67" hidden="1">#REF!</definedName>
    <definedName name="_Sort" localSheetId="15" hidden="1">#REF!</definedName>
    <definedName name="_Sort" localSheetId="21" hidden="1">#REF!</definedName>
    <definedName name="_Sort" hidden="1">#REF!</definedName>
    <definedName name="_TES46">#N/A</definedName>
    <definedName name="AAAA">#N/A</definedName>
    <definedName name="ad" localSheetId="11" hidden="1">#REF!</definedName>
    <definedName name="ad" localSheetId="9" hidden="1">#REF!</definedName>
    <definedName name="ad" localSheetId="55" hidden="1">#REF!</definedName>
    <definedName name="ad" localSheetId="12" hidden="1">#REF!</definedName>
    <definedName name="ad" localSheetId="18" hidden="1">#REF!</definedName>
    <definedName name="ad" localSheetId="27" hidden="1">#REF!</definedName>
    <definedName name="ad" localSheetId="24" hidden="1">#REF!</definedName>
    <definedName name="ad" localSheetId="10" hidden="1">#REF!</definedName>
    <definedName name="ad" localSheetId="14" hidden="1">#REF!</definedName>
    <definedName name="ad" localSheetId="19" hidden="1">#REF!</definedName>
    <definedName name="ad" localSheetId="34" hidden="1">#REF!</definedName>
    <definedName name="ad" localSheetId="13" hidden="1">#REF!</definedName>
    <definedName name="ad" localSheetId="54" hidden="1">#REF!</definedName>
    <definedName name="ad" localSheetId="30" hidden="1">#REF!</definedName>
    <definedName name="ad" localSheetId="8" hidden="1">#REF!</definedName>
    <definedName name="ad" localSheetId="35" hidden="1">#REF!</definedName>
    <definedName name="ad" localSheetId="39" hidden="1">#REF!</definedName>
    <definedName name="ad" localSheetId="37" hidden="1">#REF!</definedName>
    <definedName name="ad" localSheetId="41" hidden="1">#REF!</definedName>
    <definedName name="ad" localSheetId="53" hidden="1">#REF!</definedName>
    <definedName name="ad" localSheetId="28" hidden="1">#REF!</definedName>
    <definedName name="ad" localSheetId="48" hidden="1">#REF!</definedName>
    <definedName name="ad" localSheetId="38" hidden="1">#REF!</definedName>
    <definedName name="ad" localSheetId="57" hidden="1">#REF!</definedName>
    <definedName name="ad" localSheetId="66" hidden="1">#REF!</definedName>
    <definedName name="ad" localSheetId="67" hidden="1">#REF!</definedName>
    <definedName name="ad" localSheetId="15" hidden="1">#REF!</definedName>
    <definedName name="ad" localSheetId="21" hidden="1">#REF!</definedName>
    <definedName name="ad" hidden="1">#REF!</definedName>
    <definedName name="ati">#N/A</definedName>
    <definedName name="BS">#N/A</definedName>
    <definedName name="CCC">#N/A</definedName>
    <definedName name="depr9200">#N/A</definedName>
    <definedName name="dfsfd">#N/A</definedName>
    <definedName name="Excel_BuiltIn__FilterDatabase_1" localSheetId="11">#REF!</definedName>
    <definedName name="Excel_BuiltIn__FilterDatabase_1" localSheetId="9">#REF!</definedName>
    <definedName name="Excel_BuiltIn__FilterDatabase_1" localSheetId="12">#REF!</definedName>
    <definedName name="Excel_BuiltIn__FilterDatabase_1" localSheetId="24">#REF!</definedName>
    <definedName name="Excel_BuiltIn__FilterDatabase_1" localSheetId="19">#REF!</definedName>
    <definedName name="Excel_BuiltIn__FilterDatabase_1" localSheetId="35">#REF!</definedName>
    <definedName name="Excel_BuiltIn__FilterDatabase_1" localSheetId="38">#REF!</definedName>
    <definedName name="Excel_BuiltIn__FilterDatabase_1" localSheetId="57">#REF!</definedName>
    <definedName name="Excel_BuiltIn__FilterDatabase_1" localSheetId="66">#REF!</definedName>
    <definedName name="Excel_BuiltIn__FilterDatabase_1" localSheetId="67">#REF!</definedName>
    <definedName name="Excel_BuiltIn__FilterDatabase_1">#REF!</definedName>
    <definedName name="Excel_BuiltIn_Print_Titles">NA()</definedName>
    <definedName name="Export_3" localSheetId="11">#REF!</definedName>
    <definedName name="Export_3" localSheetId="9">#REF!</definedName>
    <definedName name="Export_3" localSheetId="12">#REF!</definedName>
    <definedName name="Export_3" localSheetId="35">#REF!</definedName>
    <definedName name="Export_3" localSheetId="38">#REF!</definedName>
    <definedName name="Export_3" localSheetId="66">#REF!</definedName>
    <definedName name="Export_3" localSheetId="67">#REF!</definedName>
    <definedName name="Export_3">#REF!</definedName>
    <definedName name="FOB" localSheetId="11">'Summary FOB'!#REF!</definedName>
    <definedName name="FOB" localSheetId="9">'Summary FOB'!#REF!</definedName>
    <definedName name="FOB" localSheetId="12">'Summary FOB'!#REF!</definedName>
    <definedName name="FOB" localSheetId="35">'Summary FOB'!#REF!</definedName>
    <definedName name="FOB" localSheetId="38">'Summary FOB'!#REF!</definedName>
    <definedName name="FOB" localSheetId="66">'Summary FOB'!#REF!</definedName>
    <definedName name="FOB" localSheetId="67">'Summary FOB'!#REF!</definedName>
    <definedName name="FOB">'Summary FOB'!#REF!</definedName>
    <definedName name="LESY" localSheetId="11" hidden="1">#REF!</definedName>
    <definedName name="LESY" localSheetId="9" hidden="1">#REF!</definedName>
    <definedName name="LESY" localSheetId="55" hidden="1">#REF!</definedName>
    <definedName name="LESY" localSheetId="12" hidden="1">#REF!</definedName>
    <definedName name="LESY" localSheetId="18" hidden="1">#REF!</definedName>
    <definedName name="LESY" localSheetId="27" hidden="1">#REF!</definedName>
    <definedName name="LESY" localSheetId="24" hidden="1">#REF!</definedName>
    <definedName name="LESY" localSheetId="10" hidden="1">#REF!</definedName>
    <definedName name="LESY" localSheetId="14" hidden="1">#REF!</definedName>
    <definedName name="LESY" localSheetId="19" hidden="1">#REF!</definedName>
    <definedName name="LESY" localSheetId="34" hidden="1">#REF!</definedName>
    <definedName name="LESY" localSheetId="13" hidden="1">#REF!</definedName>
    <definedName name="LESY" localSheetId="54" hidden="1">#REF!</definedName>
    <definedName name="LESY" localSheetId="30" hidden="1">#REF!</definedName>
    <definedName name="LESY" localSheetId="8" hidden="1">#REF!</definedName>
    <definedName name="LESY" localSheetId="35" hidden="1">#REF!</definedName>
    <definedName name="LESY" localSheetId="39" hidden="1">#REF!</definedName>
    <definedName name="LESY" localSheetId="37" hidden="1">#REF!</definedName>
    <definedName name="LESY" localSheetId="41" hidden="1">#REF!</definedName>
    <definedName name="LESY" localSheetId="53" hidden="1">#REF!</definedName>
    <definedName name="LESY" localSheetId="28" hidden="1">#REF!</definedName>
    <definedName name="LESY" localSheetId="48" hidden="1">#REF!</definedName>
    <definedName name="LESY" localSheetId="38" hidden="1">#REF!</definedName>
    <definedName name="LESY" localSheetId="57" hidden="1">#REF!</definedName>
    <definedName name="LESY" localSheetId="66" hidden="1">#REF!</definedName>
    <definedName name="LESY" localSheetId="67" hidden="1">#REF!</definedName>
    <definedName name="LESY" localSheetId="15" hidden="1">#REF!</definedName>
    <definedName name="LESY" localSheetId="21" hidden="1">#REF!</definedName>
    <definedName name="LESY" hidden="1">#REF!</definedName>
    <definedName name="partt">#N/A</definedName>
    <definedName name="PRINT_TITLES_MI">#N/A</definedName>
    <definedName name="project">#N/A</definedName>
    <definedName name="qqq">#N/A</definedName>
    <definedName name="Record3">#N/A</definedName>
    <definedName name="Record4">#N/A</definedName>
    <definedName name="solver_eng" localSheetId="7" hidden="1">1</definedName>
    <definedName name="solver_neg" localSheetId="7" hidden="1">1</definedName>
    <definedName name="solver_num" localSheetId="7" hidden="1">0</definedName>
    <definedName name="solver_opt" localSheetId="7" hidden="1">'Summary sales'!$Q$17</definedName>
    <definedName name="solver_typ" localSheetId="7" hidden="1">1</definedName>
    <definedName name="solver_val" localSheetId="7" hidden="1">0</definedName>
    <definedName name="solver_ver" localSheetId="7" hidden="1">3</definedName>
    <definedName name="SORTPEMB">#N/A</definedName>
    <definedName name="sumAugst">#N/A</definedName>
    <definedName name="TaxTV">10%</definedName>
    <definedName name="TaxXL">5%</definedName>
    <definedName name="test31">#N/A</definedName>
    <definedName name="test32">#N/A</definedName>
    <definedName name="test33">#N/A</definedName>
    <definedName name="test34">#N/A</definedName>
    <definedName name="test35">#N/A</definedName>
    <definedName name="test36">#N/A</definedName>
    <definedName name="test37">#N/A</definedName>
    <definedName name="test41">#N/A</definedName>
    <definedName name="test42">#N/A</definedName>
    <definedName name="test43">#N/A</definedName>
    <definedName name="test44">#N/A</definedName>
    <definedName name="test45">#N/A</definedName>
    <definedName name="test46">#N/A</definedName>
    <definedName name="test47">#N/A</definedName>
    <definedName name="zz">#N/A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E37" i="27" l="1"/>
  <c r="BE36" i="27"/>
  <c r="BE35" i="27"/>
  <c r="BE34" i="27"/>
  <c r="BE33" i="27"/>
  <c r="BE32" i="27"/>
  <c r="BE31" i="27"/>
  <c r="BE30" i="27"/>
  <c r="BE29" i="27"/>
  <c r="BE28" i="27"/>
  <c r="BE27" i="27"/>
  <c r="BE26" i="27"/>
  <c r="BE25" i="27"/>
  <c r="BE24" i="27"/>
  <c r="BE23" i="27"/>
  <c r="BE22" i="27"/>
  <c r="BE21" i="27"/>
  <c r="BE20" i="27"/>
  <c r="BE19" i="27"/>
  <c r="BE18" i="27"/>
  <c r="BE17" i="27"/>
  <c r="BE16" i="27"/>
  <c r="BE15" i="27"/>
  <c r="BE14" i="27"/>
  <c r="BE13" i="27"/>
  <c r="BE12" i="27"/>
  <c r="BE11" i="27"/>
  <c r="BE10" i="27"/>
  <c r="BE9" i="27"/>
  <c r="BE8" i="27"/>
  <c r="X37" i="27"/>
  <c r="X36" i="27"/>
  <c r="X35" i="27"/>
  <c r="X34" i="27"/>
  <c r="X33" i="27"/>
  <c r="X32" i="27"/>
  <c r="X31" i="27"/>
  <c r="X30" i="27"/>
  <c r="X29" i="27"/>
  <c r="X28" i="27"/>
  <c r="X27" i="27"/>
  <c r="X26" i="27"/>
  <c r="X25" i="27"/>
  <c r="X24" i="27"/>
  <c r="X23" i="27"/>
  <c r="X22" i="27"/>
  <c r="X21" i="27"/>
  <c r="X20" i="27"/>
  <c r="X19" i="27"/>
  <c r="X18" i="27"/>
  <c r="X17" i="27"/>
  <c r="X16" i="27"/>
  <c r="X15" i="27"/>
  <c r="X14" i="27"/>
  <c r="X13" i="27"/>
  <c r="X12" i="27"/>
  <c r="X11" i="27"/>
  <c r="X10" i="27"/>
  <c r="X9" i="27"/>
  <c r="X8" i="27"/>
  <c r="H36" i="48"/>
  <c r="H35" i="48"/>
  <c r="H34" i="48"/>
  <c r="H33" i="48"/>
  <c r="H36" i="92"/>
  <c r="H35" i="92"/>
  <c r="H34" i="92"/>
  <c r="H33" i="92"/>
  <c r="H32" i="92"/>
  <c r="H31" i="92"/>
  <c r="H36" i="91"/>
  <c r="H35" i="91"/>
  <c r="H34" i="91"/>
  <c r="H33" i="91"/>
  <c r="H32" i="91"/>
  <c r="M41" i="20"/>
  <c r="L41" i="20"/>
  <c r="N41" i="20" s="1"/>
  <c r="H36" i="21"/>
  <c r="H35" i="21"/>
  <c r="H34" i="21"/>
  <c r="H33" i="21"/>
  <c r="K36" i="49"/>
  <c r="K35" i="49"/>
  <c r="K34" i="49"/>
  <c r="K33" i="49"/>
  <c r="H36" i="49"/>
  <c r="H35" i="49"/>
  <c r="H34" i="49"/>
  <c r="H36" i="67"/>
  <c r="H35" i="67"/>
  <c r="H34" i="67"/>
  <c r="H33" i="67"/>
  <c r="H32" i="67"/>
  <c r="H36" i="66"/>
  <c r="H35" i="66"/>
  <c r="H34" i="66"/>
  <c r="H33" i="66"/>
  <c r="H36" i="8"/>
  <c r="H35" i="8"/>
  <c r="H34" i="8"/>
  <c r="H33" i="8"/>
  <c r="H32" i="8"/>
  <c r="H37" i="53"/>
  <c r="H36" i="53"/>
  <c r="H35" i="53"/>
  <c r="H34" i="53"/>
  <c r="H36" i="44"/>
  <c r="H35" i="44"/>
  <c r="H34" i="44"/>
  <c r="H33" i="44"/>
  <c r="H36" i="80"/>
  <c r="H35" i="80"/>
  <c r="H34" i="80"/>
  <c r="H36" i="78"/>
  <c r="H35" i="78"/>
  <c r="H34" i="78"/>
  <c r="H33" i="78"/>
  <c r="H36" i="46"/>
  <c r="H35" i="46"/>
  <c r="H34" i="46"/>
  <c r="H33" i="46"/>
  <c r="H32" i="46"/>
  <c r="H36" i="22"/>
  <c r="H35" i="22"/>
  <c r="H34" i="22"/>
  <c r="H33" i="22"/>
  <c r="H32" i="22"/>
  <c r="H36" i="64"/>
  <c r="H35" i="64"/>
  <c r="H34" i="64"/>
  <c r="H33" i="64"/>
  <c r="H32" i="64"/>
  <c r="H36" i="14"/>
  <c r="H35" i="14"/>
  <c r="H34" i="14"/>
  <c r="H33" i="14"/>
  <c r="H36" i="119"/>
  <c r="H35" i="119"/>
  <c r="H34" i="119"/>
  <c r="H33" i="119"/>
  <c r="H36" i="18"/>
  <c r="J36" i="18" s="1"/>
  <c r="K36" i="18" s="1"/>
  <c r="H36" i="88"/>
  <c r="H35" i="88"/>
  <c r="H34" i="88"/>
  <c r="H33" i="88"/>
  <c r="H36" i="124"/>
  <c r="H35" i="124"/>
  <c r="H34" i="124"/>
  <c r="H33" i="124"/>
  <c r="H32" i="124"/>
  <c r="H36" i="112"/>
  <c r="H35" i="112"/>
  <c r="H34" i="112"/>
  <c r="H33" i="112"/>
  <c r="H36" i="75"/>
  <c r="H35" i="75"/>
  <c r="H34" i="75"/>
  <c r="H33" i="75"/>
  <c r="H36" i="77"/>
  <c r="H35" i="77"/>
  <c r="H34" i="77"/>
  <c r="H33" i="77"/>
  <c r="H36" i="50"/>
  <c r="H35" i="50"/>
  <c r="H34" i="50"/>
  <c r="H33" i="50"/>
  <c r="H32" i="50"/>
  <c r="H31" i="50"/>
  <c r="H36" i="19"/>
  <c r="H35" i="19"/>
  <c r="H34" i="19"/>
  <c r="H33" i="19"/>
  <c r="H36" i="104"/>
  <c r="H35" i="104"/>
  <c r="H34" i="104"/>
  <c r="H33" i="104"/>
  <c r="H36" i="107"/>
  <c r="H35" i="107"/>
  <c r="H34" i="107"/>
  <c r="H33" i="107"/>
  <c r="H36" i="16"/>
  <c r="H35" i="16"/>
  <c r="H34" i="16"/>
  <c r="H33" i="16"/>
  <c r="H36" i="61"/>
  <c r="H35" i="61"/>
  <c r="H34" i="61"/>
  <c r="H33" i="61"/>
  <c r="H36" i="93"/>
  <c r="H35" i="93"/>
  <c r="H34" i="93"/>
  <c r="H33" i="93"/>
  <c r="H36" i="38"/>
  <c r="H35" i="38"/>
  <c r="H34" i="38"/>
  <c r="H33" i="38"/>
  <c r="H36" i="95"/>
  <c r="H35" i="95"/>
  <c r="H34" i="95"/>
  <c r="H33" i="95"/>
  <c r="H36" i="94"/>
  <c r="H35" i="94"/>
  <c r="H34" i="94"/>
  <c r="H33" i="94"/>
  <c r="H36" i="11"/>
  <c r="H35" i="11"/>
  <c r="H34" i="11"/>
  <c r="H33" i="11"/>
  <c r="H36" i="85"/>
  <c r="H35" i="85"/>
  <c r="H34" i="85"/>
  <c r="H33" i="85"/>
  <c r="K36" i="65"/>
  <c r="J36" i="65"/>
  <c r="H36" i="17"/>
  <c r="H35" i="17"/>
  <c r="H34" i="17"/>
  <c r="H33" i="17"/>
  <c r="H37" i="43"/>
  <c r="H36" i="43"/>
  <c r="H35" i="43"/>
  <c r="H34" i="43"/>
  <c r="H36" i="57"/>
  <c r="H35" i="57"/>
  <c r="H34" i="57"/>
  <c r="H33" i="57"/>
  <c r="H36" i="24"/>
  <c r="H35" i="24"/>
  <c r="H34" i="24"/>
  <c r="H33" i="24"/>
  <c r="H32" i="24"/>
  <c r="H36" i="111"/>
  <c r="H35" i="111"/>
  <c r="H34" i="111"/>
  <c r="H33" i="111"/>
  <c r="H32" i="111"/>
  <c r="H36" i="109"/>
  <c r="H35" i="109"/>
  <c r="H34" i="109"/>
  <c r="H33" i="109"/>
  <c r="H36" i="23"/>
  <c r="H35" i="23"/>
  <c r="H34" i="23"/>
  <c r="H33" i="23"/>
  <c r="H32" i="23"/>
  <c r="H36" i="125"/>
  <c r="H35" i="125"/>
  <c r="H34" i="125"/>
  <c r="H33" i="125"/>
  <c r="H32" i="125"/>
  <c r="H39" i="121"/>
  <c r="H38" i="121"/>
  <c r="H37" i="121"/>
  <c r="H36" i="121"/>
  <c r="H36" i="117"/>
  <c r="H35" i="117"/>
  <c r="H34" i="117"/>
  <c r="H33" i="117"/>
  <c r="H32" i="117"/>
  <c r="M38" i="20" l="1"/>
  <c r="L38" i="20"/>
  <c r="N38" i="20" s="1"/>
  <c r="M37" i="20"/>
  <c r="L37" i="20"/>
  <c r="N37" i="20" s="1"/>
  <c r="B62" i="9"/>
  <c r="B61" i="9"/>
  <c r="B60" i="9"/>
  <c r="B59" i="9"/>
  <c r="A59" i="9"/>
  <c r="A60" i="9" s="1"/>
  <c r="A61" i="9" s="1"/>
  <c r="A62" i="9" s="1"/>
  <c r="H35" i="18"/>
  <c r="J35" i="18" s="1"/>
  <c r="K35" i="18" s="1"/>
  <c r="H34" i="18"/>
  <c r="J34" i="18" s="1"/>
  <c r="K34" i="18" s="1"/>
  <c r="J39" i="121"/>
  <c r="K39" i="121" s="1"/>
  <c r="J38" i="121"/>
  <c r="K38" i="121" s="1"/>
  <c r="J37" i="121"/>
  <c r="K37" i="121" s="1"/>
  <c r="BR31" i="27" l="1"/>
  <c r="BR30" i="27"/>
  <c r="BR29" i="27"/>
  <c r="BR28" i="27"/>
  <c r="BR27" i="27"/>
  <c r="BR26" i="27"/>
  <c r="BR25" i="27"/>
  <c r="BR24" i="27"/>
  <c r="BR23" i="27"/>
  <c r="BR22" i="27"/>
  <c r="BR21" i="27"/>
  <c r="BR20" i="27"/>
  <c r="BR19" i="27"/>
  <c r="BR18" i="27"/>
  <c r="BR17" i="27"/>
  <c r="BR16" i="27"/>
  <c r="BR15" i="27"/>
  <c r="BR14" i="27"/>
  <c r="BR13" i="27"/>
  <c r="BR12" i="27"/>
  <c r="BR11" i="27"/>
  <c r="BR10" i="27"/>
  <c r="BR9" i="27"/>
  <c r="BR8" i="27"/>
  <c r="O63" i="128"/>
  <c r="B58" i="128"/>
  <c r="B57" i="128"/>
  <c r="B56" i="128"/>
  <c r="B55" i="128"/>
  <c r="B54" i="128"/>
  <c r="B53" i="128"/>
  <c r="B52" i="128"/>
  <c r="B51" i="128"/>
  <c r="B50" i="128"/>
  <c r="B49" i="128"/>
  <c r="B48" i="128"/>
  <c r="B47" i="128"/>
  <c r="B46" i="128"/>
  <c r="B45" i="128"/>
  <c r="B44" i="128"/>
  <c r="B43" i="128"/>
  <c r="B42" i="128"/>
  <c r="B41" i="128"/>
  <c r="B40" i="128"/>
  <c r="B39" i="128"/>
  <c r="B38" i="128"/>
  <c r="B37" i="128"/>
  <c r="B36" i="128"/>
  <c r="B35" i="128"/>
  <c r="B34" i="128"/>
  <c r="B33" i="128"/>
  <c r="B32" i="128"/>
  <c r="B31" i="128"/>
  <c r="B30" i="128"/>
  <c r="B29" i="128"/>
  <c r="B28" i="128"/>
  <c r="B27" i="128"/>
  <c r="B26" i="128"/>
  <c r="B25" i="128"/>
  <c r="B24" i="128"/>
  <c r="B23" i="128"/>
  <c r="B22" i="128"/>
  <c r="B21" i="128"/>
  <c r="B20" i="128"/>
  <c r="B19" i="128"/>
  <c r="B18" i="128"/>
  <c r="B17" i="128"/>
  <c r="B16" i="128"/>
  <c r="B15" i="128"/>
  <c r="B14" i="128"/>
  <c r="B13" i="128"/>
  <c r="B12" i="128"/>
  <c r="B11" i="128"/>
  <c r="B10" i="128"/>
  <c r="B9" i="128"/>
  <c r="A9" i="128"/>
  <c r="A10" i="128" s="1"/>
  <c r="A11" i="128" s="1"/>
  <c r="A12" i="128" s="1"/>
  <c r="A13" i="128" s="1"/>
  <c r="A14" i="128" s="1"/>
  <c r="A15" i="128" s="1"/>
  <c r="A16" i="128" s="1"/>
  <c r="A17" i="128" s="1"/>
  <c r="A18" i="128" s="1"/>
  <c r="A19" i="128" s="1"/>
  <c r="A20" i="128" s="1"/>
  <c r="A21" i="128" s="1"/>
  <c r="A22" i="128" s="1"/>
  <c r="A23" i="128" s="1"/>
  <c r="A24" i="128" s="1"/>
  <c r="A25" i="128" s="1"/>
  <c r="A26" i="128" s="1"/>
  <c r="A27" i="128" s="1"/>
  <c r="A28" i="128" s="1"/>
  <c r="A29" i="128" s="1"/>
  <c r="A30" i="128" s="1"/>
  <c r="A31" i="128" s="1"/>
  <c r="A32" i="128" s="1"/>
  <c r="A33" i="128" s="1"/>
  <c r="A34" i="128" s="1"/>
  <c r="A35" i="128" s="1"/>
  <c r="A36" i="128" s="1"/>
  <c r="A37" i="128" s="1"/>
  <c r="A38" i="128" s="1"/>
  <c r="A39" i="128" s="1"/>
  <c r="A40" i="128" s="1"/>
  <c r="A41" i="128" s="1"/>
  <c r="A42" i="128" s="1"/>
  <c r="A43" i="128" s="1"/>
  <c r="A44" i="128" s="1"/>
  <c r="A45" i="128" s="1"/>
  <c r="A46" i="128" s="1"/>
  <c r="A47" i="128" s="1"/>
  <c r="A48" i="128" s="1"/>
  <c r="A49" i="128" s="1"/>
  <c r="A50" i="128" s="1"/>
  <c r="A51" i="128" s="1"/>
  <c r="A52" i="128" s="1"/>
  <c r="A53" i="128" s="1"/>
  <c r="A54" i="128" s="1"/>
  <c r="A55" i="128" s="1"/>
  <c r="A56" i="128" s="1"/>
  <c r="A57" i="128" s="1"/>
  <c r="A58" i="128" s="1"/>
  <c r="C4" i="128"/>
  <c r="C3" i="128"/>
  <c r="GV42" i="41"/>
  <c r="GV41" i="41"/>
  <c r="GV40" i="41"/>
  <c r="GV39" i="41"/>
  <c r="GV36" i="41"/>
  <c r="GV35" i="41"/>
  <c r="GV34" i="41"/>
  <c r="GV33" i="41"/>
  <c r="GV32" i="41"/>
  <c r="GV31" i="41"/>
  <c r="GV30" i="41"/>
  <c r="GV27" i="41"/>
  <c r="GV26" i="41"/>
  <c r="GV25" i="41"/>
  <c r="GV24" i="41"/>
  <c r="GV23" i="41"/>
  <c r="GV22" i="41"/>
  <c r="GV21" i="41"/>
  <c r="GV18" i="41"/>
  <c r="GV17" i="41"/>
  <c r="GV16" i="41"/>
  <c r="GV15" i="41"/>
  <c r="GV14" i="41"/>
  <c r="GV13" i="41"/>
  <c r="GV12" i="41"/>
  <c r="GV9" i="41"/>
  <c r="GV8" i="41"/>
  <c r="GV7" i="41"/>
  <c r="GV6" i="41"/>
  <c r="GV5" i="41"/>
  <c r="D43" i="40"/>
  <c r="D42" i="40"/>
  <c r="D41" i="40"/>
  <c r="D40" i="40"/>
  <c r="D37" i="40"/>
  <c r="D36" i="40"/>
  <c r="D35" i="40"/>
  <c r="D34" i="40"/>
  <c r="D33" i="40"/>
  <c r="D32" i="40"/>
  <c r="D31" i="40"/>
  <c r="D28" i="40"/>
  <c r="D27" i="40"/>
  <c r="D26" i="40"/>
  <c r="D25" i="40"/>
  <c r="D24" i="40"/>
  <c r="D23" i="40"/>
  <c r="D22" i="40"/>
  <c r="D19" i="40"/>
  <c r="D18" i="40"/>
  <c r="D17" i="40"/>
  <c r="D16" i="40"/>
  <c r="D15" i="40"/>
  <c r="D14" i="40"/>
  <c r="D13" i="40"/>
  <c r="D10" i="40"/>
  <c r="D9" i="40"/>
  <c r="D8" i="40"/>
  <c r="D7" i="40"/>
  <c r="D6" i="40"/>
  <c r="K43" i="87"/>
  <c r="K42" i="87"/>
  <c r="K41" i="87"/>
  <c r="K40" i="87"/>
  <c r="K37" i="87"/>
  <c r="K36" i="87"/>
  <c r="K35" i="87"/>
  <c r="K34" i="87"/>
  <c r="K33" i="87"/>
  <c r="K32" i="87"/>
  <c r="K31" i="87"/>
  <c r="K28" i="87"/>
  <c r="K27" i="87"/>
  <c r="K26" i="87"/>
  <c r="K25" i="87"/>
  <c r="K24" i="87"/>
  <c r="K23" i="87"/>
  <c r="K22" i="87"/>
  <c r="K18" i="87"/>
  <c r="K17" i="87"/>
  <c r="K16" i="87"/>
  <c r="K15" i="87"/>
  <c r="K14" i="87"/>
  <c r="K13" i="87"/>
  <c r="K10" i="87"/>
  <c r="K9" i="87"/>
  <c r="K8" i="87"/>
  <c r="K7" i="87"/>
  <c r="K6" i="87"/>
  <c r="I43" i="87"/>
  <c r="I42" i="87"/>
  <c r="I41" i="87"/>
  <c r="I40" i="87"/>
  <c r="I37" i="87"/>
  <c r="I36" i="87"/>
  <c r="I35" i="87"/>
  <c r="I34" i="87"/>
  <c r="I33" i="87"/>
  <c r="I32" i="87"/>
  <c r="I31" i="87"/>
  <c r="I28" i="87"/>
  <c r="I27" i="87"/>
  <c r="I26" i="87"/>
  <c r="I25" i="87"/>
  <c r="I24" i="87"/>
  <c r="I23" i="87"/>
  <c r="I22" i="87"/>
  <c r="I19" i="87"/>
  <c r="I18" i="87"/>
  <c r="I17" i="87"/>
  <c r="I16" i="87"/>
  <c r="I15" i="87"/>
  <c r="I14" i="87"/>
  <c r="I13" i="87"/>
  <c r="I10" i="87"/>
  <c r="I9" i="87"/>
  <c r="I8" i="87"/>
  <c r="I7" i="87"/>
  <c r="I6" i="87"/>
  <c r="G42" i="126"/>
  <c r="F42" i="126"/>
  <c r="E42" i="126"/>
  <c r="G41" i="126"/>
  <c r="F41" i="126"/>
  <c r="E41" i="126"/>
  <c r="G40" i="126"/>
  <c r="F40" i="126"/>
  <c r="E40" i="126"/>
  <c r="G37" i="126"/>
  <c r="F37" i="126"/>
  <c r="E37" i="126"/>
  <c r="G36" i="126"/>
  <c r="F36" i="126"/>
  <c r="E36" i="126"/>
  <c r="G35" i="126"/>
  <c r="F35" i="126"/>
  <c r="E35" i="126"/>
  <c r="G34" i="126"/>
  <c r="F34" i="126"/>
  <c r="E34" i="126"/>
  <c r="G33" i="126"/>
  <c r="F33" i="126"/>
  <c r="E33" i="126"/>
  <c r="G32" i="126"/>
  <c r="F32" i="126"/>
  <c r="E32" i="126"/>
  <c r="G31" i="126"/>
  <c r="F31" i="126"/>
  <c r="E31" i="126"/>
  <c r="G28" i="126"/>
  <c r="F28" i="126"/>
  <c r="E28" i="126"/>
  <c r="G27" i="126"/>
  <c r="F27" i="126"/>
  <c r="E27" i="126"/>
  <c r="G26" i="126"/>
  <c r="F26" i="126"/>
  <c r="E26" i="126"/>
  <c r="G25" i="126"/>
  <c r="F25" i="126"/>
  <c r="E25" i="126"/>
  <c r="G24" i="126"/>
  <c r="F24" i="126"/>
  <c r="E24" i="126"/>
  <c r="G23" i="126"/>
  <c r="F23" i="126"/>
  <c r="E23" i="126"/>
  <c r="G22" i="126"/>
  <c r="F22" i="126"/>
  <c r="E22" i="126"/>
  <c r="G19" i="126"/>
  <c r="F19" i="126"/>
  <c r="E19" i="126"/>
  <c r="G18" i="126"/>
  <c r="F18" i="126"/>
  <c r="E18" i="126"/>
  <c r="G17" i="126"/>
  <c r="F17" i="126"/>
  <c r="E17" i="126"/>
  <c r="G16" i="126"/>
  <c r="F16" i="126"/>
  <c r="E16" i="126"/>
  <c r="G15" i="126"/>
  <c r="F15" i="126"/>
  <c r="E15" i="126"/>
  <c r="G14" i="126"/>
  <c r="F14" i="126"/>
  <c r="E14" i="126"/>
  <c r="G13" i="126"/>
  <c r="F13" i="126"/>
  <c r="E13" i="126"/>
  <c r="G10" i="126"/>
  <c r="F10" i="126"/>
  <c r="E10" i="126"/>
  <c r="G9" i="126"/>
  <c r="F9" i="126"/>
  <c r="E9" i="126"/>
  <c r="G8" i="126"/>
  <c r="F8" i="126"/>
  <c r="E8" i="126"/>
  <c r="G7" i="126"/>
  <c r="F7" i="126"/>
  <c r="E7" i="126"/>
  <c r="G6" i="126"/>
  <c r="F6" i="126"/>
  <c r="AZ47" i="40"/>
  <c r="AY47" i="40"/>
  <c r="AX47" i="40"/>
  <c r="BC47" i="40"/>
  <c r="BB47" i="40"/>
  <c r="BA47" i="40"/>
  <c r="AW47" i="40"/>
  <c r="AV47" i="40"/>
  <c r="AU47" i="40"/>
  <c r="AT47" i="40"/>
  <c r="AS47" i="40"/>
  <c r="AR47" i="40"/>
  <c r="AQ47" i="40"/>
  <c r="AP47" i="40"/>
  <c r="AO47" i="40"/>
  <c r="AN47" i="40"/>
  <c r="AM47" i="40"/>
  <c r="AL47" i="40"/>
  <c r="AK47" i="40"/>
  <c r="AJ47" i="40"/>
  <c r="AI47" i="40"/>
  <c r="AH47" i="40"/>
  <c r="AG47" i="40"/>
  <c r="AF47" i="40"/>
  <c r="AE47" i="40"/>
  <c r="AD47" i="40"/>
  <c r="AC47" i="40"/>
  <c r="AB47" i="40"/>
  <c r="AA47" i="40"/>
  <c r="Z47" i="40"/>
  <c r="Y47" i="40"/>
  <c r="X47" i="40"/>
  <c r="W47" i="40"/>
  <c r="V47" i="40"/>
  <c r="U47" i="40"/>
  <c r="T47" i="40"/>
  <c r="S47" i="40"/>
  <c r="R47" i="40"/>
  <c r="Q47" i="40"/>
  <c r="P47" i="40"/>
  <c r="O47" i="40"/>
  <c r="N47" i="40"/>
  <c r="M47" i="40"/>
  <c r="L47" i="40"/>
  <c r="K47" i="40"/>
  <c r="J47" i="40"/>
  <c r="I47" i="40"/>
  <c r="H47" i="40"/>
  <c r="G47" i="40"/>
  <c r="F47" i="40"/>
  <c r="E47" i="40"/>
  <c r="AZ44" i="40"/>
  <c r="AY44" i="40"/>
  <c r="AX44" i="40"/>
  <c r="BC44" i="40"/>
  <c r="BB44" i="40"/>
  <c r="BA44" i="40"/>
  <c r="AW44" i="40"/>
  <c r="AV44" i="40"/>
  <c r="AU44" i="40"/>
  <c r="AT44" i="40"/>
  <c r="AS44" i="40"/>
  <c r="AR44" i="40"/>
  <c r="AQ44" i="40"/>
  <c r="AP44" i="40"/>
  <c r="AO44" i="40"/>
  <c r="AN44" i="40"/>
  <c r="AM44" i="40"/>
  <c r="AL44" i="40"/>
  <c r="AK44" i="40"/>
  <c r="AJ44" i="40"/>
  <c r="AI44" i="40"/>
  <c r="AH44" i="40"/>
  <c r="AG44" i="40"/>
  <c r="AF44" i="40"/>
  <c r="AE44" i="40"/>
  <c r="AD44" i="40"/>
  <c r="AC44" i="40"/>
  <c r="AB44" i="40"/>
  <c r="AA44" i="40"/>
  <c r="Z44" i="40"/>
  <c r="Y44" i="40"/>
  <c r="X44" i="40"/>
  <c r="W44" i="40"/>
  <c r="V44" i="40"/>
  <c r="U44" i="40"/>
  <c r="T44" i="40"/>
  <c r="S44" i="40"/>
  <c r="R44" i="40"/>
  <c r="Q44" i="40"/>
  <c r="P44" i="40"/>
  <c r="O44" i="40"/>
  <c r="N44" i="40"/>
  <c r="M44" i="40"/>
  <c r="L44" i="40"/>
  <c r="K44" i="40"/>
  <c r="J44" i="40"/>
  <c r="I44" i="40"/>
  <c r="H44" i="40"/>
  <c r="G44" i="40"/>
  <c r="F44" i="40"/>
  <c r="E44" i="40"/>
  <c r="AZ38" i="40"/>
  <c r="AZ46" i="40" s="1"/>
  <c r="AY38" i="40"/>
  <c r="AX38" i="40"/>
  <c r="BC38" i="40"/>
  <c r="BB38" i="40"/>
  <c r="BB46" i="40" s="1"/>
  <c r="BA38" i="40"/>
  <c r="AW38" i="40"/>
  <c r="AV38" i="40"/>
  <c r="AU38" i="40"/>
  <c r="AT38" i="40"/>
  <c r="AS38" i="40"/>
  <c r="AR38" i="40"/>
  <c r="AQ38" i="40"/>
  <c r="AP38" i="40"/>
  <c r="AO38" i="40"/>
  <c r="AN38" i="40"/>
  <c r="AM38" i="40"/>
  <c r="AL38" i="40"/>
  <c r="AK38" i="40"/>
  <c r="AJ38" i="40"/>
  <c r="AI38" i="40"/>
  <c r="AH38" i="40"/>
  <c r="AG38" i="40"/>
  <c r="AF38" i="40"/>
  <c r="AE38" i="40"/>
  <c r="AD38" i="40"/>
  <c r="AC38" i="40"/>
  <c r="AB38" i="40"/>
  <c r="AA38" i="40"/>
  <c r="Z38" i="40"/>
  <c r="Y38" i="40"/>
  <c r="Y46" i="40" s="1"/>
  <c r="X38" i="40"/>
  <c r="X46" i="40" s="1"/>
  <c r="W38" i="40"/>
  <c r="W46" i="40" s="1"/>
  <c r="V38" i="40"/>
  <c r="V46" i="40" s="1"/>
  <c r="U38" i="40"/>
  <c r="U46" i="40" s="1"/>
  <c r="T38" i="40"/>
  <c r="T46" i="40" s="1"/>
  <c r="S38" i="40"/>
  <c r="S46" i="40" s="1"/>
  <c r="R38" i="40"/>
  <c r="Q38" i="40"/>
  <c r="P38" i="40"/>
  <c r="O38" i="40"/>
  <c r="N38" i="40"/>
  <c r="M38" i="40"/>
  <c r="L38" i="40"/>
  <c r="K38" i="40"/>
  <c r="J38" i="40"/>
  <c r="I38" i="40"/>
  <c r="H38" i="40"/>
  <c r="G38" i="40"/>
  <c r="F38" i="40"/>
  <c r="E38" i="40"/>
  <c r="AZ29" i="40"/>
  <c r="AY29" i="40"/>
  <c r="AX29" i="40"/>
  <c r="BC29" i="40"/>
  <c r="BB29" i="40"/>
  <c r="BA29" i="40"/>
  <c r="AW29" i="40"/>
  <c r="AV29" i="40"/>
  <c r="AU29" i="40"/>
  <c r="AT29" i="40"/>
  <c r="AS29" i="40"/>
  <c r="AR29" i="40"/>
  <c r="AQ29" i="40"/>
  <c r="AP29" i="40"/>
  <c r="AO29" i="40"/>
  <c r="AN29" i="40"/>
  <c r="AM29" i="40"/>
  <c r="AL29" i="40"/>
  <c r="AK29" i="40"/>
  <c r="AJ29" i="40"/>
  <c r="AI29" i="40"/>
  <c r="AH29" i="40"/>
  <c r="AG29" i="40"/>
  <c r="AF29" i="40"/>
  <c r="AE29" i="40"/>
  <c r="AD29" i="40"/>
  <c r="AC29" i="40"/>
  <c r="AB29" i="40"/>
  <c r="AA29" i="40"/>
  <c r="Z29" i="40"/>
  <c r="Y29" i="40"/>
  <c r="X29" i="40"/>
  <c r="W29" i="40"/>
  <c r="V29" i="40"/>
  <c r="U29" i="40"/>
  <c r="T29" i="40"/>
  <c r="S29" i="40"/>
  <c r="R29" i="40"/>
  <c r="Q29" i="40"/>
  <c r="P29" i="40"/>
  <c r="O29" i="40"/>
  <c r="N29" i="40"/>
  <c r="M29" i="40"/>
  <c r="L29" i="40"/>
  <c r="K29" i="40"/>
  <c r="J29" i="40"/>
  <c r="I29" i="40"/>
  <c r="H29" i="40"/>
  <c r="G29" i="40"/>
  <c r="F29" i="40"/>
  <c r="E29" i="40"/>
  <c r="AZ20" i="40"/>
  <c r="AY20" i="40"/>
  <c r="AX20" i="40"/>
  <c r="BC20" i="40"/>
  <c r="BB20" i="40"/>
  <c r="BA20" i="40"/>
  <c r="AW20" i="40"/>
  <c r="AW46" i="40" s="1"/>
  <c r="AV20" i="40"/>
  <c r="AU20" i="40"/>
  <c r="AU46" i="40" s="1"/>
  <c r="AT20" i="40"/>
  <c r="AT46" i="40" s="1"/>
  <c r="AS20" i="40"/>
  <c r="AS46" i="40" s="1"/>
  <c r="AR20" i="40"/>
  <c r="AR46" i="40" s="1"/>
  <c r="AQ20" i="40"/>
  <c r="AQ46" i="40" s="1"/>
  <c r="AP20" i="40"/>
  <c r="AP46" i="40" s="1"/>
  <c r="AO20" i="40"/>
  <c r="AO46" i="40" s="1"/>
  <c r="AN20" i="40"/>
  <c r="AN46" i="40" s="1"/>
  <c r="AM20" i="40"/>
  <c r="AM46" i="40" s="1"/>
  <c r="AL20" i="40"/>
  <c r="AL46" i="40" s="1"/>
  <c r="AK20" i="40"/>
  <c r="AK46" i="40" s="1"/>
  <c r="AJ20" i="40"/>
  <c r="AJ46" i="40" s="1"/>
  <c r="AI20" i="40"/>
  <c r="AI46" i="40" s="1"/>
  <c r="AH20" i="40"/>
  <c r="AH46" i="40" s="1"/>
  <c r="AG20" i="40"/>
  <c r="AG46" i="40" s="1"/>
  <c r="AF20" i="40"/>
  <c r="AF46" i="40" s="1"/>
  <c r="AE20" i="40"/>
  <c r="AD20" i="40"/>
  <c r="AC20" i="40"/>
  <c r="AB20" i="40"/>
  <c r="AA20" i="40"/>
  <c r="Z20" i="40"/>
  <c r="Y20" i="40"/>
  <c r="X20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AZ11" i="40"/>
  <c r="AY11" i="40"/>
  <c r="AX11" i="40"/>
  <c r="BC11" i="40"/>
  <c r="BB11" i="40"/>
  <c r="BA11" i="40"/>
  <c r="AW11" i="40"/>
  <c r="AV11" i="40"/>
  <c r="AU11" i="40"/>
  <c r="AT11" i="40"/>
  <c r="AS11" i="40"/>
  <c r="AR11" i="40"/>
  <c r="AQ11" i="40"/>
  <c r="AP11" i="40"/>
  <c r="AO11" i="40"/>
  <c r="AN11" i="40"/>
  <c r="AM11" i="40"/>
  <c r="AL11" i="40"/>
  <c r="AK11" i="40"/>
  <c r="AJ11" i="40"/>
  <c r="AI11" i="40"/>
  <c r="AH11" i="40"/>
  <c r="AG11" i="40"/>
  <c r="AF11" i="40"/>
  <c r="AE11" i="40"/>
  <c r="AD11" i="40"/>
  <c r="AC11" i="40"/>
  <c r="AB11" i="40"/>
  <c r="AA11" i="40"/>
  <c r="Z11" i="40"/>
  <c r="Y11" i="40"/>
  <c r="X11" i="40"/>
  <c r="W11" i="40"/>
  <c r="V11" i="40"/>
  <c r="U11" i="40"/>
  <c r="T11" i="40"/>
  <c r="S11" i="40"/>
  <c r="R11" i="40"/>
  <c r="Q11" i="40"/>
  <c r="P11" i="40"/>
  <c r="O11" i="40"/>
  <c r="N11" i="40"/>
  <c r="M11" i="40"/>
  <c r="L11" i="40"/>
  <c r="K11" i="40"/>
  <c r="J11" i="40"/>
  <c r="J46" i="40" s="1"/>
  <c r="I11" i="40"/>
  <c r="I46" i="40" s="1"/>
  <c r="H11" i="40"/>
  <c r="H46" i="40" s="1"/>
  <c r="G11" i="40"/>
  <c r="G46" i="40" s="1"/>
  <c r="F11" i="40"/>
  <c r="F46" i="40" s="1"/>
  <c r="E11" i="40"/>
  <c r="E46" i="40" s="1"/>
  <c r="J33" i="92"/>
  <c r="K33" i="92" s="1"/>
  <c r="J36" i="20"/>
  <c r="J35" i="20"/>
  <c r="J34" i="20"/>
  <c r="J33" i="20"/>
  <c r="H31" i="18"/>
  <c r="J31" i="18" s="1"/>
  <c r="K31" i="18" s="1"/>
  <c r="H32" i="18"/>
  <c r="J32" i="18"/>
  <c r="K32" i="18" s="1"/>
  <c r="H33" i="18"/>
  <c r="J33" i="18" s="1"/>
  <c r="K33" i="18" s="1"/>
  <c r="BS10" i="27" l="1"/>
  <c r="BS29" i="27"/>
  <c r="BS30" i="27"/>
  <c r="BS11" i="27"/>
  <c r="GW32" i="41"/>
  <c r="GX32" i="41" s="1"/>
  <c r="GW8" i="41"/>
  <c r="GX8" i="41" s="1"/>
  <c r="BS17" i="27"/>
  <c r="BS37" i="27"/>
  <c r="BS31" i="27"/>
  <c r="BS34" i="27"/>
  <c r="BS35" i="27"/>
  <c r="BS36" i="27"/>
  <c r="BS18" i="27"/>
  <c r="BS19" i="27"/>
  <c r="BS12" i="27"/>
  <c r="BS33" i="27"/>
  <c r="BS14" i="27"/>
  <c r="BS20" i="27"/>
  <c r="GW33" i="41"/>
  <c r="GX33" i="41" s="1"/>
  <c r="BS15" i="27"/>
  <c r="BS16" i="27"/>
  <c r="BS21" i="27"/>
  <c r="BS23" i="27"/>
  <c r="BS24" i="27"/>
  <c r="BS26" i="27"/>
  <c r="BS32" i="27"/>
  <c r="BS22" i="27"/>
  <c r="BS25" i="27"/>
  <c r="BS27" i="27"/>
  <c r="BS13" i="27"/>
  <c r="BS8" i="27"/>
  <c r="BS28" i="27"/>
  <c r="BS9" i="27"/>
  <c r="L46" i="40"/>
  <c r="AV46" i="40"/>
  <c r="R46" i="40"/>
  <c r="Q46" i="40"/>
  <c r="P46" i="40"/>
  <c r="O46" i="40"/>
  <c r="N46" i="40"/>
  <c r="AY46" i="40"/>
  <c r="AX46" i="40"/>
  <c r="BC46" i="40"/>
  <c r="BA46" i="40"/>
  <c r="AE46" i="40"/>
  <c r="AD46" i="40"/>
  <c r="AC46" i="40"/>
  <c r="AB46" i="40"/>
  <c r="AA46" i="40"/>
  <c r="Z46" i="40"/>
  <c r="K46" i="40"/>
  <c r="M46" i="40"/>
  <c r="M36" i="20"/>
  <c r="L36" i="20"/>
  <c r="N36" i="20" s="1"/>
  <c r="GY32" i="41" l="1"/>
  <c r="GW7" i="41"/>
  <c r="GY7" i="41" s="1"/>
  <c r="GY33" i="41"/>
  <c r="GY8" i="41"/>
  <c r="GW21" i="41"/>
  <c r="GW41" i="41"/>
  <c r="GW36" i="41"/>
  <c r="GW12" i="41"/>
  <c r="GW26" i="41"/>
  <c r="GW42" i="41"/>
  <c r="GW31" i="41"/>
  <c r="GW39" i="41"/>
  <c r="GW6" i="41"/>
  <c r="BS40" i="27"/>
  <c r="GW30" i="41"/>
  <c r="GW23" i="41"/>
  <c r="GW25" i="41"/>
  <c r="GW13" i="41"/>
  <c r="GW18" i="41"/>
  <c r="GW40" i="41"/>
  <c r="GW34" i="41"/>
  <c r="GW24" i="41"/>
  <c r="GW15" i="41"/>
  <c r="GW9" i="41"/>
  <c r="GW17" i="41"/>
  <c r="GW35" i="41"/>
  <c r="GW27" i="41"/>
  <c r="GW16" i="41"/>
  <c r="GW22" i="41"/>
  <c r="GW14" i="41"/>
  <c r="H33" i="49"/>
  <c r="H33" i="80"/>
  <c r="H33" i="65"/>
  <c r="GX7" i="41" l="1"/>
  <c r="GX42" i="41"/>
  <c r="GY42" i="41"/>
  <c r="GY40" i="41"/>
  <c r="GX40" i="41"/>
  <c r="GX18" i="41"/>
  <c r="GY18" i="41"/>
  <c r="GY26" i="41"/>
  <c r="GX26" i="41"/>
  <c r="GY12" i="41"/>
  <c r="GX12" i="41"/>
  <c r="GX16" i="41"/>
  <c r="GY16" i="41"/>
  <c r="GX39" i="41"/>
  <c r="GY39" i="41"/>
  <c r="GX31" i="41"/>
  <c r="GY31" i="41"/>
  <c r="GX41" i="41"/>
  <c r="GY41" i="41"/>
  <c r="GY6" i="41"/>
  <c r="GX6" i="41"/>
  <c r="GX9" i="41"/>
  <c r="GY9" i="41"/>
  <c r="GX36" i="41"/>
  <c r="GY36" i="41"/>
  <c r="GX15" i="41"/>
  <c r="GY15" i="41"/>
  <c r="GY30" i="41"/>
  <c r="GX30" i="41"/>
  <c r="GY34" i="41"/>
  <c r="GX34" i="41"/>
  <c r="GY23" i="41"/>
  <c r="GX23" i="41"/>
  <c r="GY22" i="41"/>
  <c r="GX22" i="41"/>
  <c r="GX21" i="41"/>
  <c r="GY21" i="41"/>
  <c r="GY27" i="41"/>
  <c r="GX27" i="41"/>
  <c r="GY35" i="41"/>
  <c r="GX35" i="41"/>
  <c r="GY17" i="41"/>
  <c r="GX17" i="41"/>
  <c r="GY13" i="41"/>
  <c r="GX13" i="41"/>
  <c r="GY25" i="41"/>
  <c r="GX25" i="41"/>
  <c r="GY14" i="41"/>
  <c r="GX14" i="41"/>
  <c r="GX24" i="41"/>
  <c r="GY24" i="41"/>
  <c r="J32" i="20"/>
  <c r="J31" i="20"/>
  <c r="J30" i="20"/>
  <c r="J29" i="20"/>
  <c r="J28" i="20"/>
  <c r="J27" i="20"/>
  <c r="J26" i="20"/>
  <c r="J25" i="20"/>
  <c r="J24" i="20"/>
  <c r="H32" i="21"/>
  <c r="H32" i="78"/>
  <c r="H32" i="14"/>
  <c r="H32" i="119"/>
  <c r="H30" i="18"/>
  <c r="J30" i="18" s="1"/>
  <c r="K30" i="18" s="1"/>
  <c r="H32" i="88"/>
  <c r="H32" i="112"/>
  <c r="H32" i="75"/>
  <c r="H32" i="77"/>
  <c r="H32" i="19"/>
  <c r="H32" i="104"/>
  <c r="H32" i="107"/>
  <c r="H32" i="16"/>
  <c r="H32" i="38"/>
  <c r="H32" i="17"/>
  <c r="H32" i="48" l="1"/>
  <c r="H32" i="49"/>
  <c r="K32" i="49"/>
  <c r="H32" i="66"/>
  <c r="J32" i="8"/>
  <c r="K32" i="8" s="1"/>
  <c r="H33" i="53"/>
  <c r="H32" i="44"/>
  <c r="J32" i="44"/>
  <c r="K32" i="44" s="1"/>
  <c r="H32" i="80"/>
  <c r="J32" i="80" s="1"/>
  <c r="K32" i="80" s="1"/>
  <c r="H32" i="61"/>
  <c r="H32" i="93"/>
  <c r="H32" i="95"/>
  <c r="H32" i="94"/>
  <c r="H32" i="11"/>
  <c r="H32" i="85"/>
  <c r="H32" i="65"/>
  <c r="J32" i="65"/>
  <c r="K32" i="65" s="1"/>
  <c r="H33" i="43"/>
  <c r="H32" i="57"/>
  <c r="H32" i="109"/>
  <c r="H35" i="121"/>
  <c r="H31" i="91" l="1"/>
  <c r="H31" i="21"/>
  <c r="H31" i="78"/>
  <c r="H31" i="46"/>
  <c r="H31" i="22"/>
  <c r="H30" i="22"/>
  <c r="H31" i="64"/>
  <c r="H31" i="14"/>
  <c r="H31" i="119"/>
  <c r="H31" i="88"/>
  <c r="H31" i="124"/>
  <c r="H30" i="124"/>
  <c r="H31" i="112"/>
  <c r="H31" i="75"/>
  <c r="H31" i="77"/>
  <c r="H31" i="19"/>
  <c r="H31" i="38"/>
  <c r="H31" i="17"/>
  <c r="H31" i="11" l="1"/>
  <c r="H31" i="48"/>
  <c r="L34" i="20"/>
  <c r="K31" i="49" l="1"/>
  <c r="H31" i="49"/>
  <c r="H31" i="67"/>
  <c r="H31" i="66"/>
  <c r="H31" i="8"/>
  <c r="H32" i="53"/>
  <c r="H31" i="44"/>
  <c r="H31" i="80"/>
  <c r="H31" i="104"/>
  <c r="J31" i="104"/>
  <c r="H31" i="107"/>
  <c r="H31" i="16"/>
  <c r="H31" i="61"/>
  <c r="H31" i="93"/>
  <c r="H31" i="95"/>
  <c r="H31" i="94"/>
  <c r="H31" i="85"/>
  <c r="H31" i="65"/>
  <c r="H32" i="43"/>
  <c r="H31" i="57"/>
  <c r="H31" i="24"/>
  <c r="H31" i="111"/>
  <c r="H31" i="109"/>
  <c r="H31" i="117"/>
  <c r="H34" i="121"/>
  <c r="H31" i="23"/>
  <c r="H31" i="125"/>
  <c r="H30" i="64" l="1"/>
  <c r="H30" i="92" l="1"/>
  <c r="H30" i="91"/>
  <c r="H30" i="21"/>
  <c r="H30" i="78"/>
  <c r="H30" i="46"/>
  <c r="H30" i="14"/>
  <c r="H30" i="119"/>
  <c r="H30" i="88"/>
  <c r="H30" i="75"/>
  <c r="H30" i="77"/>
  <c r="H30" i="50"/>
  <c r="H30" i="19"/>
  <c r="H30" i="104"/>
  <c r="H30" i="107"/>
  <c r="H30" i="16"/>
  <c r="H30" i="38"/>
  <c r="H30" i="17"/>
  <c r="H30" i="48" l="1"/>
  <c r="M33" i="20"/>
  <c r="L33" i="20"/>
  <c r="N33" i="20" s="1"/>
  <c r="K30" i="49" l="1"/>
  <c r="H30" i="49"/>
  <c r="H30" i="67"/>
  <c r="H30" i="66"/>
  <c r="H30" i="8"/>
  <c r="H31" i="53"/>
  <c r="H30" i="44"/>
  <c r="H30" i="80"/>
  <c r="H30" i="112"/>
  <c r="H30" i="61"/>
  <c r="H30" i="93"/>
  <c r="H30" i="95"/>
  <c r="H30" i="94"/>
  <c r="H30" i="11"/>
  <c r="H30" i="85"/>
  <c r="H30" i="65"/>
  <c r="H31" i="43"/>
  <c r="H30" i="57"/>
  <c r="H30" i="24"/>
  <c r="H30" i="111"/>
  <c r="H30" i="109"/>
  <c r="H30" i="117"/>
  <c r="H33" i="121"/>
  <c r="H30" i="23"/>
  <c r="H30" i="125"/>
  <c r="H29" i="78" l="1"/>
  <c r="H29" i="46"/>
  <c r="H29" i="22"/>
  <c r="H29" i="64"/>
  <c r="H29" i="14"/>
  <c r="H29" i="119"/>
  <c r="H29" i="18"/>
  <c r="J29" i="18" s="1"/>
  <c r="K29" i="18" s="1"/>
  <c r="H29" i="88"/>
  <c r="H29" i="124"/>
  <c r="H29" i="112"/>
  <c r="H29" i="92" l="1"/>
  <c r="H29" i="91"/>
  <c r="L31" i="20"/>
  <c r="N31" i="20" s="1"/>
  <c r="M31" i="20"/>
  <c r="H29" i="21" l="1"/>
  <c r="H29" i="75"/>
  <c r="H29" i="77"/>
  <c r="H29" i="50"/>
  <c r="H29" i="19"/>
  <c r="H29" i="104"/>
  <c r="H29" i="107"/>
  <c r="H29" i="16"/>
  <c r="H29" i="38"/>
  <c r="H29" i="17"/>
  <c r="H29" i="48"/>
  <c r="K29" i="49"/>
  <c r="H29" i="49"/>
  <c r="H29" i="67"/>
  <c r="H29" i="66"/>
  <c r="H29" i="8"/>
  <c r="H30" i="53"/>
  <c r="H29" i="44"/>
  <c r="H29" i="80"/>
  <c r="H29" i="61"/>
  <c r="H29" i="93"/>
  <c r="H29" i="95"/>
  <c r="H29" i="94"/>
  <c r="H29" i="11"/>
  <c r="H29" i="85"/>
  <c r="H29" i="65"/>
  <c r="H30" i="43"/>
  <c r="H29" i="57"/>
  <c r="H29" i="24"/>
  <c r="H29" i="111"/>
  <c r="H29" i="109"/>
  <c r="H29" i="117"/>
  <c r="H32" i="121"/>
  <c r="H29" i="23"/>
  <c r="H29" i="125"/>
  <c r="H28" i="92" l="1"/>
  <c r="H28" i="91"/>
  <c r="L29" i="20"/>
  <c r="M29" i="20"/>
  <c r="N29" i="20"/>
  <c r="L30" i="20"/>
  <c r="N30" i="20" s="1"/>
  <c r="M30" i="20"/>
  <c r="H28" i="21"/>
  <c r="H28" i="78"/>
  <c r="H28" i="46"/>
  <c r="H28" i="22"/>
  <c r="H28" i="64"/>
  <c r="H28" i="14"/>
  <c r="H28" i="119"/>
  <c r="H28" i="18"/>
  <c r="J28" i="18"/>
  <c r="K28" i="18"/>
  <c r="H28" i="88"/>
  <c r="H28" i="124"/>
  <c r="H28" i="112"/>
  <c r="H28" i="75"/>
  <c r="H28" i="77"/>
  <c r="H28" i="50"/>
  <c r="H28" i="19"/>
  <c r="H28" i="104"/>
  <c r="H28" i="107"/>
  <c r="H28" i="16"/>
  <c r="H28" i="38"/>
  <c r="H28" i="17"/>
  <c r="H28" i="23"/>
  <c r="H28" i="48" l="1"/>
  <c r="K28" i="49"/>
  <c r="H28" i="49"/>
  <c r="H28" i="67"/>
  <c r="H28" i="66"/>
  <c r="H28" i="8"/>
  <c r="H29" i="53"/>
  <c r="H28" i="44"/>
  <c r="H28" i="80"/>
  <c r="H28" i="61"/>
  <c r="H28" i="93"/>
  <c r="H28" i="95"/>
  <c r="H28" i="94"/>
  <c r="H28" i="11"/>
  <c r="H28" i="85"/>
  <c r="H28" i="65"/>
  <c r="H29" i="43"/>
  <c r="H28" i="57"/>
  <c r="H28" i="24"/>
  <c r="H28" i="111"/>
  <c r="H28" i="109"/>
  <c r="H28" i="117"/>
  <c r="H31" i="121"/>
  <c r="H28" i="125"/>
  <c r="H27" i="92" l="1"/>
  <c r="H27" i="91"/>
  <c r="H27" i="21" l="1"/>
  <c r="H27" i="78"/>
  <c r="H27" i="46"/>
  <c r="H27" i="22"/>
  <c r="H27" i="64"/>
  <c r="H27" i="14"/>
  <c r="H27" i="119"/>
  <c r="H27" i="18"/>
  <c r="J27" i="18" s="1"/>
  <c r="K27" i="18" s="1"/>
  <c r="H27" i="88"/>
  <c r="H27" i="124"/>
  <c r="H27" i="112"/>
  <c r="H27" i="75"/>
  <c r="H27" i="77"/>
  <c r="H27" i="50"/>
  <c r="H27" i="19"/>
  <c r="H27" i="104"/>
  <c r="H27" i="107"/>
  <c r="H27" i="16"/>
  <c r="H27" i="38"/>
  <c r="H27" i="17"/>
  <c r="H27" i="23"/>
  <c r="H27" i="11" l="1"/>
  <c r="H27" i="48"/>
  <c r="K27" i="49"/>
  <c r="H27" i="49"/>
  <c r="H27" i="67"/>
  <c r="H27" i="66"/>
  <c r="H27" i="8"/>
  <c r="H28" i="53"/>
  <c r="H27" i="44"/>
  <c r="H27" i="80"/>
  <c r="H27" i="61"/>
  <c r="H27" i="93"/>
  <c r="H27" i="95"/>
  <c r="H27" i="94"/>
  <c r="H27" i="85"/>
  <c r="H27" i="65"/>
  <c r="H28" i="43"/>
  <c r="H27" i="57"/>
  <c r="H27" i="24"/>
  <c r="H27" i="111"/>
  <c r="H27" i="109"/>
  <c r="H27" i="117"/>
  <c r="H30" i="121"/>
  <c r="H27" i="125"/>
  <c r="H26" i="92" l="1"/>
  <c r="H26" i="91"/>
  <c r="M27" i="20"/>
  <c r="L27" i="20"/>
  <c r="N27" i="20" s="1"/>
  <c r="M26" i="20"/>
  <c r="L26" i="20"/>
  <c r="N26" i="20" s="1"/>
  <c r="H26" i="21" l="1"/>
  <c r="H26" i="78"/>
  <c r="H26" i="46"/>
  <c r="H26" i="22"/>
  <c r="H26" i="64"/>
  <c r="H26" i="14"/>
  <c r="H26" i="119"/>
  <c r="H26" i="18"/>
  <c r="J26" i="18"/>
  <c r="K26" i="18"/>
  <c r="H26" i="88"/>
  <c r="H26" i="124"/>
  <c r="H26" i="112"/>
  <c r="H26" i="75"/>
  <c r="H26" i="77"/>
  <c r="H26" i="50"/>
  <c r="H26" i="19"/>
  <c r="H26" i="104"/>
  <c r="H26" i="107"/>
  <c r="H26" i="16"/>
  <c r="H26" i="38"/>
  <c r="H26" i="94"/>
  <c r="H26" i="17"/>
  <c r="H26" i="48"/>
  <c r="K26" i="49"/>
  <c r="H26" i="49"/>
  <c r="H26" i="67"/>
  <c r="H26" i="66"/>
  <c r="H26" i="8"/>
  <c r="H27" i="53"/>
  <c r="H26" i="44"/>
  <c r="H26" i="80"/>
  <c r="H26" i="61"/>
  <c r="H26" i="93"/>
  <c r="H26" i="95"/>
  <c r="H25" i="95"/>
  <c r="H26" i="11"/>
  <c r="H26" i="85"/>
  <c r="H26" i="65"/>
  <c r="H27" i="43"/>
  <c r="H26" i="57"/>
  <c r="H26" i="24"/>
  <c r="H26" i="111"/>
  <c r="H26" i="109"/>
  <c r="H26" i="117"/>
  <c r="H29" i="121"/>
  <c r="H26" i="23"/>
  <c r="H26" i="125"/>
  <c r="H25" i="92" l="1"/>
  <c r="H25" i="91"/>
  <c r="J25" i="91" s="1"/>
  <c r="K25" i="91" s="1"/>
  <c r="H25" i="21" l="1"/>
  <c r="J26" i="80"/>
  <c r="K26" i="80"/>
  <c r="H25" i="78"/>
  <c r="H25" i="46"/>
  <c r="H25" i="22"/>
  <c r="H25" i="64"/>
  <c r="H25" i="14"/>
  <c r="H25" i="119"/>
  <c r="J25" i="119" s="1"/>
  <c r="K25" i="119" s="1"/>
  <c r="H25" i="18"/>
  <c r="J25" i="18" s="1"/>
  <c r="K25" i="18" s="1"/>
  <c r="H25" i="88"/>
  <c r="J25" i="88" s="1"/>
  <c r="K25" i="88" s="1"/>
  <c r="H25" i="124"/>
  <c r="J25" i="112"/>
  <c r="K25" i="112"/>
  <c r="H25" i="112"/>
  <c r="H25" i="75"/>
  <c r="H25" i="77"/>
  <c r="H25" i="50"/>
  <c r="H25" i="19"/>
  <c r="H25" i="104"/>
  <c r="H25" i="107"/>
  <c r="H25" i="16"/>
  <c r="H25" i="93"/>
  <c r="H25" i="38"/>
  <c r="H25" i="11"/>
  <c r="H25" i="17"/>
  <c r="H25" i="48"/>
  <c r="K25" i="49"/>
  <c r="H25" i="49"/>
  <c r="H25" i="67"/>
  <c r="H25" i="66"/>
  <c r="H25" i="8"/>
  <c r="H26" i="53"/>
  <c r="H25" i="44"/>
  <c r="H25" i="80"/>
  <c r="H25" i="61"/>
  <c r="H25" i="94"/>
  <c r="H25" i="85"/>
  <c r="H25" i="65"/>
  <c r="H26" i="43"/>
  <c r="H25" i="57"/>
  <c r="H25" i="24"/>
  <c r="H25" i="111"/>
  <c r="H25" i="109"/>
  <c r="H25" i="117"/>
  <c r="H28" i="121"/>
  <c r="H25" i="23"/>
  <c r="H25" i="125"/>
  <c r="H24" i="48" l="1"/>
  <c r="H24" i="92"/>
  <c r="H24" i="91"/>
  <c r="H24" i="21" l="1"/>
  <c r="H24" i="78"/>
  <c r="H24" i="46"/>
  <c r="H24" i="22"/>
  <c r="H24" i="64"/>
  <c r="H24" i="14"/>
  <c r="H24" i="119"/>
  <c r="H24" i="124"/>
  <c r="H24" i="75"/>
  <c r="H24" i="77"/>
  <c r="H24" i="50"/>
  <c r="H24" i="19"/>
  <c r="H24" i="104"/>
  <c r="H24" i="16"/>
  <c r="H24" i="61"/>
  <c r="H24" i="93"/>
  <c r="H24" i="38"/>
  <c r="H24" i="95"/>
  <c r="H24" i="94"/>
  <c r="H24" i="11"/>
  <c r="H24" i="85"/>
  <c r="H24" i="17"/>
  <c r="H24" i="23"/>
  <c r="J23" i="20"/>
  <c r="K24" i="49"/>
  <c r="H24" i="49"/>
  <c r="H24" i="67"/>
  <c r="H24" i="66"/>
  <c r="H24" i="8"/>
  <c r="H25" i="53"/>
  <c r="H24" i="44"/>
  <c r="H24" i="80"/>
  <c r="H24" i="18"/>
  <c r="J24" i="18" s="1"/>
  <c r="K24" i="18" s="1"/>
  <c r="H24" i="88"/>
  <c r="J24" i="88" s="1"/>
  <c r="K24" i="88" s="1"/>
  <c r="H24" i="112"/>
  <c r="H24" i="107"/>
  <c r="H24" i="65"/>
  <c r="J24" i="65" s="1"/>
  <c r="K24" i="65" s="1"/>
  <c r="H25" i="43"/>
  <c r="H24" i="57"/>
  <c r="H24" i="24"/>
  <c r="H24" i="111"/>
  <c r="H24" i="109"/>
  <c r="H24" i="117"/>
  <c r="H27" i="121"/>
  <c r="H24" i="125"/>
  <c r="H23" i="48" l="1"/>
  <c r="H23" i="92"/>
  <c r="H23" i="91"/>
  <c r="M24" i="20"/>
  <c r="L24" i="20"/>
  <c r="N24" i="20" s="1"/>
  <c r="H23" i="21" l="1"/>
  <c r="H23" i="78"/>
  <c r="H23" i="46"/>
  <c r="H23" i="22"/>
  <c r="J23" i="22" s="1"/>
  <c r="H23" i="64"/>
  <c r="H23" i="14"/>
  <c r="H23" i="119"/>
  <c r="H23" i="124"/>
  <c r="H23" i="75"/>
  <c r="H23" i="77"/>
  <c r="H23" i="50"/>
  <c r="H23" i="19"/>
  <c r="H23" i="104"/>
  <c r="J23" i="104" s="1"/>
  <c r="H23" i="107"/>
  <c r="H23" i="16"/>
  <c r="H23" i="61"/>
  <c r="H23" i="93"/>
  <c r="H23" i="38"/>
  <c r="H23" i="95"/>
  <c r="H23" i="94"/>
  <c r="H23" i="11"/>
  <c r="H23" i="85"/>
  <c r="O17" i="118"/>
  <c r="B17" i="118"/>
  <c r="O16" i="118"/>
  <c r="B16" i="118"/>
  <c r="O15" i="118"/>
  <c r="B15" i="118"/>
  <c r="O14" i="118"/>
  <c r="B14" i="118"/>
  <c r="O13" i="118"/>
  <c r="B13" i="118"/>
  <c r="O12" i="118"/>
  <c r="B12" i="118"/>
  <c r="O11" i="118"/>
  <c r="B11" i="118"/>
  <c r="O10" i="118"/>
  <c r="B10" i="118"/>
  <c r="O9" i="118"/>
  <c r="B9" i="118"/>
  <c r="O8" i="118"/>
  <c r="O19" i="118" s="1"/>
  <c r="B8" i="118"/>
  <c r="A8" i="118"/>
  <c r="A9" i="118" s="1"/>
  <c r="A10" i="118" s="1"/>
  <c r="A11" i="118" s="1"/>
  <c r="A12" i="118" s="1"/>
  <c r="A13" i="118" s="1"/>
  <c r="A14" i="118" s="1"/>
  <c r="A15" i="118" s="1"/>
  <c r="A16" i="118" s="1"/>
  <c r="A17" i="118" s="1"/>
  <c r="C4" i="118"/>
  <c r="C3" i="118"/>
  <c r="P23" i="122"/>
  <c r="B23" i="122"/>
  <c r="P22" i="122"/>
  <c r="B22" i="122"/>
  <c r="P21" i="122"/>
  <c r="B21" i="122"/>
  <c r="P20" i="122"/>
  <c r="B20" i="122"/>
  <c r="P19" i="122"/>
  <c r="B19" i="122"/>
  <c r="P18" i="122"/>
  <c r="B18" i="122"/>
  <c r="P17" i="122"/>
  <c r="B17" i="122"/>
  <c r="P16" i="122"/>
  <c r="B16" i="122"/>
  <c r="P15" i="122"/>
  <c r="B15" i="122"/>
  <c r="P14" i="122"/>
  <c r="B14" i="122"/>
  <c r="P13" i="122"/>
  <c r="B13" i="122"/>
  <c r="P12" i="122"/>
  <c r="B12" i="122"/>
  <c r="P11" i="122"/>
  <c r="B11" i="122"/>
  <c r="P10" i="122"/>
  <c r="B10" i="122"/>
  <c r="P9" i="122"/>
  <c r="P25" i="122" s="1"/>
  <c r="B9" i="122"/>
  <c r="A9" i="122"/>
  <c r="A10" i="122" s="1"/>
  <c r="A11" i="122" s="1"/>
  <c r="A12" i="122" s="1"/>
  <c r="A13" i="122" s="1"/>
  <c r="A14" i="122" s="1"/>
  <c r="A15" i="122" s="1"/>
  <c r="A16" i="122" s="1"/>
  <c r="A17" i="122" s="1"/>
  <c r="A18" i="122" s="1"/>
  <c r="A19" i="122" s="1"/>
  <c r="A20" i="122" s="1"/>
  <c r="A21" i="122" s="1"/>
  <c r="A22" i="122" s="1"/>
  <c r="A23" i="122" s="1"/>
  <c r="C4" i="122"/>
  <c r="C3" i="122"/>
  <c r="L20" i="103"/>
  <c r="B18" i="103"/>
  <c r="B17" i="103"/>
  <c r="B16" i="103"/>
  <c r="B15" i="103"/>
  <c r="B14" i="103"/>
  <c r="B13" i="103"/>
  <c r="B12" i="103"/>
  <c r="B11" i="103"/>
  <c r="B10" i="103"/>
  <c r="B9" i="103"/>
  <c r="A9" i="103"/>
  <c r="A10" i="103" s="1"/>
  <c r="A11" i="103" s="1"/>
  <c r="A12" i="103" s="1"/>
  <c r="A13" i="103" s="1"/>
  <c r="A14" i="103" s="1"/>
  <c r="A15" i="103" s="1"/>
  <c r="A16" i="103" s="1"/>
  <c r="A17" i="103" s="1"/>
  <c r="A18" i="103" s="1"/>
  <c r="D4" i="103"/>
  <c r="D3" i="103"/>
  <c r="L19" i="102"/>
  <c r="B17" i="102"/>
  <c r="B16" i="102"/>
  <c r="B15" i="102"/>
  <c r="B14" i="102"/>
  <c r="B13" i="102"/>
  <c r="B12" i="102"/>
  <c r="B11" i="102"/>
  <c r="B10" i="102"/>
  <c r="B9" i="102"/>
  <c r="B8" i="102"/>
  <c r="A8" i="102"/>
  <c r="A9" i="102" s="1"/>
  <c r="A10" i="102" s="1"/>
  <c r="A11" i="102" s="1"/>
  <c r="A12" i="102" s="1"/>
  <c r="A13" i="102" s="1"/>
  <c r="A14" i="102" s="1"/>
  <c r="A15" i="102" s="1"/>
  <c r="A16" i="102" s="1"/>
  <c r="A17" i="102" s="1"/>
  <c r="D4" i="102"/>
  <c r="D3" i="102"/>
  <c r="L17" i="101"/>
  <c r="B17" i="101"/>
  <c r="L16" i="101"/>
  <c r="B16" i="101"/>
  <c r="L15" i="101"/>
  <c r="B15" i="101"/>
  <c r="L14" i="101"/>
  <c r="B14" i="101"/>
  <c r="L13" i="101"/>
  <c r="B13" i="101"/>
  <c r="L12" i="101"/>
  <c r="B12" i="101"/>
  <c r="L11" i="101"/>
  <c r="B11" i="101"/>
  <c r="L10" i="101"/>
  <c r="B10" i="101"/>
  <c r="L9" i="101"/>
  <c r="B9" i="101"/>
  <c r="L8" i="101"/>
  <c r="L19" i="101" s="1"/>
  <c r="B8" i="101"/>
  <c r="A8" i="101"/>
  <c r="A9" i="101" s="1"/>
  <c r="A10" i="101" s="1"/>
  <c r="A11" i="101" s="1"/>
  <c r="A12" i="101" s="1"/>
  <c r="A13" i="101" s="1"/>
  <c r="A14" i="101" s="1"/>
  <c r="A15" i="101" s="1"/>
  <c r="A16" i="101" s="1"/>
  <c r="A17" i="101" s="1"/>
  <c r="E4" i="101"/>
  <c r="E3" i="101"/>
  <c r="G39" i="98"/>
  <c r="G40" i="98" s="1"/>
  <c r="J37" i="98"/>
  <c r="K37" i="98" s="1"/>
  <c r="J36" i="98"/>
  <c r="K36" i="98" s="1"/>
  <c r="J35" i="98"/>
  <c r="K35" i="98" s="1"/>
  <c r="J34" i="98"/>
  <c r="K34" i="98" s="1"/>
  <c r="J33" i="98"/>
  <c r="K33" i="98" s="1"/>
  <c r="J32" i="98"/>
  <c r="K32" i="98" s="1"/>
  <c r="J31" i="98"/>
  <c r="K31" i="98" s="1"/>
  <c r="J30" i="98"/>
  <c r="K30" i="98" s="1"/>
  <c r="J29" i="98"/>
  <c r="K29" i="98" s="1"/>
  <c r="J28" i="98"/>
  <c r="K28" i="98" s="1"/>
  <c r="J27" i="98"/>
  <c r="K27" i="98" s="1"/>
  <c r="J26" i="98"/>
  <c r="K26" i="98" s="1"/>
  <c r="J25" i="98"/>
  <c r="K25" i="98" s="1"/>
  <c r="J24" i="98"/>
  <c r="K24" i="98" s="1"/>
  <c r="J23" i="98"/>
  <c r="K23" i="98" s="1"/>
  <c r="J22" i="98"/>
  <c r="K22" i="98" s="1"/>
  <c r="J21" i="98"/>
  <c r="K21" i="98" s="1"/>
  <c r="J20" i="98"/>
  <c r="K20" i="98" s="1"/>
  <c r="J19" i="98"/>
  <c r="K19" i="98" s="1"/>
  <c r="J18" i="98"/>
  <c r="K18" i="98" s="1"/>
  <c r="J17" i="98"/>
  <c r="K17" i="98" s="1"/>
  <c r="J16" i="98"/>
  <c r="K16" i="98" s="1"/>
  <c r="J15" i="98"/>
  <c r="K15" i="98" s="1"/>
  <c r="J14" i="98"/>
  <c r="K14" i="98" s="1"/>
  <c r="J13" i="98"/>
  <c r="K13" i="98" s="1"/>
  <c r="J12" i="98"/>
  <c r="K12" i="98" s="1"/>
  <c r="J11" i="98"/>
  <c r="K11" i="98" s="1"/>
  <c r="J10" i="98"/>
  <c r="K10" i="98" s="1"/>
  <c r="J9" i="98"/>
  <c r="K9" i="98" s="1"/>
  <c r="J8" i="98"/>
  <c r="K8" i="98" s="1"/>
  <c r="A8" i="98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J7" i="98"/>
  <c r="J36" i="48"/>
  <c r="K36" i="48" s="1"/>
  <c r="J35" i="48"/>
  <c r="K35" i="48" s="1"/>
  <c r="J34" i="48"/>
  <c r="K34" i="48" s="1"/>
  <c r="J33" i="48"/>
  <c r="K33" i="48" s="1"/>
  <c r="J32" i="48"/>
  <c r="K32" i="48" s="1"/>
  <c r="J31" i="48"/>
  <c r="K31" i="48" s="1"/>
  <c r="J30" i="48"/>
  <c r="K30" i="48" s="1"/>
  <c r="J29" i="48"/>
  <c r="K29" i="48" s="1"/>
  <c r="J28" i="48"/>
  <c r="J27" i="48"/>
  <c r="K27" i="48" s="1"/>
  <c r="J26" i="48"/>
  <c r="K26" i="48" s="1"/>
  <c r="J25" i="48"/>
  <c r="K25" i="48" s="1"/>
  <c r="J24" i="48"/>
  <c r="K24" i="48" s="1"/>
  <c r="J23" i="48"/>
  <c r="H22" i="48"/>
  <c r="J22" i="48" s="1"/>
  <c r="K22" i="48" s="1"/>
  <c r="H21" i="48"/>
  <c r="J21" i="48" s="1"/>
  <c r="K21" i="48" s="1"/>
  <c r="H20" i="48"/>
  <c r="J20" i="48" s="1"/>
  <c r="K20" i="48" s="1"/>
  <c r="H19" i="48"/>
  <c r="J19" i="48" s="1"/>
  <c r="K19" i="48" s="1"/>
  <c r="H18" i="48"/>
  <c r="J18" i="48" s="1"/>
  <c r="K18" i="48" s="1"/>
  <c r="H17" i="48"/>
  <c r="J17" i="48" s="1"/>
  <c r="K17" i="48" s="1"/>
  <c r="H16" i="48"/>
  <c r="J16" i="48" s="1"/>
  <c r="K16" i="48" s="1"/>
  <c r="H15" i="48"/>
  <c r="J15" i="48" s="1"/>
  <c r="K15" i="48" s="1"/>
  <c r="H14" i="48"/>
  <c r="J14" i="48" s="1"/>
  <c r="K14" i="48" s="1"/>
  <c r="H13" i="48"/>
  <c r="J13" i="48" s="1"/>
  <c r="K13" i="48" s="1"/>
  <c r="H12" i="48"/>
  <c r="J12" i="48" s="1"/>
  <c r="K12" i="48" s="1"/>
  <c r="H11" i="48"/>
  <c r="J11" i="48" s="1"/>
  <c r="K11" i="48" s="1"/>
  <c r="H10" i="48"/>
  <c r="J10" i="48" s="1"/>
  <c r="K10" i="48" s="1"/>
  <c r="H9" i="48"/>
  <c r="J9" i="48" s="1"/>
  <c r="K9" i="48" s="1"/>
  <c r="H8" i="48"/>
  <c r="J8" i="48" s="1"/>
  <c r="K8" i="48" s="1"/>
  <c r="F8" i="48"/>
  <c r="D8" i="48"/>
  <c r="A8" i="48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J7" i="48"/>
  <c r="K7" i="48" s="1"/>
  <c r="L4" i="48"/>
  <c r="J36" i="92"/>
  <c r="K36" i="92" s="1"/>
  <c r="J35" i="92"/>
  <c r="K35" i="92" s="1"/>
  <c r="J34" i="92"/>
  <c r="K34" i="92" s="1"/>
  <c r="J32" i="92"/>
  <c r="K32" i="92" s="1"/>
  <c r="J31" i="92"/>
  <c r="K31" i="92" s="1"/>
  <c r="J30" i="92"/>
  <c r="J29" i="92"/>
  <c r="K29" i="92" s="1"/>
  <c r="J28" i="92"/>
  <c r="K28" i="92" s="1"/>
  <c r="J27" i="92"/>
  <c r="K27" i="92" s="1"/>
  <c r="J26" i="92"/>
  <c r="K26" i="92" s="1"/>
  <c r="J25" i="92"/>
  <c r="K25" i="92" s="1"/>
  <c r="J24" i="92"/>
  <c r="K24" i="92" s="1"/>
  <c r="J23" i="92"/>
  <c r="K23" i="92" s="1"/>
  <c r="H22" i="92"/>
  <c r="J22" i="92" s="1"/>
  <c r="K22" i="92" s="1"/>
  <c r="H21" i="92"/>
  <c r="J21" i="92" s="1"/>
  <c r="K21" i="92" s="1"/>
  <c r="H20" i="92"/>
  <c r="J20" i="92" s="1"/>
  <c r="K20" i="92" s="1"/>
  <c r="H19" i="92"/>
  <c r="J19" i="92" s="1"/>
  <c r="K19" i="92" s="1"/>
  <c r="H18" i="92"/>
  <c r="J18" i="92" s="1"/>
  <c r="K18" i="92" s="1"/>
  <c r="H17" i="92"/>
  <c r="J17" i="92" s="1"/>
  <c r="K17" i="92" s="1"/>
  <c r="H16" i="92"/>
  <c r="J16" i="92" s="1"/>
  <c r="K16" i="92" s="1"/>
  <c r="H15" i="92"/>
  <c r="J15" i="92" s="1"/>
  <c r="K15" i="92" s="1"/>
  <c r="H14" i="92"/>
  <c r="J14" i="92" s="1"/>
  <c r="K14" i="92" s="1"/>
  <c r="H13" i="92"/>
  <c r="J13" i="92" s="1"/>
  <c r="K13" i="92" s="1"/>
  <c r="H12" i="92"/>
  <c r="J12" i="92" s="1"/>
  <c r="K12" i="92" s="1"/>
  <c r="H11" i="92"/>
  <c r="J11" i="92" s="1"/>
  <c r="K11" i="92" s="1"/>
  <c r="H10" i="92"/>
  <c r="J10" i="92" s="1"/>
  <c r="K10" i="92" s="1"/>
  <c r="H9" i="92"/>
  <c r="J9" i="92" s="1"/>
  <c r="K9" i="92" s="1"/>
  <c r="H8" i="92"/>
  <c r="J8" i="92" s="1"/>
  <c r="K8" i="92" s="1"/>
  <c r="A8" i="92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J7" i="92"/>
  <c r="K7" i="92" s="1"/>
  <c r="J36" i="91"/>
  <c r="K36" i="91" s="1"/>
  <c r="J35" i="91"/>
  <c r="K35" i="91" s="1"/>
  <c r="J34" i="91"/>
  <c r="K34" i="91" s="1"/>
  <c r="J33" i="91"/>
  <c r="K33" i="91" s="1"/>
  <c r="J32" i="91"/>
  <c r="K32" i="91" s="1"/>
  <c r="J31" i="91"/>
  <c r="J30" i="91"/>
  <c r="K30" i="91" s="1"/>
  <c r="J29" i="91"/>
  <c r="K29" i="91" s="1"/>
  <c r="J28" i="91"/>
  <c r="K28" i="91" s="1"/>
  <c r="J27" i="91"/>
  <c r="J26" i="91"/>
  <c r="K26" i="91" s="1"/>
  <c r="J24" i="91"/>
  <c r="K24" i="91" s="1"/>
  <c r="J23" i="91"/>
  <c r="K23" i="91" s="1"/>
  <c r="H22" i="91"/>
  <c r="J22" i="91" s="1"/>
  <c r="K22" i="91" s="1"/>
  <c r="H21" i="91"/>
  <c r="J21" i="91" s="1"/>
  <c r="K21" i="91" s="1"/>
  <c r="H20" i="91"/>
  <c r="J20" i="91" s="1"/>
  <c r="K20" i="91" s="1"/>
  <c r="H19" i="91"/>
  <c r="J19" i="91" s="1"/>
  <c r="K19" i="91" s="1"/>
  <c r="H18" i="91"/>
  <c r="J18" i="91" s="1"/>
  <c r="K18" i="91" s="1"/>
  <c r="H17" i="91"/>
  <c r="J17" i="91" s="1"/>
  <c r="K17" i="91" s="1"/>
  <c r="H16" i="91"/>
  <c r="J16" i="91" s="1"/>
  <c r="K16" i="91" s="1"/>
  <c r="H15" i="91"/>
  <c r="J15" i="91" s="1"/>
  <c r="K15" i="91" s="1"/>
  <c r="H14" i="91"/>
  <c r="J14" i="91" s="1"/>
  <c r="K14" i="91" s="1"/>
  <c r="H13" i="91"/>
  <c r="J13" i="91" s="1"/>
  <c r="K13" i="91" s="1"/>
  <c r="H12" i="91"/>
  <c r="J12" i="91" s="1"/>
  <c r="K12" i="91" s="1"/>
  <c r="H11" i="91"/>
  <c r="J11" i="91" s="1"/>
  <c r="K11" i="91" s="1"/>
  <c r="H10" i="91"/>
  <c r="J10" i="91" s="1"/>
  <c r="K10" i="91" s="1"/>
  <c r="H9" i="91"/>
  <c r="J9" i="91" s="1"/>
  <c r="K9" i="91" s="1"/>
  <c r="H8" i="91"/>
  <c r="J8" i="91" s="1"/>
  <c r="K8" i="91" s="1"/>
  <c r="A8" i="91"/>
  <c r="A9" i="91" s="1"/>
  <c r="A10" i="91" s="1"/>
  <c r="A11" i="91" s="1"/>
  <c r="A12" i="91" s="1"/>
  <c r="A13" i="91" s="1"/>
  <c r="A14" i="91" s="1"/>
  <c r="A15" i="91" s="1"/>
  <c r="A16" i="91" s="1"/>
  <c r="A17" i="91" s="1"/>
  <c r="A18" i="91" s="1"/>
  <c r="A19" i="91" s="1"/>
  <c r="A20" i="91" s="1"/>
  <c r="A21" i="91" s="1"/>
  <c r="A22" i="91" s="1"/>
  <c r="A23" i="91" s="1"/>
  <c r="A24" i="91" s="1"/>
  <c r="A25" i="91" s="1"/>
  <c r="A26" i="91" s="1"/>
  <c r="A27" i="91" s="1"/>
  <c r="A28" i="91" s="1"/>
  <c r="A29" i="91" s="1"/>
  <c r="A30" i="91" s="1"/>
  <c r="A31" i="91" s="1"/>
  <c r="A32" i="91" s="1"/>
  <c r="A33" i="91" s="1"/>
  <c r="A34" i="91" s="1"/>
  <c r="A35" i="91" s="1"/>
  <c r="A36" i="91" s="1"/>
  <c r="J7" i="91"/>
  <c r="K7" i="91" s="1"/>
  <c r="N55" i="79"/>
  <c r="Q53" i="79"/>
  <c r="R53" i="79" s="1"/>
  <c r="P53" i="79"/>
  <c r="O53" i="79"/>
  <c r="B53" i="79"/>
  <c r="Q52" i="79"/>
  <c r="R52" i="79" s="1"/>
  <c r="P52" i="79"/>
  <c r="O52" i="79"/>
  <c r="B52" i="79"/>
  <c r="Q51" i="79"/>
  <c r="R51" i="79" s="1"/>
  <c r="P51" i="79"/>
  <c r="O51" i="79"/>
  <c r="B51" i="79"/>
  <c r="Q50" i="79"/>
  <c r="R50" i="79" s="1"/>
  <c r="P50" i="79"/>
  <c r="O50" i="79"/>
  <c r="B50" i="79"/>
  <c r="Q49" i="79"/>
  <c r="R49" i="79" s="1"/>
  <c r="P49" i="79"/>
  <c r="O49" i="79"/>
  <c r="B49" i="79"/>
  <c r="Q48" i="79"/>
  <c r="R48" i="79" s="1"/>
  <c r="P48" i="79"/>
  <c r="O48" i="79"/>
  <c r="B48" i="79"/>
  <c r="Q47" i="79"/>
  <c r="R47" i="79" s="1"/>
  <c r="P47" i="79"/>
  <c r="O47" i="79"/>
  <c r="B47" i="79"/>
  <c r="Q46" i="79"/>
  <c r="R46" i="79" s="1"/>
  <c r="P46" i="79"/>
  <c r="O46" i="79"/>
  <c r="B46" i="79"/>
  <c r="Q45" i="79"/>
  <c r="R45" i="79" s="1"/>
  <c r="P45" i="79"/>
  <c r="O45" i="79"/>
  <c r="B45" i="79"/>
  <c r="Q44" i="79"/>
  <c r="R44" i="79" s="1"/>
  <c r="P44" i="79"/>
  <c r="O44" i="79"/>
  <c r="B44" i="79"/>
  <c r="Q43" i="79"/>
  <c r="R43" i="79" s="1"/>
  <c r="P43" i="79"/>
  <c r="O43" i="79"/>
  <c r="B43" i="79"/>
  <c r="Q42" i="79"/>
  <c r="R42" i="79" s="1"/>
  <c r="P42" i="79"/>
  <c r="O42" i="79"/>
  <c r="B42" i="79"/>
  <c r="Q41" i="79"/>
  <c r="R41" i="79" s="1"/>
  <c r="P41" i="79"/>
  <c r="O41" i="79"/>
  <c r="B41" i="79"/>
  <c r="Q40" i="79"/>
  <c r="R40" i="79" s="1"/>
  <c r="P40" i="79"/>
  <c r="O40" i="79"/>
  <c r="B40" i="79"/>
  <c r="Q39" i="79"/>
  <c r="R39" i="79" s="1"/>
  <c r="P39" i="79"/>
  <c r="O39" i="79"/>
  <c r="B39" i="79"/>
  <c r="Q38" i="79"/>
  <c r="R38" i="79" s="1"/>
  <c r="P38" i="79"/>
  <c r="O38" i="79"/>
  <c r="B38" i="79"/>
  <c r="Q37" i="79"/>
  <c r="R37" i="79" s="1"/>
  <c r="P37" i="79"/>
  <c r="O37" i="79"/>
  <c r="B37" i="79"/>
  <c r="Q36" i="79"/>
  <c r="R36" i="79" s="1"/>
  <c r="P36" i="79"/>
  <c r="O36" i="79"/>
  <c r="B36" i="79"/>
  <c r="Q35" i="79"/>
  <c r="R35" i="79" s="1"/>
  <c r="P35" i="79"/>
  <c r="O35" i="79"/>
  <c r="B35" i="79"/>
  <c r="Q34" i="79"/>
  <c r="R34" i="79" s="1"/>
  <c r="P34" i="79"/>
  <c r="O34" i="79"/>
  <c r="B34" i="79"/>
  <c r="Q33" i="79"/>
  <c r="R33" i="79" s="1"/>
  <c r="P33" i="79"/>
  <c r="O33" i="79"/>
  <c r="B33" i="79"/>
  <c r="Q32" i="79"/>
  <c r="R32" i="79" s="1"/>
  <c r="P32" i="79"/>
  <c r="O32" i="79"/>
  <c r="B32" i="79"/>
  <c r="Q31" i="79"/>
  <c r="R31" i="79" s="1"/>
  <c r="P31" i="79"/>
  <c r="O31" i="79"/>
  <c r="B31" i="79"/>
  <c r="Q30" i="79"/>
  <c r="R30" i="79" s="1"/>
  <c r="P30" i="79"/>
  <c r="O30" i="79"/>
  <c r="B30" i="79"/>
  <c r="Q29" i="79"/>
  <c r="R29" i="79" s="1"/>
  <c r="P29" i="79"/>
  <c r="O29" i="79"/>
  <c r="B29" i="79"/>
  <c r="Q28" i="79"/>
  <c r="M28" i="79"/>
  <c r="B28" i="79"/>
  <c r="Q27" i="79"/>
  <c r="M27" i="79"/>
  <c r="B27" i="79"/>
  <c r="Q26" i="79"/>
  <c r="M26" i="79"/>
  <c r="B26" i="79"/>
  <c r="Q25" i="79"/>
  <c r="M25" i="79"/>
  <c r="B25" i="79"/>
  <c r="Q24" i="79"/>
  <c r="M24" i="79"/>
  <c r="B24" i="79"/>
  <c r="Q23" i="79"/>
  <c r="M23" i="79"/>
  <c r="B23" i="79"/>
  <c r="Q22" i="79"/>
  <c r="M22" i="79"/>
  <c r="B22" i="79"/>
  <c r="Q21" i="79"/>
  <c r="M21" i="79"/>
  <c r="B21" i="79"/>
  <c r="Q20" i="79"/>
  <c r="M20" i="79"/>
  <c r="B20" i="79"/>
  <c r="Q19" i="79"/>
  <c r="M19" i="79"/>
  <c r="B19" i="79"/>
  <c r="Q18" i="79"/>
  <c r="M18" i="79"/>
  <c r="B18" i="79"/>
  <c r="Q17" i="79"/>
  <c r="M17" i="79"/>
  <c r="B17" i="79"/>
  <c r="Q16" i="79"/>
  <c r="M16" i="79"/>
  <c r="B16" i="79"/>
  <c r="Q15" i="79"/>
  <c r="M15" i="79"/>
  <c r="B15" i="79"/>
  <c r="Q14" i="79"/>
  <c r="M14" i="79"/>
  <c r="B14" i="79"/>
  <c r="Q13" i="79"/>
  <c r="M13" i="79"/>
  <c r="B13" i="79"/>
  <c r="Q12" i="79"/>
  <c r="M12" i="79"/>
  <c r="B12" i="79"/>
  <c r="Q11" i="79"/>
  <c r="M11" i="79"/>
  <c r="B11" i="79"/>
  <c r="Q10" i="79"/>
  <c r="M10" i="79"/>
  <c r="B10" i="79"/>
  <c r="Q9" i="79"/>
  <c r="M9" i="79"/>
  <c r="B9" i="79"/>
  <c r="A9" i="79"/>
  <c r="A10" i="79" s="1"/>
  <c r="A11" i="79" s="1"/>
  <c r="A12" i="79" s="1"/>
  <c r="A13" i="79" s="1"/>
  <c r="A14" i="79" s="1"/>
  <c r="A15" i="79" s="1"/>
  <c r="A16" i="79" s="1"/>
  <c r="A17" i="79" s="1"/>
  <c r="A18" i="79" s="1"/>
  <c r="A19" i="79" s="1"/>
  <c r="A20" i="79" s="1"/>
  <c r="A21" i="79" s="1"/>
  <c r="A22" i="79" s="1"/>
  <c r="A23" i="79" s="1"/>
  <c r="A24" i="79" s="1"/>
  <c r="A25" i="79" s="1"/>
  <c r="A26" i="79" s="1"/>
  <c r="A27" i="79" s="1"/>
  <c r="A28" i="79" s="1"/>
  <c r="A29" i="79" s="1"/>
  <c r="A30" i="79" s="1"/>
  <c r="A31" i="79" s="1"/>
  <c r="A32" i="79" s="1"/>
  <c r="A33" i="79" s="1"/>
  <c r="A34" i="79" s="1"/>
  <c r="A35" i="79" s="1"/>
  <c r="A36" i="79" s="1"/>
  <c r="A37" i="79" s="1"/>
  <c r="A38" i="79" s="1"/>
  <c r="A39" i="79" s="1"/>
  <c r="A40" i="79" s="1"/>
  <c r="A41" i="79" s="1"/>
  <c r="A42" i="79" s="1"/>
  <c r="A43" i="79" s="1"/>
  <c r="A44" i="79" s="1"/>
  <c r="A45" i="79" s="1"/>
  <c r="A46" i="79" s="1"/>
  <c r="A47" i="79" s="1"/>
  <c r="A48" i="79" s="1"/>
  <c r="A49" i="79" s="1"/>
  <c r="A50" i="79" s="1"/>
  <c r="A51" i="79" s="1"/>
  <c r="A52" i="79" s="1"/>
  <c r="A53" i="79" s="1"/>
  <c r="Q8" i="79"/>
  <c r="Q55" i="79" s="1"/>
  <c r="M8" i="79"/>
  <c r="B8" i="79"/>
  <c r="M2" i="79"/>
  <c r="N78" i="72"/>
  <c r="M78" i="72"/>
  <c r="O78" i="72" s="1"/>
  <c r="B78" i="72"/>
  <c r="N77" i="72"/>
  <c r="M77" i="72"/>
  <c r="O77" i="72" s="1"/>
  <c r="B77" i="72"/>
  <c r="N76" i="72"/>
  <c r="M76" i="72"/>
  <c r="O76" i="72" s="1"/>
  <c r="B76" i="72"/>
  <c r="N75" i="72"/>
  <c r="M75" i="72"/>
  <c r="O75" i="72" s="1"/>
  <c r="B75" i="72"/>
  <c r="N74" i="72"/>
  <c r="M74" i="72"/>
  <c r="O74" i="72" s="1"/>
  <c r="B74" i="72"/>
  <c r="N73" i="72"/>
  <c r="M73" i="72"/>
  <c r="O73" i="72" s="1"/>
  <c r="B73" i="72"/>
  <c r="N72" i="72"/>
  <c r="M72" i="72"/>
  <c r="O72" i="72" s="1"/>
  <c r="B72" i="72"/>
  <c r="N71" i="72"/>
  <c r="M71" i="72"/>
  <c r="O71" i="72" s="1"/>
  <c r="B71" i="72"/>
  <c r="N70" i="72"/>
  <c r="M70" i="72"/>
  <c r="O70" i="72" s="1"/>
  <c r="B70" i="72"/>
  <c r="N69" i="72"/>
  <c r="M69" i="72"/>
  <c r="O69" i="72" s="1"/>
  <c r="B69" i="72"/>
  <c r="N68" i="72"/>
  <c r="M68" i="72"/>
  <c r="O68" i="72" s="1"/>
  <c r="B68" i="72"/>
  <c r="N67" i="72"/>
  <c r="M67" i="72"/>
  <c r="O67" i="72" s="1"/>
  <c r="B67" i="72"/>
  <c r="N66" i="72"/>
  <c r="M66" i="72"/>
  <c r="O66" i="72" s="1"/>
  <c r="B66" i="72"/>
  <c r="N65" i="72"/>
  <c r="M65" i="72"/>
  <c r="O65" i="72" s="1"/>
  <c r="B65" i="72"/>
  <c r="N64" i="72"/>
  <c r="M64" i="72"/>
  <c r="O64" i="72" s="1"/>
  <c r="B64" i="72"/>
  <c r="N63" i="72"/>
  <c r="M63" i="72"/>
  <c r="O63" i="72" s="1"/>
  <c r="B63" i="72"/>
  <c r="N62" i="72"/>
  <c r="M62" i="72"/>
  <c r="O62" i="72" s="1"/>
  <c r="B62" i="72"/>
  <c r="N61" i="72"/>
  <c r="M61" i="72"/>
  <c r="O61" i="72" s="1"/>
  <c r="B61" i="72"/>
  <c r="N60" i="72"/>
  <c r="M60" i="72"/>
  <c r="O60" i="72" s="1"/>
  <c r="B60" i="72"/>
  <c r="N59" i="72"/>
  <c r="M59" i="72"/>
  <c r="O59" i="72" s="1"/>
  <c r="B59" i="72"/>
  <c r="N58" i="72"/>
  <c r="M58" i="72"/>
  <c r="O58" i="72" s="1"/>
  <c r="B58" i="72"/>
  <c r="N57" i="72"/>
  <c r="M57" i="72"/>
  <c r="O57" i="72" s="1"/>
  <c r="B57" i="72"/>
  <c r="N56" i="72"/>
  <c r="M56" i="72"/>
  <c r="O56" i="72" s="1"/>
  <c r="B56" i="72"/>
  <c r="N55" i="72"/>
  <c r="M55" i="72"/>
  <c r="O55" i="72" s="1"/>
  <c r="B55" i="72"/>
  <c r="N54" i="72"/>
  <c r="M54" i="72"/>
  <c r="O54" i="72" s="1"/>
  <c r="B54" i="72"/>
  <c r="N53" i="72"/>
  <c r="M53" i="72"/>
  <c r="O53" i="72" s="1"/>
  <c r="B53" i="72"/>
  <c r="N52" i="72"/>
  <c r="M52" i="72"/>
  <c r="O52" i="72" s="1"/>
  <c r="B52" i="72"/>
  <c r="N51" i="72"/>
  <c r="M51" i="72"/>
  <c r="O51" i="72" s="1"/>
  <c r="B51" i="72"/>
  <c r="N50" i="72"/>
  <c r="M50" i="72"/>
  <c r="O50" i="72" s="1"/>
  <c r="B50" i="72"/>
  <c r="N49" i="72"/>
  <c r="M49" i="72"/>
  <c r="O49" i="72" s="1"/>
  <c r="B49" i="72"/>
  <c r="N48" i="72"/>
  <c r="M48" i="72"/>
  <c r="O48" i="72" s="1"/>
  <c r="B48" i="72"/>
  <c r="N47" i="72"/>
  <c r="M47" i="72"/>
  <c r="O47" i="72" s="1"/>
  <c r="B47" i="72"/>
  <c r="N46" i="72"/>
  <c r="M46" i="72"/>
  <c r="O46" i="72" s="1"/>
  <c r="B46" i="72"/>
  <c r="N45" i="72"/>
  <c r="M45" i="72"/>
  <c r="O45" i="72" s="1"/>
  <c r="B45" i="72"/>
  <c r="N44" i="72"/>
  <c r="M44" i="72"/>
  <c r="O44" i="72" s="1"/>
  <c r="B44" i="72"/>
  <c r="N43" i="72"/>
  <c r="M43" i="72"/>
  <c r="O43" i="72" s="1"/>
  <c r="B43" i="72"/>
  <c r="N42" i="72"/>
  <c r="M42" i="72"/>
  <c r="O42" i="72" s="1"/>
  <c r="B42" i="72"/>
  <c r="N41" i="72"/>
  <c r="M41" i="72"/>
  <c r="O41" i="72" s="1"/>
  <c r="B41" i="72"/>
  <c r="N40" i="72"/>
  <c r="M40" i="72"/>
  <c r="O40" i="72" s="1"/>
  <c r="B40" i="72"/>
  <c r="N39" i="72"/>
  <c r="M39" i="72"/>
  <c r="O39" i="72" s="1"/>
  <c r="B39" i="72"/>
  <c r="N38" i="72"/>
  <c r="M38" i="72"/>
  <c r="O38" i="72" s="1"/>
  <c r="B38" i="72"/>
  <c r="N37" i="72"/>
  <c r="M37" i="72"/>
  <c r="O37" i="72" s="1"/>
  <c r="B37" i="72"/>
  <c r="N36" i="72"/>
  <c r="M36" i="72"/>
  <c r="O36" i="72" s="1"/>
  <c r="B36" i="72"/>
  <c r="N35" i="72"/>
  <c r="M35" i="72"/>
  <c r="O35" i="72" s="1"/>
  <c r="B35" i="72"/>
  <c r="N34" i="72"/>
  <c r="M34" i="72"/>
  <c r="O34" i="72" s="1"/>
  <c r="B34" i="72"/>
  <c r="N33" i="72"/>
  <c r="M33" i="72"/>
  <c r="O33" i="72" s="1"/>
  <c r="B33" i="72"/>
  <c r="N32" i="72"/>
  <c r="M32" i="72"/>
  <c r="O32" i="72" s="1"/>
  <c r="B32" i="72"/>
  <c r="N31" i="72"/>
  <c r="M31" i="72"/>
  <c r="O31" i="72" s="1"/>
  <c r="B31" i="72"/>
  <c r="N30" i="72"/>
  <c r="M30" i="72"/>
  <c r="O30" i="72" s="1"/>
  <c r="B30" i="72"/>
  <c r="N29" i="72"/>
  <c r="M29" i="72"/>
  <c r="O29" i="72" s="1"/>
  <c r="B29" i="72"/>
  <c r="N28" i="72"/>
  <c r="M28" i="72"/>
  <c r="O28" i="72" s="1"/>
  <c r="B28" i="72"/>
  <c r="N27" i="72"/>
  <c r="M27" i="72"/>
  <c r="O27" i="72" s="1"/>
  <c r="B27" i="72"/>
  <c r="N26" i="72"/>
  <c r="M26" i="72"/>
  <c r="O26" i="72" s="1"/>
  <c r="B26" i="72"/>
  <c r="N25" i="72"/>
  <c r="M25" i="72"/>
  <c r="O25" i="72" s="1"/>
  <c r="B25" i="72"/>
  <c r="N24" i="72"/>
  <c r="M24" i="72"/>
  <c r="O24" i="72" s="1"/>
  <c r="B24" i="72"/>
  <c r="N23" i="72"/>
  <c r="M23" i="72"/>
  <c r="O23" i="72" s="1"/>
  <c r="B23" i="72"/>
  <c r="N22" i="72"/>
  <c r="M22" i="72"/>
  <c r="O22" i="72" s="1"/>
  <c r="B22" i="72"/>
  <c r="N21" i="72"/>
  <c r="M21" i="72"/>
  <c r="O21" i="72" s="1"/>
  <c r="B21" i="72"/>
  <c r="N20" i="72"/>
  <c r="M20" i="72"/>
  <c r="O20" i="72" s="1"/>
  <c r="B20" i="72"/>
  <c r="N19" i="72"/>
  <c r="M19" i="72"/>
  <c r="O19" i="72" s="1"/>
  <c r="B19" i="72"/>
  <c r="N18" i="72"/>
  <c r="M18" i="72"/>
  <c r="O18" i="72" s="1"/>
  <c r="B18" i="72"/>
  <c r="N17" i="72"/>
  <c r="M17" i="72"/>
  <c r="O17" i="72" s="1"/>
  <c r="B17" i="72"/>
  <c r="N16" i="72"/>
  <c r="M16" i="72"/>
  <c r="O16" i="72" s="1"/>
  <c r="B16" i="72"/>
  <c r="N15" i="72"/>
  <c r="M15" i="72"/>
  <c r="O15" i="72" s="1"/>
  <c r="B15" i="72"/>
  <c r="N14" i="72"/>
  <c r="M14" i="72"/>
  <c r="O14" i="72" s="1"/>
  <c r="B14" i="72"/>
  <c r="N13" i="72"/>
  <c r="M13" i="72"/>
  <c r="O13" i="72" s="1"/>
  <c r="B13" i="72"/>
  <c r="N12" i="72"/>
  <c r="M12" i="72"/>
  <c r="O12" i="72" s="1"/>
  <c r="B12" i="72"/>
  <c r="N11" i="72"/>
  <c r="M11" i="72"/>
  <c r="O11" i="72" s="1"/>
  <c r="B11" i="72"/>
  <c r="A11" i="72"/>
  <c r="A12" i="72" s="1"/>
  <c r="A13" i="72" s="1"/>
  <c r="A14" i="72" s="1"/>
  <c r="A15" i="72" s="1"/>
  <c r="A16" i="72" s="1"/>
  <c r="A17" i="72" s="1"/>
  <c r="A18" i="72" s="1"/>
  <c r="A19" i="72" s="1"/>
  <c r="A20" i="72" s="1"/>
  <c r="A21" i="72" s="1"/>
  <c r="A22" i="72" s="1"/>
  <c r="A23" i="72" s="1"/>
  <c r="A24" i="72" s="1"/>
  <c r="A25" i="72" s="1"/>
  <c r="A26" i="72" s="1"/>
  <c r="A27" i="72" s="1"/>
  <c r="A28" i="72" s="1"/>
  <c r="A29" i="72" s="1"/>
  <c r="A30" i="72" s="1"/>
  <c r="A31" i="72" s="1"/>
  <c r="A32" i="72" s="1"/>
  <c r="A33" i="72" s="1"/>
  <c r="A34" i="72" s="1"/>
  <c r="A35" i="72" s="1"/>
  <c r="A36" i="72" s="1"/>
  <c r="A37" i="72" s="1"/>
  <c r="A38" i="72" s="1"/>
  <c r="A39" i="72" s="1"/>
  <c r="A40" i="72" s="1"/>
  <c r="A41" i="72" s="1"/>
  <c r="A42" i="72" s="1"/>
  <c r="A43" i="72" s="1"/>
  <c r="A44" i="72" s="1"/>
  <c r="A45" i="72" s="1"/>
  <c r="A46" i="72" s="1"/>
  <c r="A47" i="72" s="1"/>
  <c r="A48" i="72" s="1"/>
  <c r="A49" i="72" s="1"/>
  <c r="A50" i="72" s="1"/>
  <c r="A51" i="72" s="1"/>
  <c r="A52" i="72" s="1"/>
  <c r="A53" i="72" s="1"/>
  <c r="A54" i="72" s="1"/>
  <c r="A55" i="72" s="1"/>
  <c r="A56" i="72" s="1"/>
  <c r="A57" i="72" s="1"/>
  <c r="A58" i="72" s="1"/>
  <c r="A59" i="72" s="1"/>
  <c r="A60" i="72" s="1"/>
  <c r="A61" i="72" s="1"/>
  <c r="A62" i="72" s="1"/>
  <c r="A63" i="72" s="1"/>
  <c r="A64" i="72" s="1"/>
  <c r="A65" i="72" s="1"/>
  <c r="A66" i="72" s="1"/>
  <c r="A67" i="72" s="1"/>
  <c r="A68" i="72" s="1"/>
  <c r="A69" i="72" s="1"/>
  <c r="A70" i="72" s="1"/>
  <c r="A71" i="72" s="1"/>
  <c r="A72" i="72" s="1"/>
  <c r="A73" i="72" s="1"/>
  <c r="A74" i="72" s="1"/>
  <c r="A75" i="72" s="1"/>
  <c r="A76" i="72" s="1"/>
  <c r="A77" i="72" s="1"/>
  <c r="A78" i="72" s="1"/>
  <c r="N10" i="72"/>
  <c r="M10" i="72"/>
  <c r="O10" i="72" s="1"/>
  <c r="B10" i="72"/>
  <c r="N9" i="72"/>
  <c r="M9" i="72"/>
  <c r="O9" i="72" s="1"/>
  <c r="B9" i="72"/>
  <c r="A9" i="72"/>
  <c r="N8" i="72"/>
  <c r="N80" i="72" s="1"/>
  <c r="M8" i="72"/>
  <c r="B8" i="72"/>
  <c r="M2" i="72"/>
  <c r="O12" i="68"/>
  <c r="B12" i="68"/>
  <c r="O11" i="68"/>
  <c r="B11" i="68"/>
  <c r="O10" i="68"/>
  <c r="B10" i="68"/>
  <c r="O9" i="68"/>
  <c r="B9" i="68"/>
  <c r="A9" i="68"/>
  <c r="A10" i="68" s="1"/>
  <c r="A11" i="68" s="1"/>
  <c r="A12" i="68" s="1"/>
  <c r="O8" i="68"/>
  <c r="O14" i="68" s="1"/>
  <c r="B8" i="68"/>
  <c r="C4" i="68"/>
  <c r="C3" i="68"/>
  <c r="B41" i="20"/>
  <c r="M40" i="20"/>
  <c r="L40" i="20"/>
  <c r="N40" i="20" s="1"/>
  <c r="B40" i="20"/>
  <c r="M39" i="20"/>
  <c r="L39" i="20"/>
  <c r="N39" i="20" s="1"/>
  <c r="B39" i="20"/>
  <c r="B38" i="20"/>
  <c r="B37" i="20"/>
  <c r="B36" i="20"/>
  <c r="M35" i="20"/>
  <c r="L35" i="20"/>
  <c r="N35" i="20" s="1"/>
  <c r="B35" i="20"/>
  <c r="M34" i="20"/>
  <c r="N34" i="20"/>
  <c r="B34" i="20"/>
  <c r="B33" i="20"/>
  <c r="M32" i="20"/>
  <c r="L32" i="20"/>
  <c r="N32" i="20" s="1"/>
  <c r="B32" i="20"/>
  <c r="B31" i="20"/>
  <c r="B30" i="20"/>
  <c r="B29" i="20"/>
  <c r="M28" i="20"/>
  <c r="L28" i="20"/>
  <c r="N28" i="20" s="1"/>
  <c r="B28" i="20"/>
  <c r="B27" i="20"/>
  <c r="B26" i="20"/>
  <c r="M25" i="20"/>
  <c r="L25" i="20"/>
  <c r="B25" i="20"/>
  <c r="B24" i="20"/>
  <c r="M23" i="20"/>
  <c r="L23" i="20"/>
  <c r="N23" i="20" s="1"/>
  <c r="B23" i="20"/>
  <c r="M22" i="20"/>
  <c r="J22" i="20"/>
  <c r="L22" i="20" s="1"/>
  <c r="N22" i="20" s="1"/>
  <c r="B22" i="20"/>
  <c r="M21" i="20"/>
  <c r="J21" i="20"/>
  <c r="L21" i="20" s="1"/>
  <c r="N21" i="20" s="1"/>
  <c r="B21" i="20"/>
  <c r="M20" i="20"/>
  <c r="J20" i="20"/>
  <c r="L20" i="20" s="1"/>
  <c r="N20" i="20" s="1"/>
  <c r="B20" i="20"/>
  <c r="M19" i="20"/>
  <c r="J19" i="20"/>
  <c r="L19" i="20" s="1"/>
  <c r="N19" i="20" s="1"/>
  <c r="B19" i="20"/>
  <c r="M18" i="20"/>
  <c r="J18" i="20"/>
  <c r="L18" i="20" s="1"/>
  <c r="N18" i="20" s="1"/>
  <c r="B18" i="20"/>
  <c r="M17" i="20"/>
  <c r="J17" i="20"/>
  <c r="L17" i="20" s="1"/>
  <c r="N17" i="20" s="1"/>
  <c r="B17" i="20"/>
  <c r="M16" i="20"/>
  <c r="J16" i="20"/>
  <c r="L16" i="20" s="1"/>
  <c r="N16" i="20" s="1"/>
  <c r="B16" i="20"/>
  <c r="M15" i="20"/>
  <c r="J15" i="20"/>
  <c r="L15" i="20" s="1"/>
  <c r="N15" i="20" s="1"/>
  <c r="B15" i="20"/>
  <c r="M14" i="20"/>
  <c r="J14" i="20"/>
  <c r="L14" i="20" s="1"/>
  <c r="N14" i="20" s="1"/>
  <c r="B14" i="20"/>
  <c r="M13" i="20"/>
  <c r="J13" i="20"/>
  <c r="L13" i="20" s="1"/>
  <c r="N13" i="20" s="1"/>
  <c r="B13" i="20"/>
  <c r="M12" i="20"/>
  <c r="J12" i="20"/>
  <c r="L12" i="20" s="1"/>
  <c r="N12" i="20" s="1"/>
  <c r="B12" i="20"/>
  <c r="M11" i="20"/>
  <c r="J11" i="20"/>
  <c r="L11" i="20" s="1"/>
  <c r="N11" i="20" s="1"/>
  <c r="B11" i="20"/>
  <c r="M10" i="20"/>
  <c r="J10" i="20"/>
  <c r="L10" i="20" s="1"/>
  <c r="N10" i="20" s="1"/>
  <c r="B10" i="20"/>
  <c r="N9" i="20"/>
  <c r="M9" i="20"/>
  <c r="J9" i="20"/>
  <c r="B9" i="20"/>
  <c r="N8" i="20"/>
  <c r="M8" i="20"/>
  <c r="B8" i="20"/>
  <c r="A8" i="20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O68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A9" i="9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J36" i="21"/>
  <c r="K36" i="21" s="1"/>
  <c r="J35" i="21"/>
  <c r="K35" i="21" s="1"/>
  <c r="J34" i="21"/>
  <c r="K34" i="21" s="1"/>
  <c r="J33" i="21"/>
  <c r="K33" i="21" s="1"/>
  <c r="J32" i="21"/>
  <c r="K32" i="21" s="1"/>
  <c r="J31" i="21"/>
  <c r="K31" i="21" s="1"/>
  <c r="J30" i="21"/>
  <c r="K30" i="21" s="1"/>
  <c r="J29" i="21"/>
  <c r="K29" i="21" s="1"/>
  <c r="J28" i="21"/>
  <c r="J27" i="21"/>
  <c r="K27" i="21" s="1"/>
  <c r="J26" i="21"/>
  <c r="K26" i="21" s="1"/>
  <c r="J25" i="21"/>
  <c r="J24" i="21"/>
  <c r="K24" i="21" s="1"/>
  <c r="J23" i="21"/>
  <c r="K23" i="21" s="1"/>
  <c r="H22" i="21"/>
  <c r="J22" i="21" s="1"/>
  <c r="K22" i="21" s="1"/>
  <c r="H21" i="21"/>
  <c r="J21" i="21" s="1"/>
  <c r="K21" i="21" s="1"/>
  <c r="H20" i="21"/>
  <c r="J20" i="21" s="1"/>
  <c r="K20" i="21" s="1"/>
  <c r="H19" i="21"/>
  <c r="J19" i="21" s="1"/>
  <c r="K19" i="21" s="1"/>
  <c r="H18" i="21"/>
  <c r="J18" i="21" s="1"/>
  <c r="K18" i="21" s="1"/>
  <c r="H17" i="21"/>
  <c r="J17" i="21" s="1"/>
  <c r="K17" i="21" s="1"/>
  <c r="H16" i="21"/>
  <c r="J16" i="21" s="1"/>
  <c r="K16" i="21" s="1"/>
  <c r="H15" i="21"/>
  <c r="J15" i="21" s="1"/>
  <c r="K15" i="21" s="1"/>
  <c r="H14" i="21"/>
  <c r="J14" i="21" s="1"/>
  <c r="K14" i="21" s="1"/>
  <c r="H13" i="21"/>
  <c r="J13" i="21" s="1"/>
  <c r="K13" i="21" s="1"/>
  <c r="H12" i="21"/>
  <c r="J12" i="21" s="1"/>
  <c r="K12" i="21" s="1"/>
  <c r="H11" i="21"/>
  <c r="J11" i="21" s="1"/>
  <c r="K11" i="21" s="1"/>
  <c r="H10" i="21"/>
  <c r="J10" i="21" s="1"/>
  <c r="K10" i="21" s="1"/>
  <c r="H9" i="21"/>
  <c r="J9" i="21" s="1"/>
  <c r="K9" i="21" s="1"/>
  <c r="H8" i="21"/>
  <c r="J8" i="21" s="1"/>
  <c r="K8" i="21" s="1"/>
  <c r="D8" i="21"/>
  <c r="D9" i="21" s="1"/>
  <c r="D10" i="21" s="1"/>
  <c r="D11" i="21" s="1"/>
  <c r="D12" i="21" s="1"/>
  <c r="D13" i="21" s="1"/>
  <c r="D14" i="21" s="1"/>
  <c r="D15" i="21" s="1"/>
  <c r="D16" i="21" s="1"/>
  <c r="D17" i="21" s="1"/>
  <c r="D18" i="21" s="1"/>
  <c r="D19" i="21" s="1"/>
  <c r="D20" i="21" s="1"/>
  <c r="D21" i="21" s="1"/>
  <c r="D22" i="21" s="1"/>
  <c r="D23" i="21" s="1"/>
  <c r="D24" i="21" s="1"/>
  <c r="D25" i="21" s="1"/>
  <c r="D26" i="21" s="1"/>
  <c r="D27" i="21" s="1"/>
  <c r="D28" i="21" s="1"/>
  <c r="D29" i="21" s="1"/>
  <c r="D30" i="21" s="1"/>
  <c r="D31" i="21" s="1"/>
  <c r="D32" i="21" s="1"/>
  <c r="D33" i="21" s="1"/>
  <c r="D34" i="21" s="1"/>
  <c r="D35" i="21" s="1"/>
  <c r="D36" i="21" s="1"/>
  <c r="A8" i="2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J7" i="21"/>
  <c r="K7" i="21" s="1"/>
  <c r="A8" i="71"/>
  <c r="A9" i="71" s="1"/>
  <c r="A10" i="71" s="1"/>
  <c r="A11" i="71" s="1"/>
  <c r="A12" i="71" s="1"/>
  <c r="A13" i="71" s="1"/>
  <c r="A14" i="71" s="1"/>
  <c r="A15" i="71" s="1"/>
  <c r="A16" i="71" s="1"/>
  <c r="A17" i="71" s="1"/>
  <c r="A18" i="71" s="1"/>
  <c r="A19" i="71" s="1"/>
  <c r="A20" i="71" s="1"/>
  <c r="A21" i="71" s="1"/>
  <c r="A22" i="71" s="1"/>
  <c r="A23" i="71" s="1"/>
  <c r="A24" i="71" s="1"/>
  <c r="A25" i="71" s="1"/>
  <c r="A26" i="71" s="1"/>
  <c r="A27" i="71" s="1"/>
  <c r="A28" i="71" s="1"/>
  <c r="A29" i="71" s="1"/>
  <c r="A30" i="71" s="1"/>
  <c r="A31" i="71" s="1"/>
  <c r="A32" i="71" s="1"/>
  <c r="A33" i="71" s="1"/>
  <c r="A34" i="71" s="1"/>
  <c r="A35" i="71" s="1"/>
  <c r="A36" i="71" s="1"/>
  <c r="A37" i="71" s="1"/>
  <c r="J7" i="71"/>
  <c r="C4" i="71"/>
  <c r="B7" i="71" s="1"/>
  <c r="C3" i="71"/>
  <c r="M37" i="49"/>
  <c r="J37" i="49"/>
  <c r="N37" i="49" s="1"/>
  <c r="O37" i="49" s="1"/>
  <c r="M36" i="49"/>
  <c r="J36" i="49"/>
  <c r="M35" i="49"/>
  <c r="J35" i="49"/>
  <c r="M34" i="49"/>
  <c r="J34" i="49"/>
  <c r="M33" i="49"/>
  <c r="J33" i="49"/>
  <c r="M32" i="49"/>
  <c r="J32" i="49"/>
  <c r="M31" i="49"/>
  <c r="J31" i="49"/>
  <c r="M30" i="49"/>
  <c r="J30" i="49"/>
  <c r="N30" i="49" s="1"/>
  <c r="M29" i="49"/>
  <c r="J29" i="49"/>
  <c r="M28" i="49"/>
  <c r="J28" i="49"/>
  <c r="M27" i="49"/>
  <c r="J27" i="49"/>
  <c r="M26" i="49"/>
  <c r="J26" i="49"/>
  <c r="M25" i="49"/>
  <c r="J25" i="49"/>
  <c r="N25" i="49" s="1"/>
  <c r="M24" i="49"/>
  <c r="J24" i="49"/>
  <c r="N24" i="49" s="1"/>
  <c r="K23" i="49"/>
  <c r="M23" i="49" s="1"/>
  <c r="H23" i="49"/>
  <c r="J23" i="49" s="1"/>
  <c r="N23" i="49" s="1"/>
  <c r="O23" i="49" s="1"/>
  <c r="K22" i="49"/>
  <c r="M22" i="49" s="1"/>
  <c r="H22" i="49"/>
  <c r="J22" i="49" s="1"/>
  <c r="N22" i="49" s="1"/>
  <c r="O22" i="49" s="1"/>
  <c r="K21" i="49"/>
  <c r="M21" i="49" s="1"/>
  <c r="H21" i="49"/>
  <c r="J21" i="49" s="1"/>
  <c r="N21" i="49" s="1"/>
  <c r="O21" i="49" s="1"/>
  <c r="K20" i="49"/>
  <c r="M20" i="49" s="1"/>
  <c r="H20" i="49"/>
  <c r="J20" i="49" s="1"/>
  <c r="N20" i="49" s="1"/>
  <c r="O20" i="49" s="1"/>
  <c r="K19" i="49"/>
  <c r="M19" i="49" s="1"/>
  <c r="H19" i="49"/>
  <c r="J19" i="49" s="1"/>
  <c r="N19" i="49" s="1"/>
  <c r="O19" i="49" s="1"/>
  <c r="K18" i="49"/>
  <c r="M18" i="49" s="1"/>
  <c r="H18" i="49"/>
  <c r="J18" i="49" s="1"/>
  <c r="N18" i="49" s="1"/>
  <c r="O18" i="49" s="1"/>
  <c r="K17" i="49"/>
  <c r="M17" i="49" s="1"/>
  <c r="H17" i="49"/>
  <c r="J17" i="49" s="1"/>
  <c r="N17" i="49" s="1"/>
  <c r="O17" i="49" s="1"/>
  <c r="K16" i="49"/>
  <c r="M16" i="49" s="1"/>
  <c r="H16" i="49"/>
  <c r="J16" i="49" s="1"/>
  <c r="N16" i="49" s="1"/>
  <c r="O16" i="49" s="1"/>
  <c r="K15" i="49"/>
  <c r="M15" i="49" s="1"/>
  <c r="H15" i="49"/>
  <c r="J15" i="49" s="1"/>
  <c r="N15" i="49" s="1"/>
  <c r="O15" i="49" s="1"/>
  <c r="K14" i="49"/>
  <c r="M14" i="49" s="1"/>
  <c r="H14" i="49"/>
  <c r="J14" i="49" s="1"/>
  <c r="N14" i="49" s="1"/>
  <c r="O14" i="49" s="1"/>
  <c r="K13" i="49"/>
  <c r="M13" i="49" s="1"/>
  <c r="H13" i="49"/>
  <c r="J13" i="49" s="1"/>
  <c r="N13" i="49" s="1"/>
  <c r="O13" i="49" s="1"/>
  <c r="K12" i="49"/>
  <c r="M12" i="49" s="1"/>
  <c r="H12" i="49"/>
  <c r="J12" i="49" s="1"/>
  <c r="N12" i="49" s="1"/>
  <c r="O12" i="49" s="1"/>
  <c r="K11" i="49"/>
  <c r="M11" i="49" s="1"/>
  <c r="H11" i="49"/>
  <c r="J11" i="49" s="1"/>
  <c r="N11" i="49" s="1"/>
  <c r="O11" i="49" s="1"/>
  <c r="K10" i="49"/>
  <c r="M10" i="49" s="1"/>
  <c r="H10" i="49"/>
  <c r="J10" i="49" s="1"/>
  <c r="N10" i="49" s="1"/>
  <c r="O10" i="49" s="1"/>
  <c r="F10" i="49"/>
  <c r="F11" i="49" s="1"/>
  <c r="F12" i="49" s="1"/>
  <c r="F13" i="49" s="1"/>
  <c r="F14" i="49" s="1"/>
  <c r="F15" i="49" s="1"/>
  <c r="F16" i="49" s="1"/>
  <c r="F17" i="49" s="1"/>
  <c r="F18" i="49" s="1"/>
  <c r="F19" i="49" s="1"/>
  <c r="F20" i="49" s="1"/>
  <c r="F21" i="49" s="1"/>
  <c r="F22" i="49" s="1"/>
  <c r="F23" i="49" s="1"/>
  <c r="F24" i="49" s="1"/>
  <c r="F25" i="49" s="1"/>
  <c r="F26" i="49" s="1"/>
  <c r="F27" i="49" s="1"/>
  <c r="F28" i="49" s="1"/>
  <c r="F29" i="49" s="1"/>
  <c r="F30" i="49" s="1"/>
  <c r="F31" i="49" s="1"/>
  <c r="F32" i="49" s="1"/>
  <c r="F33" i="49" s="1"/>
  <c r="F34" i="49" s="1"/>
  <c r="F35" i="49" s="1"/>
  <c r="F36" i="49" s="1"/>
  <c r="F37" i="49" s="1"/>
  <c r="K9" i="49"/>
  <c r="M9" i="49" s="1"/>
  <c r="H9" i="49"/>
  <c r="J9" i="49" s="1"/>
  <c r="N9" i="49" s="1"/>
  <c r="O9" i="49" s="1"/>
  <c r="K8" i="49"/>
  <c r="M8" i="49" s="1"/>
  <c r="H8" i="49"/>
  <c r="J8" i="49" s="1"/>
  <c r="N8" i="49" s="1"/>
  <c r="O8" i="49" s="1"/>
  <c r="D8" i="49"/>
  <c r="D9" i="49" s="1"/>
  <c r="D10" i="49" s="1"/>
  <c r="D11" i="49" s="1"/>
  <c r="D12" i="49" s="1"/>
  <c r="D13" i="49" s="1"/>
  <c r="D14" i="49" s="1"/>
  <c r="D15" i="49" s="1"/>
  <c r="D16" i="49" s="1"/>
  <c r="D17" i="49" s="1"/>
  <c r="D18" i="49" s="1"/>
  <c r="D19" i="49" s="1"/>
  <c r="D20" i="49" s="1"/>
  <c r="D21" i="49" s="1"/>
  <c r="D22" i="49" s="1"/>
  <c r="D23" i="49" s="1"/>
  <c r="D24" i="49" s="1"/>
  <c r="D25" i="49" s="1"/>
  <c r="D26" i="49" s="1"/>
  <c r="D27" i="49" s="1"/>
  <c r="D28" i="49" s="1"/>
  <c r="D29" i="49" s="1"/>
  <c r="D30" i="49" s="1"/>
  <c r="D31" i="49" s="1"/>
  <c r="D32" i="49" s="1"/>
  <c r="D33" i="49" s="1"/>
  <c r="D34" i="49" s="1"/>
  <c r="D35" i="49" s="1"/>
  <c r="D36" i="49" s="1"/>
  <c r="D37" i="49" s="1"/>
  <c r="A8" i="49"/>
  <c r="A9" i="49" s="1"/>
  <c r="A10" i="49" s="1"/>
  <c r="A11" i="49" s="1"/>
  <c r="A12" i="49" s="1"/>
  <c r="A13" i="49" s="1"/>
  <c r="A14" i="49" s="1"/>
  <c r="A15" i="49" s="1"/>
  <c r="A16" i="49" s="1"/>
  <c r="A17" i="49" s="1"/>
  <c r="A18" i="49" s="1"/>
  <c r="A19" i="49" s="1"/>
  <c r="A20" i="49" s="1"/>
  <c r="A21" i="49" s="1"/>
  <c r="A22" i="49" s="1"/>
  <c r="A23" i="49" s="1"/>
  <c r="A24" i="49" s="1"/>
  <c r="A25" i="49" s="1"/>
  <c r="A26" i="49" s="1"/>
  <c r="A27" i="49" s="1"/>
  <c r="A28" i="49" s="1"/>
  <c r="A29" i="49" s="1"/>
  <c r="A30" i="49" s="1"/>
  <c r="A31" i="49" s="1"/>
  <c r="A32" i="49" s="1"/>
  <c r="A33" i="49" s="1"/>
  <c r="A34" i="49" s="1"/>
  <c r="A35" i="49" s="1"/>
  <c r="A36" i="49" s="1"/>
  <c r="A37" i="49" s="1"/>
  <c r="M7" i="49"/>
  <c r="J7" i="49"/>
  <c r="N7" i="49" s="1"/>
  <c r="O7" i="49" s="1"/>
  <c r="J36" i="67"/>
  <c r="J35" i="67"/>
  <c r="J34" i="67"/>
  <c r="J33" i="67"/>
  <c r="J32" i="67"/>
  <c r="J31" i="67"/>
  <c r="BR32" i="27" s="1"/>
  <c r="J30" i="67"/>
  <c r="K30" i="67" s="1"/>
  <c r="J29" i="67"/>
  <c r="K29" i="67" s="1"/>
  <c r="J28" i="67"/>
  <c r="K28" i="67" s="1"/>
  <c r="J27" i="67"/>
  <c r="K27" i="67" s="1"/>
  <c r="J26" i="67"/>
  <c r="J25" i="67"/>
  <c r="K25" i="67" s="1"/>
  <c r="J24" i="67"/>
  <c r="H23" i="67"/>
  <c r="J23" i="67" s="1"/>
  <c r="K23" i="67" s="1"/>
  <c r="H22" i="67"/>
  <c r="J22" i="67" s="1"/>
  <c r="K22" i="67" s="1"/>
  <c r="H21" i="67"/>
  <c r="J21" i="67" s="1"/>
  <c r="K21" i="67" s="1"/>
  <c r="H20" i="67"/>
  <c r="J20" i="67" s="1"/>
  <c r="K20" i="67" s="1"/>
  <c r="H19" i="67"/>
  <c r="J19" i="67" s="1"/>
  <c r="K19" i="67" s="1"/>
  <c r="H18" i="67"/>
  <c r="J18" i="67" s="1"/>
  <c r="K18" i="67" s="1"/>
  <c r="H17" i="67"/>
  <c r="J17" i="67" s="1"/>
  <c r="K17" i="67" s="1"/>
  <c r="H16" i="67"/>
  <c r="J16" i="67" s="1"/>
  <c r="K16" i="67" s="1"/>
  <c r="H15" i="67"/>
  <c r="J15" i="67" s="1"/>
  <c r="K15" i="67" s="1"/>
  <c r="H14" i="67"/>
  <c r="J14" i="67" s="1"/>
  <c r="K14" i="67" s="1"/>
  <c r="H13" i="67"/>
  <c r="J13" i="67" s="1"/>
  <c r="K13" i="67" s="1"/>
  <c r="H12" i="67"/>
  <c r="J12" i="67" s="1"/>
  <c r="K12" i="67" s="1"/>
  <c r="H11" i="67"/>
  <c r="J11" i="67" s="1"/>
  <c r="K11" i="67" s="1"/>
  <c r="H10" i="67"/>
  <c r="J10" i="67" s="1"/>
  <c r="K10" i="67" s="1"/>
  <c r="H9" i="67"/>
  <c r="J9" i="67" s="1"/>
  <c r="K9" i="67" s="1"/>
  <c r="H8" i="67"/>
  <c r="J8" i="67" s="1"/>
  <c r="K8" i="67" s="1"/>
  <c r="D8" i="67"/>
  <c r="D9" i="67" s="1"/>
  <c r="D10" i="67" s="1"/>
  <c r="D11" i="67" s="1"/>
  <c r="D12" i="67" s="1"/>
  <c r="D13" i="67" s="1"/>
  <c r="D14" i="67" s="1"/>
  <c r="D15" i="67" s="1"/>
  <c r="D16" i="67" s="1"/>
  <c r="D17" i="67" s="1"/>
  <c r="D18" i="67" s="1"/>
  <c r="D19" i="67" s="1"/>
  <c r="D20" i="67" s="1"/>
  <c r="D21" i="67" s="1"/>
  <c r="D22" i="67" s="1"/>
  <c r="D23" i="67" s="1"/>
  <c r="D24" i="67" s="1"/>
  <c r="D25" i="67" s="1"/>
  <c r="D26" i="67" s="1"/>
  <c r="D27" i="67" s="1"/>
  <c r="D28" i="67" s="1"/>
  <c r="D29" i="67" s="1"/>
  <c r="D30" i="67" s="1"/>
  <c r="D31" i="67" s="1"/>
  <c r="D32" i="67" s="1"/>
  <c r="D33" i="67" s="1"/>
  <c r="D34" i="67" s="1"/>
  <c r="D35" i="67" s="1"/>
  <c r="D36" i="67" s="1"/>
  <c r="A8" i="67"/>
  <c r="A9" i="67" s="1"/>
  <c r="A10" i="67" s="1"/>
  <c r="A11" i="67" s="1"/>
  <c r="A12" i="67" s="1"/>
  <c r="A13" i="67" s="1"/>
  <c r="A14" i="67" s="1"/>
  <c r="A15" i="67" s="1"/>
  <c r="A16" i="67" s="1"/>
  <c r="A17" i="67" s="1"/>
  <c r="A18" i="67" s="1"/>
  <c r="A19" i="67" s="1"/>
  <c r="A20" i="67" s="1"/>
  <c r="A21" i="67" s="1"/>
  <c r="A22" i="67" s="1"/>
  <c r="A23" i="67" s="1"/>
  <c r="A24" i="67" s="1"/>
  <c r="A25" i="67" s="1"/>
  <c r="A26" i="67" s="1"/>
  <c r="A27" i="67" s="1"/>
  <c r="A28" i="67" s="1"/>
  <c r="A29" i="67" s="1"/>
  <c r="A30" i="67" s="1"/>
  <c r="A31" i="67" s="1"/>
  <c r="A32" i="67" s="1"/>
  <c r="A33" i="67" s="1"/>
  <c r="A34" i="67" s="1"/>
  <c r="A35" i="67" s="1"/>
  <c r="A36" i="67" s="1"/>
  <c r="J7" i="67"/>
  <c r="K7" i="67" s="1"/>
  <c r="J36" i="66"/>
  <c r="K36" i="66" s="1"/>
  <c r="J35" i="66"/>
  <c r="K35" i="66" s="1"/>
  <c r="J34" i="66"/>
  <c r="K34" i="66" s="1"/>
  <c r="J33" i="66"/>
  <c r="K33" i="66" s="1"/>
  <c r="J32" i="66"/>
  <c r="K32" i="66" s="1"/>
  <c r="J31" i="66"/>
  <c r="K31" i="66" s="1"/>
  <c r="J30" i="66"/>
  <c r="J29" i="66"/>
  <c r="K29" i="66" s="1"/>
  <c r="J28" i="66"/>
  <c r="K28" i="66" s="1"/>
  <c r="J27" i="66"/>
  <c r="K27" i="66" s="1"/>
  <c r="J26" i="66"/>
  <c r="J25" i="66"/>
  <c r="K25" i="66" s="1"/>
  <c r="J24" i="66"/>
  <c r="K24" i="66" s="1"/>
  <c r="H23" i="66"/>
  <c r="J23" i="66" s="1"/>
  <c r="K23" i="66" s="1"/>
  <c r="H22" i="66"/>
  <c r="J22" i="66" s="1"/>
  <c r="K22" i="66" s="1"/>
  <c r="H21" i="66"/>
  <c r="J21" i="66" s="1"/>
  <c r="K21" i="66" s="1"/>
  <c r="H20" i="66"/>
  <c r="J20" i="66" s="1"/>
  <c r="K20" i="66" s="1"/>
  <c r="H19" i="66"/>
  <c r="J19" i="66" s="1"/>
  <c r="K19" i="66" s="1"/>
  <c r="H18" i="66"/>
  <c r="J18" i="66" s="1"/>
  <c r="K18" i="66" s="1"/>
  <c r="H17" i="66"/>
  <c r="J17" i="66" s="1"/>
  <c r="K17" i="66" s="1"/>
  <c r="H16" i="66"/>
  <c r="J16" i="66" s="1"/>
  <c r="K16" i="66" s="1"/>
  <c r="H15" i="66"/>
  <c r="J15" i="66" s="1"/>
  <c r="K15" i="66" s="1"/>
  <c r="H14" i="66"/>
  <c r="J14" i="66" s="1"/>
  <c r="K14" i="66" s="1"/>
  <c r="H13" i="66"/>
  <c r="J13" i="66" s="1"/>
  <c r="K13" i="66" s="1"/>
  <c r="H12" i="66"/>
  <c r="J12" i="66" s="1"/>
  <c r="K12" i="66" s="1"/>
  <c r="H11" i="66"/>
  <c r="J11" i="66" s="1"/>
  <c r="K11" i="66" s="1"/>
  <c r="H10" i="66"/>
  <c r="J10" i="66" s="1"/>
  <c r="K10" i="66" s="1"/>
  <c r="H9" i="66"/>
  <c r="J9" i="66" s="1"/>
  <c r="K9" i="66" s="1"/>
  <c r="H8" i="66"/>
  <c r="J8" i="66" s="1"/>
  <c r="K8" i="66" s="1"/>
  <c r="D8" i="66"/>
  <c r="D9" i="66" s="1"/>
  <c r="D10" i="66" s="1"/>
  <c r="D11" i="66" s="1"/>
  <c r="D12" i="66" s="1"/>
  <c r="D13" i="66" s="1"/>
  <c r="D14" i="66" s="1"/>
  <c r="D15" i="66" s="1"/>
  <c r="D16" i="66" s="1"/>
  <c r="D17" i="66" s="1"/>
  <c r="D18" i="66" s="1"/>
  <c r="D19" i="66" s="1"/>
  <c r="D20" i="66" s="1"/>
  <c r="D21" i="66" s="1"/>
  <c r="D22" i="66" s="1"/>
  <c r="D23" i="66" s="1"/>
  <c r="D24" i="66" s="1"/>
  <c r="D25" i="66" s="1"/>
  <c r="D26" i="66" s="1"/>
  <c r="D27" i="66" s="1"/>
  <c r="D28" i="66" s="1"/>
  <c r="D29" i="66" s="1"/>
  <c r="D30" i="66" s="1"/>
  <c r="D31" i="66" s="1"/>
  <c r="D32" i="66" s="1"/>
  <c r="D33" i="66" s="1"/>
  <c r="D34" i="66" s="1"/>
  <c r="D35" i="66" s="1"/>
  <c r="D36" i="66" s="1"/>
  <c r="A8" i="66"/>
  <c r="A9" i="66" s="1"/>
  <c r="A10" i="66" s="1"/>
  <c r="A11" i="66" s="1"/>
  <c r="A12" i="66" s="1"/>
  <c r="A13" i="66" s="1"/>
  <c r="A14" i="66" s="1"/>
  <c r="A15" i="66" s="1"/>
  <c r="A16" i="66" s="1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A28" i="66" s="1"/>
  <c r="A29" i="66" s="1"/>
  <c r="A30" i="66" s="1"/>
  <c r="A31" i="66" s="1"/>
  <c r="A32" i="66" s="1"/>
  <c r="A33" i="66" s="1"/>
  <c r="A34" i="66" s="1"/>
  <c r="A35" i="66" s="1"/>
  <c r="A36" i="66" s="1"/>
  <c r="J7" i="66"/>
  <c r="K7" i="66" s="1"/>
  <c r="J36" i="8"/>
  <c r="K36" i="8" s="1"/>
  <c r="J35" i="8"/>
  <c r="K35" i="8" s="1"/>
  <c r="J34" i="8"/>
  <c r="K34" i="8" s="1"/>
  <c r="J33" i="8"/>
  <c r="K33" i="8" s="1"/>
  <c r="J31" i="8"/>
  <c r="J30" i="8"/>
  <c r="K30" i="8" s="1"/>
  <c r="J29" i="8"/>
  <c r="K29" i="8" s="1"/>
  <c r="J28" i="8"/>
  <c r="J27" i="8"/>
  <c r="K27" i="8" s="1"/>
  <c r="J26" i="8"/>
  <c r="K26" i="8" s="1"/>
  <c r="J25" i="8"/>
  <c r="J24" i="8"/>
  <c r="K24" i="8" s="1"/>
  <c r="H23" i="8"/>
  <c r="J23" i="8" s="1"/>
  <c r="K23" i="8" s="1"/>
  <c r="H22" i="8"/>
  <c r="J22" i="8" s="1"/>
  <c r="K22" i="8" s="1"/>
  <c r="H21" i="8"/>
  <c r="J21" i="8" s="1"/>
  <c r="K21" i="8" s="1"/>
  <c r="H20" i="8"/>
  <c r="J20" i="8" s="1"/>
  <c r="K20" i="8" s="1"/>
  <c r="H19" i="8"/>
  <c r="J19" i="8" s="1"/>
  <c r="K19" i="8" s="1"/>
  <c r="H18" i="8"/>
  <c r="J18" i="8" s="1"/>
  <c r="K18" i="8" s="1"/>
  <c r="H17" i="8"/>
  <c r="J17" i="8" s="1"/>
  <c r="K17" i="8" s="1"/>
  <c r="H16" i="8"/>
  <c r="J16" i="8" s="1"/>
  <c r="K16" i="8" s="1"/>
  <c r="H15" i="8"/>
  <c r="J15" i="8" s="1"/>
  <c r="K15" i="8" s="1"/>
  <c r="H14" i="8"/>
  <c r="J14" i="8" s="1"/>
  <c r="K14" i="8" s="1"/>
  <c r="H13" i="8"/>
  <c r="J13" i="8" s="1"/>
  <c r="K13" i="8" s="1"/>
  <c r="H12" i="8"/>
  <c r="J12" i="8" s="1"/>
  <c r="K12" i="8" s="1"/>
  <c r="H11" i="8"/>
  <c r="J11" i="8" s="1"/>
  <c r="K11" i="8" s="1"/>
  <c r="H10" i="8"/>
  <c r="J10" i="8" s="1"/>
  <c r="K10" i="8" s="1"/>
  <c r="H9" i="8"/>
  <c r="J9" i="8" s="1"/>
  <c r="K9" i="8" s="1"/>
  <c r="H8" i="8"/>
  <c r="J8" i="8" s="1"/>
  <c r="K8" i="8" s="1"/>
  <c r="E8" i="8"/>
  <c r="D8" i="8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A8" i="8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J7" i="8"/>
  <c r="K7" i="8" s="1"/>
  <c r="J37" i="53"/>
  <c r="K37" i="53" s="1"/>
  <c r="J36" i="53"/>
  <c r="K36" i="53" s="1"/>
  <c r="J35" i="53"/>
  <c r="K35" i="53" s="1"/>
  <c r="J34" i="53"/>
  <c r="K34" i="53" s="1"/>
  <c r="J33" i="53"/>
  <c r="K33" i="53" s="1"/>
  <c r="J32" i="53"/>
  <c r="K32" i="53" s="1"/>
  <c r="J31" i="53"/>
  <c r="J30" i="53"/>
  <c r="K30" i="53" s="1"/>
  <c r="J29" i="53"/>
  <c r="K29" i="53" s="1"/>
  <c r="J28" i="53"/>
  <c r="J27" i="53"/>
  <c r="K27" i="53" s="1"/>
  <c r="J26" i="53"/>
  <c r="K26" i="53" s="1"/>
  <c r="J25" i="53"/>
  <c r="K25" i="53" s="1"/>
  <c r="H24" i="53"/>
  <c r="J24" i="53" s="1"/>
  <c r="K24" i="53" s="1"/>
  <c r="H23" i="53"/>
  <c r="J23" i="53" s="1"/>
  <c r="K23" i="53" s="1"/>
  <c r="H22" i="53"/>
  <c r="J22" i="53" s="1"/>
  <c r="K22" i="53" s="1"/>
  <c r="H21" i="53"/>
  <c r="J21" i="53" s="1"/>
  <c r="K21" i="53" s="1"/>
  <c r="H20" i="53"/>
  <c r="J20" i="53" s="1"/>
  <c r="K20" i="53" s="1"/>
  <c r="H19" i="53"/>
  <c r="J19" i="53" s="1"/>
  <c r="K19" i="53" s="1"/>
  <c r="H18" i="53"/>
  <c r="J18" i="53" s="1"/>
  <c r="K18" i="53" s="1"/>
  <c r="H17" i="53"/>
  <c r="J17" i="53" s="1"/>
  <c r="K17" i="53" s="1"/>
  <c r="H16" i="53"/>
  <c r="J16" i="53" s="1"/>
  <c r="K16" i="53" s="1"/>
  <c r="H15" i="53"/>
  <c r="J15" i="53" s="1"/>
  <c r="K15" i="53" s="1"/>
  <c r="H14" i="53"/>
  <c r="J14" i="53" s="1"/>
  <c r="K14" i="53" s="1"/>
  <c r="H13" i="53"/>
  <c r="J13" i="53" s="1"/>
  <c r="K13" i="53" s="1"/>
  <c r="H12" i="53"/>
  <c r="J12" i="53" s="1"/>
  <c r="K12" i="53" s="1"/>
  <c r="H11" i="53"/>
  <c r="J11" i="53" s="1"/>
  <c r="K11" i="53" s="1"/>
  <c r="H10" i="53"/>
  <c r="J10" i="53" s="1"/>
  <c r="K10" i="53" s="1"/>
  <c r="H9" i="53"/>
  <c r="J9" i="53" s="1"/>
  <c r="K9" i="53" s="1"/>
  <c r="D9" i="53"/>
  <c r="D10" i="53" s="1"/>
  <c r="D11" i="53" s="1"/>
  <c r="D12" i="53" s="1"/>
  <c r="D13" i="53" s="1"/>
  <c r="D14" i="53" s="1"/>
  <c r="D15" i="53" s="1"/>
  <c r="D16" i="53" s="1"/>
  <c r="D17" i="53" s="1"/>
  <c r="D18" i="53" s="1"/>
  <c r="D19" i="53" s="1"/>
  <c r="D20" i="53" s="1"/>
  <c r="D21" i="53" s="1"/>
  <c r="D22" i="53" s="1"/>
  <c r="D23" i="53" s="1"/>
  <c r="D24" i="53" s="1"/>
  <c r="D25" i="53" s="1"/>
  <c r="D26" i="53" s="1"/>
  <c r="D27" i="53" s="1"/>
  <c r="D28" i="53" s="1"/>
  <c r="D29" i="53" s="1"/>
  <c r="D30" i="53" s="1"/>
  <c r="D31" i="53" s="1"/>
  <c r="D32" i="53" s="1"/>
  <c r="D33" i="53" s="1"/>
  <c r="D34" i="53" s="1"/>
  <c r="D35" i="53" s="1"/>
  <c r="D36" i="53" s="1"/>
  <c r="D37" i="53" s="1"/>
  <c r="A9" i="53"/>
  <c r="A10" i="53" s="1"/>
  <c r="A11" i="53" s="1"/>
  <c r="A12" i="53" s="1"/>
  <c r="A13" i="53" s="1"/>
  <c r="A14" i="53" s="1"/>
  <c r="A15" i="53" s="1"/>
  <c r="A16" i="53" s="1"/>
  <c r="A17" i="53" s="1"/>
  <c r="A18" i="53" s="1"/>
  <c r="A19" i="53" s="1"/>
  <c r="A20" i="53" s="1"/>
  <c r="A21" i="53" s="1"/>
  <c r="A22" i="53" s="1"/>
  <c r="A23" i="53" s="1"/>
  <c r="A24" i="53" s="1"/>
  <c r="A25" i="53" s="1"/>
  <c r="A26" i="53" s="1"/>
  <c r="A27" i="53" s="1"/>
  <c r="A28" i="53" s="1"/>
  <c r="A29" i="53" s="1"/>
  <c r="A30" i="53" s="1"/>
  <c r="A31" i="53" s="1"/>
  <c r="A32" i="53" s="1"/>
  <c r="A33" i="53" s="1"/>
  <c r="A34" i="53" s="1"/>
  <c r="A35" i="53" s="1"/>
  <c r="A36" i="53" s="1"/>
  <c r="A37" i="53" s="1"/>
  <c r="J8" i="53"/>
  <c r="K8" i="53" s="1"/>
  <c r="J36" i="44"/>
  <c r="K36" i="44" s="1"/>
  <c r="J35" i="44"/>
  <c r="K35" i="44" s="1"/>
  <c r="J34" i="44"/>
  <c r="K34" i="44" s="1"/>
  <c r="J33" i="44"/>
  <c r="K33" i="44" s="1"/>
  <c r="J31" i="44"/>
  <c r="K31" i="44" s="1"/>
  <c r="J30" i="44"/>
  <c r="K30" i="44" s="1"/>
  <c r="J29" i="44"/>
  <c r="K29" i="44" s="1"/>
  <c r="J28" i="44"/>
  <c r="K28" i="44" s="1"/>
  <c r="J27" i="44"/>
  <c r="K27" i="44" s="1"/>
  <c r="J26" i="44"/>
  <c r="J25" i="44"/>
  <c r="K25" i="44" s="1"/>
  <c r="J24" i="44"/>
  <c r="K24" i="44" s="1"/>
  <c r="H23" i="44"/>
  <c r="J23" i="44" s="1"/>
  <c r="K23" i="44" s="1"/>
  <c r="H22" i="44"/>
  <c r="J22" i="44" s="1"/>
  <c r="K22" i="44" s="1"/>
  <c r="H21" i="44"/>
  <c r="J21" i="44" s="1"/>
  <c r="K21" i="44" s="1"/>
  <c r="H20" i="44"/>
  <c r="J20" i="44" s="1"/>
  <c r="K20" i="44" s="1"/>
  <c r="H19" i="44"/>
  <c r="J19" i="44" s="1"/>
  <c r="K19" i="44" s="1"/>
  <c r="H18" i="44"/>
  <c r="J18" i="44" s="1"/>
  <c r="K18" i="44" s="1"/>
  <c r="H17" i="44"/>
  <c r="J17" i="44" s="1"/>
  <c r="K17" i="44" s="1"/>
  <c r="H16" i="44"/>
  <c r="J16" i="44" s="1"/>
  <c r="K16" i="44" s="1"/>
  <c r="H15" i="44"/>
  <c r="J15" i="44" s="1"/>
  <c r="K15" i="44" s="1"/>
  <c r="H14" i="44"/>
  <c r="J14" i="44" s="1"/>
  <c r="K14" i="44" s="1"/>
  <c r="H13" i="44"/>
  <c r="J13" i="44" s="1"/>
  <c r="K13" i="44" s="1"/>
  <c r="H12" i="44"/>
  <c r="J12" i="44" s="1"/>
  <c r="K12" i="44" s="1"/>
  <c r="H11" i="44"/>
  <c r="J11" i="44" s="1"/>
  <c r="K11" i="44" s="1"/>
  <c r="H10" i="44"/>
  <c r="J10" i="44" s="1"/>
  <c r="K10" i="44" s="1"/>
  <c r="H9" i="44"/>
  <c r="J9" i="44" s="1"/>
  <c r="K9" i="44" s="1"/>
  <c r="H8" i="44"/>
  <c r="J8" i="44" s="1"/>
  <c r="K8" i="44" s="1"/>
  <c r="D8" i="44"/>
  <c r="D9" i="44" s="1"/>
  <c r="D10" i="44" s="1"/>
  <c r="D11" i="44" s="1"/>
  <c r="D12" i="44" s="1"/>
  <c r="D13" i="44" s="1"/>
  <c r="D14" i="44" s="1"/>
  <c r="D15" i="44" s="1"/>
  <c r="D16" i="44" s="1"/>
  <c r="D17" i="44" s="1"/>
  <c r="D18" i="44" s="1"/>
  <c r="D19" i="44" s="1"/>
  <c r="D20" i="44" s="1"/>
  <c r="D21" i="44" s="1"/>
  <c r="D22" i="44" s="1"/>
  <c r="D23" i="44" s="1"/>
  <c r="D24" i="44" s="1"/>
  <c r="D25" i="44" s="1"/>
  <c r="D26" i="44" s="1"/>
  <c r="D27" i="44" s="1"/>
  <c r="D28" i="44" s="1"/>
  <c r="D29" i="44" s="1"/>
  <c r="D30" i="44" s="1"/>
  <c r="D31" i="44" s="1"/>
  <c r="D32" i="44" s="1"/>
  <c r="D33" i="44" s="1"/>
  <c r="D34" i="44" s="1"/>
  <c r="D35" i="44" s="1"/>
  <c r="D36" i="44" s="1"/>
  <c r="A8" i="44"/>
  <c r="A9" i="44" s="1"/>
  <c r="A10" i="44" s="1"/>
  <c r="A11" i="44" s="1"/>
  <c r="A12" i="44" s="1"/>
  <c r="A13" i="44" s="1"/>
  <c r="A14" i="44" s="1"/>
  <c r="A15" i="44" s="1"/>
  <c r="A16" i="44" s="1"/>
  <c r="A17" i="44" s="1"/>
  <c r="A18" i="44" s="1"/>
  <c r="A19" i="44" s="1"/>
  <c r="A20" i="44" s="1"/>
  <c r="A21" i="44" s="1"/>
  <c r="A22" i="44" s="1"/>
  <c r="A23" i="44" s="1"/>
  <c r="A24" i="44" s="1"/>
  <c r="A25" i="44" s="1"/>
  <c r="A26" i="44" s="1"/>
  <c r="A27" i="44" s="1"/>
  <c r="A28" i="44" s="1"/>
  <c r="A29" i="44" s="1"/>
  <c r="A30" i="44" s="1"/>
  <c r="A31" i="44" s="1"/>
  <c r="A32" i="44" s="1"/>
  <c r="A33" i="44" s="1"/>
  <c r="A34" i="44" s="1"/>
  <c r="A35" i="44" s="1"/>
  <c r="A36" i="44" s="1"/>
  <c r="J7" i="44"/>
  <c r="K7" i="44" s="1"/>
  <c r="J36" i="80"/>
  <c r="K36" i="80" s="1"/>
  <c r="J35" i="80"/>
  <c r="K35" i="80" s="1"/>
  <c r="J34" i="80"/>
  <c r="J33" i="80"/>
  <c r="J31" i="80"/>
  <c r="J30" i="80"/>
  <c r="K30" i="80" s="1"/>
  <c r="J29" i="80"/>
  <c r="K29" i="80" s="1"/>
  <c r="J28" i="80"/>
  <c r="K28" i="80" s="1"/>
  <c r="J27" i="80"/>
  <c r="K27" i="80" s="1"/>
  <c r="J25" i="80"/>
  <c r="K25" i="80" s="1"/>
  <c r="J24" i="80"/>
  <c r="H23" i="80"/>
  <c r="J23" i="80" s="1"/>
  <c r="K23" i="80" s="1"/>
  <c r="H22" i="80"/>
  <c r="J22" i="80" s="1"/>
  <c r="K22" i="80" s="1"/>
  <c r="H21" i="80"/>
  <c r="J21" i="80" s="1"/>
  <c r="K21" i="80" s="1"/>
  <c r="H20" i="80"/>
  <c r="J20" i="80" s="1"/>
  <c r="K20" i="80" s="1"/>
  <c r="H19" i="80"/>
  <c r="J19" i="80" s="1"/>
  <c r="K19" i="80" s="1"/>
  <c r="H18" i="80"/>
  <c r="J18" i="80" s="1"/>
  <c r="K18" i="80" s="1"/>
  <c r="H17" i="80"/>
  <c r="J17" i="80" s="1"/>
  <c r="K17" i="80" s="1"/>
  <c r="H16" i="80"/>
  <c r="J16" i="80" s="1"/>
  <c r="K16" i="80" s="1"/>
  <c r="H15" i="80"/>
  <c r="J15" i="80" s="1"/>
  <c r="K15" i="80" s="1"/>
  <c r="H14" i="80"/>
  <c r="J14" i="80" s="1"/>
  <c r="K14" i="80" s="1"/>
  <c r="H13" i="80"/>
  <c r="J13" i="80" s="1"/>
  <c r="K13" i="80" s="1"/>
  <c r="H12" i="80"/>
  <c r="J12" i="80" s="1"/>
  <c r="K12" i="80" s="1"/>
  <c r="H11" i="80"/>
  <c r="J11" i="80" s="1"/>
  <c r="K11" i="80" s="1"/>
  <c r="H10" i="80"/>
  <c r="J10" i="80" s="1"/>
  <c r="K10" i="80" s="1"/>
  <c r="H9" i="80"/>
  <c r="J9" i="80" s="1"/>
  <c r="K9" i="80" s="1"/>
  <c r="H8" i="80"/>
  <c r="J8" i="80" s="1"/>
  <c r="K8" i="80" s="1"/>
  <c r="E8" i="80"/>
  <c r="A8" i="80"/>
  <c r="A9" i="80" s="1"/>
  <c r="A10" i="80" s="1"/>
  <c r="A11" i="80" s="1"/>
  <c r="A12" i="80" s="1"/>
  <c r="A13" i="80" s="1"/>
  <c r="A14" i="80" s="1"/>
  <c r="A15" i="80" s="1"/>
  <c r="A16" i="80" s="1"/>
  <c r="A17" i="80" s="1"/>
  <c r="A18" i="80" s="1"/>
  <c r="A19" i="80" s="1"/>
  <c r="A20" i="80" s="1"/>
  <c r="A21" i="80" s="1"/>
  <c r="A22" i="80" s="1"/>
  <c r="A23" i="80" s="1"/>
  <c r="A24" i="80" s="1"/>
  <c r="A25" i="80" s="1"/>
  <c r="A26" i="80" s="1"/>
  <c r="A27" i="80" s="1"/>
  <c r="A28" i="80" s="1"/>
  <c r="A29" i="80" s="1"/>
  <c r="A30" i="80" s="1"/>
  <c r="A31" i="80" s="1"/>
  <c r="A32" i="80" s="1"/>
  <c r="A33" i="80" s="1"/>
  <c r="A34" i="80" s="1"/>
  <c r="A35" i="80" s="1"/>
  <c r="A36" i="80" s="1"/>
  <c r="J7" i="80"/>
  <c r="K7" i="80" s="1"/>
  <c r="J37" i="73"/>
  <c r="K37" i="73" s="1"/>
  <c r="L37" i="73" s="1"/>
  <c r="D37" i="73"/>
  <c r="J36" i="73"/>
  <c r="K36" i="73" s="1"/>
  <c r="L36" i="73" s="1"/>
  <c r="D36" i="73"/>
  <c r="J35" i="73"/>
  <c r="K35" i="73" s="1"/>
  <c r="L35" i="73" s="1"/>
  <c r="D35" i="73"/>
  <c r="J34" i="73"/>
  <c r="K34" i="73" s="1"/>
  <c r="L34" i="73" s="1"/>
  <c r="D34" i="73"/>
  <c r="J33" i="73"/>
  <c r="K33" i="73" s="1"/>
  <c r="L33" i="73" s="1"/>
  <c r="D33" i="73"/>
  <c r="J32" i="73"/>
  <c r="K32" i="73" s="1"/>
  <c r="L32" i="73" s="1"/>
  <c r="D32" i="73"/>
  <c r="J31" i="73"/>
  <c r="K31" i="73" s="1"/>
  <c r="L31" i="73" s="1"/>
  <c r="D31" i="73"/>
  <c r="J30" i="73"/>
  <c r="K30" i="73" s="1"/>
  <c r="L30" i="73" s="1"/>
  <c r="D30" i="73"/>
  <c r="J29" i="73"/>
  <c r="K29" i="73" s="1"/>
  <c r="L29" i="73" s="1"/>
  <c r="D29" i="73"/>
  <c r="J28" i="73"/>
  <c r="K28" i="73" s="1"/>
  <c r="L28" i="73" s="1"/>
  <c r="D28" i="73"/>
  <c r="J27" i="73"/>
  <c r="K27" i="73" s="1"/>
  <c r="L27" i="73" s="1"/>
  <c r="D27" i="73"/>
  <c r="J26" i="73"/>
  <c r="K26" i="73" s="1"/>
  <c r="L26" i="73" s="1"/>
  <c r="D26" i="73"/>
  <c r="J25" i="73"/>
  <c r="K25" i="73" s="1"/>
  <c r="L25" i="73" s="1"/>
  <c r="D25" i="73"/>
  <c r="J24" i="73"/>
  <c r="K24" i="73" s="1"/>
  <c r="L24" i="73" s="1"/>
  <c r="D24" i="73"/>
  <c r="J23" i="73"/>
  <c r="K23" i="73" s="1"/>
  <c r="L23" i="73" s="1"/>
  <c r="D23" i="73"/>
  <c r="J22" i="73"/>
  <c r="K22" i="73" s="1"/>
  <c r="L22" i="73" s="1"/>
  <c r="D22" i="73"/>
  <c r="J21" i="73"/>
  <c r="K21" i="73" s="1"/>
  <c r="L21" i="73" s="1"/>
  <c r="D21" i="73"/>
  <c r="J20" i="73"/>
  <c r="K20" i="73" s="1"/>
  <c r="L20" i="73" s="1"/>
  <c r="D20" i="73"/>
  <c r="J19" i="73"/>
  <c r="K19" i="73" s="1"/>
  <c r="L19" i="73" s="1"/>
  <c r="D19" i="73"/>
  <c r="J18" i="73"/>
  <c r="K18" i="73" s="1"/>
  <c r="L18" i="73" s="1"/>
  <c r="D18" i="73"/>
  <c r="J17" i="73"/>
  <c r="K17" i="73" s="1"/>
  <c r="L17" i="73" s="1"/>
  <c r="D17" i="73"/>
  <c r="J16" i="73"/>
  <c r="K16" i="73" s="1"/>
  <c r="L16" i="73" s="1"/>
  <c r="D16" i="73"/>
  <c r="J15" i="73"/>
  <c r="K15" i="73" s="1"/>
  <c r="L15" i="73" s="1"/>
  <c r="D15" i="73"/>
  <c r="J14" i="73"/>
  <c r="K14" i="73" s="1"/>
  <c r="L14" i="73" s="1"/>
  <c r="D14" i="73"/>
  <c r="J13" i="73"/>
  <c r="K13" i="73" s="1"/>
  <c r="L13" i="73" s="1"/>
  <c r="D13" i="73"/>
  <c r="J12" i="73"/>
  <c r="K12" i="73" s="1"/>
  <c r="L12" i="73" s="1"/>
  <c r="D12" i="73"/>
  <c r="J11" i="73"/>
  <c r="K11" i="73" s="1"/>
  <c r="L11" i="73" s="1"/>
  <c r="D11" i="73"/>
  <c r="J10" i="73"/>
  <c r="K10" i="73" s="1"/>
  <c r="L10" i="73" s="1"/>
  <c r="D10" i="73"/>
  <c r="J9" i="73"/>
  <c r="K9" i="73" s="1"/>
  <c r="L9" i="73" s="1"/>
  <c r="D9" i="73"/>
  <c r="J8" i="73"/>
  <c r="K8" i="73" s="1"/>
  <c r="L8" i="73" s="1"/>
  <c r="D8" i="73"/>
  <c r="A8" i="73"/>
  <c r="A9" i="73" s="1"/>
  <c r="A10" i="73" s="1"/>
  <c r="A11" i="73" s="1"/>
  <c r="A12" i="73" s="1"/>
  <c r="A13" i="73" s="1"/>
  <c r="A14" i="73" s="1"/>
  <c r="A15" i="73" s="1"/>
  <c r="A16" i="73" s="1"/>
  <c r="A17" i="73" s="1"/>
  <c r="A18" i="73" s="1"/>
  <c r="A19" i="73" s="1"/>
  <c r="A20" i="73" s="1"/>
  <c r="A21" i="73" s="1"/>
  <c r="A22" i="73" s="1"/>
  <c r="A23" i="73" s="1"/>
  <c r="A24" i="73" s="1"/>
  <c r="A25" i="73" s="1"/>
  <c r="A26" i="73" s="1"/>
  <c r="A27" i="73" s="1"/>
  <c r="A28" i="73" s="1"/>
  <c r="A29" i="73" s="1"/>
  <c r="A30" i="73" s="1"/>
  <c r="A31" i="73" s="1"/>
  <c r="A32" i="73" s="1"/>
  <c r="A33" i="73" s="1"/>
  <c r="A34" i="73" s="1"/>
  <c r="A35" i="73" s="1"/>
  <c r="A36" i="73" s="1"/>
  <c r="A37" i="73" s="1"/>
  <c r="J7" i="73"/>
  <c r="C4" i="73"/>
  <c r="B7" i="73" s="1"/>
  <c r="C7" i="73" s="1"/>
  <c r="E7" i="73" s="1"/>
  <c r="C3" i="73"/>
  <c r="J36" i="78"/>
  <c r="K36" i="78" s="1"/>
  <c r="J35" i="78"/>
  <c r="K35" i="78" s="1"/>
  <c r="J34" i="78"/>
  <c r="K34" i="78" s="1"/>
  <c r="J33" i="78"/>
  <c r="K33" i="78" s="1"/>
  <c r="J32" i="78"/>
  <c r="K32" i="78" s="1"/>
  <c r="J31" i="78"/>
  <c r="K31" i="78" s="1"/>
  <c r="J30" i="78"/>
  <c r="K30" i="78" s="1"/>
  <c r="J29" i="78"/>
  <c r="K29" i="78" s="1"/>
  <c r="J28" i="78"/>
  <c r="K28" i="78" s="1"/>
  <c r="J27" i="78"/>
  <c r="J26" i="78"/>
  <c r="K26" i="78" s="1"/>
  <c r="J25" i="78"/>
  <c r="K25" i="78" s="1"/>
  <c r="J24" i="78"/>
  <c r="K24" i="78" s="1"/>
  <c r="J23" i="78"/>
  <c r="H22" i="78"/>
  <c r="J22" i="78" s="1"/>
  <c r="K22" i="78" s="1"/>
  <c r="H21" i="78"/>
  <c r="J21" i="78" s="1"/>
  <c r="K21" i="78" s="1"/>
  <c r="H20" i="78"/>
  <c r="J20" i="78" s="1"/>
  <c r="K20" i="78" s="1"/>
  <c r="H19" i="78"/>
  <c r="J19" i="78" s="1"/>
  <c r="K19" i="78" s="1"/>
  <c r="H18" i="78"/>
  <c r="J18" i="78" s="1"/>
  <c r="K18" i="78" s="1"/>
  <c r="H17" i="78"/>
  <c r="J17" i="78" s="1"/>
  <c r="K17" i="78" s="1"/>
  <c r="H16" i="78"/>
  <c r="J16" i="78" s="1"/>
  <c r="K16" i="78" s="1"/>
  <c r="H15" i="78"/>
  <c r="J15" i="78" s="1"/>
  <c r="K15" i="78" s="1"/>
  <c r="H14" i="78"/>
  <c r="J14" i="78" s="1"/>
  <c r="K14" i="78" s="1"/>
  <c r="H13" i="78"/>
  <c r="J13" i="78" s="1"/>
  <c r="K13" i="78" s="1"/>
  <c r="H12" i="78"/>
  <c r="J12" i="78" s="1"/>
  <c r="K12" i="78" s="1"/>
  <c r="H11" i="78"/>
  <c r="J11" i="78" s="1"/>
  <c r="K11" i="78" s="1"/>
  <c r="H10" i="78"/>
  <c r="J10" i="78" s="1"/>
  <c r="K10" i="78" s="1"/>
  <c r="H9" i="78"/>
  <c r="J9" i="78" s="1"/>
  <c r="K9" i="78" s="1"/>
  <c r="H8" i="78"/>
  <c r="J8" i="78" s="1"/>
  <c r="K8" i="78" s="1"/>
  <c r="A8" i="78"/>
  <c r="A9" i="78" s="1"/>
  <c r="A10" i="78" s="1"/>
  <c r="A11" i="78" s="1"/>
  <c r="A12" i="78" s="1"/>
  <c r="A13" i="78" s="1"/>
  <c r="A14" i="78" s="1"/>
  <c r="A15" i="78" s="1"/>
  <c r="A16" i="78" s="1"/>
  <c r="A17" i="78" s="1"/>
  <c r="A18" i="78" s="1"/>
  <c r="A19" i="78" s="1"/>
  <c r="A20" i="78" s="1"/>
  <c r="A21" i="78" s="1"/>
  <c r="A22" i="78" s="1"/>
  <c r="A23" i="78" s="1"/>
  <c r="A24" i="78" s="1"/>
  <c r="A25" i="78" s="1"/>
  <c r="A26" i="78" s="1"/>
  <c r="A27" i="78" s="1"/>
  <c r="A28" i="78" s="1"/>
  <c r="A29" i="78" s="1"/>
  <c r="A30" i="78" s="1"/>
  <c r="A31" i="78" s="1"/>
  <c r="A32" i="78" s="1"/>
  <c r="A33" i="78" s="1"/>
  <c r="A34" i="78" s="1"/>
  <c r="A35" i="78" s="1"/>
  <c r="A36" i="78" s="1"/>
  <c r="J7" i="78"/>
  <c r="K7" i="78" s="1"/>
  <c r="J36" i="46"/>
  <c r="K36" i="46" s="1"/>
  <c r="J35" i="46"/>
  <c r="K35" i="46" s="1"/>
  <c r="J34" i="46"/>
  <c r="K34" i="46" s="1"/>
  <c r="J33" i="46"/>
  <c r="K33" i="46" s="1"/>
  <c r="J32" i="46"/>
  <c r="K32" i="46" s="1"/>
  <c r="J31" i="46"/>
  <c r="J30" i="46"/>
  <c r="K30" i="46" s="1"/>
  <c r="J29" i="46"/>
  <c r="K29" i="46" s="1"/>
  <c r="J28" i="46"/>
  <c r="K28" i="46" s="1"/>
  <c r="J27" i="46"/>
  <c r="K27" i="46" s="1"/>
  <c r="J26" i="46"/>
  <c r="J25" i="46"/>
  <c r="K25" i="46" s="1"/>
  <c r="J24" i="46"/>
  <c r="J23" i="46"/>
  <c r="K23" i="46" s="1"/>
  <c r="H22" i="46"/>
  <c r="J22" i="46" s="1"/>
  <c r="K22" i="46" s="1"/>
  <c r="H21" i="46"/>
  <c r="J21" i="46" s="1"/>
  <c r="K21" i="46" s="1"/>
  <c r="H20" i="46"/>
  <c r="J20" i="46" s="1"/>
  <c r="K20" i="46" s="1"/>
  <c r="H19" i="46"/>
  <c r="J19" i="46" s="1"/>
  <c r="K19" i="46" s="1"/>
  <c r="H18" i="46"/>
  <c r="J18" i="46" s="1"/>
  <c r="K18" i="46" s="1"/>
  <c r="H17" i="46"/>
  <c r="J17" i="46" s="1"/>
  <c r="K17" i="46" s="1"/>
  <c r="H16" i="46"/>
  <c r="J16" i="46" s="1"/>
  <c r="K16" i="46" s="1"/>
  <c r="H15" i="46"/>
  <c r="J15" i="46" s="1"/>
  <c r="K15" i="46" s="1"/>
  <c r="H14" i="46"/>
  <c r="J14" i="46" s="1"/>
  <c r="K14" i="46" s="1"/>
  <c r="H13" i="46"/>
  <c r="J13" i="46" s="1"/>
  <c r="K13" i="46" s="1"/>
  <c r="H12" i="46"/>
  <c r="J12" i="46" s="1"/>
  <c r="K12" i="46" s="1"/>
  <c r="H11" i="46"/>
  <c r="J11" i="46" s="1"/>
  <c r="K11" i="46" s="1"/>
  <c r="H10" i="46"/>
  <c r="J10" i="46" s="1"/>
  <c r="K10" i="46" s="1"/>
  <c r="H9" i="46"/>
  <c r="J9" i="46" s="1"/>
  <c r="K9" i="46" s="1"/>
  <c r="H8" i="46"/>
  <c r="J8" i="46" s="1"/>
  <c r="K8" i="46" s="1"/>
  <c r="D8" i="46"/>
  <c r="D9" i="46" s="1"/>
  <c r="D10" i="46" s="1"/>
  <c r="D11" i="46" s="1"/>
  <c r="D12" i="46" s="1"/>
  <c r="D13" i="46" s="1"/>
  <c r="D14" i="46" s="1"/>
  <c r="D15" i="46" s="1"/>
  <c r="D16" i="46" s="1"/>
  <c r="D17" i="46" s="1"/>
  <c r="D18" i="46" s="1"/>
  <c r="D19" i="46" s="1"/>
  <c r="D20" i="46" s="1"/>
  <c r="D21" i="46" s="1"/>
  <c r="D22" i="46" s="1"/>
  <c r="D23" i="46" s="1"/>
  <c r="D24" i="46" s="1"/>
  <c r="D25" i="46" s="1"/>
  <c r="D26" i="46" s="1"/>
  <c r="D27" i="46" s="1"/>
  <c r="D28" i="46" s="1"/>
  <c r="D29" i="46" s="1"/>
  <c r="D30" i="46" s="1"/>
  <c r="D31" i="46" s="1"/>
  <c r="D32" i="46" s="1"/>
  <c r="D33" i="46" s="1"/>
  <c r="D34" i="46" s="1"/>
  <c r="D35" i="46" s="1"/>
  <c r="D36" i="46" s="1"/>
  <c r="A8" i="46"/>
  <c r="A9" i="46" s="1"/>
  <c r="A10" i="46" s="1"/>
  <c r="A11" i="46" s="1"/>
  <c r="A12" i="46" s="1"/>
  <c r="A13" i="46" s="1"/>
  <c r="A14" i="46" s="1"/>
  <c r="A15" i="46" s="1"/>
  <c r="A16" i="46" s="1"/>
  <c r="A17" i="46" s="1"/>
  <c r="A18" i="46" s="1"/>
  <c r="A19" i="46" s="1"/>
  <c r="A20" i="46" s="1"/>
  <c r="A21" i="46" s="1"/>
  <c r="A22" i="46" s="1"/>
  <c r="A23" i="46" s="1"/>
  <c r="A24" i="46" s="1"/>
  <c r="A25" i="46" s="1"/>
  <c r="A26" i="46" s="1"/>
  <c r="A27" i="46" s="1"/>
  <c r="A28" i="46" s="1"/>
  <c r="A29" i="46" s="1"/>
  <c r="A30" i="46" s="1"/>
  <c r="A31" i="46" s="1"/>
  <c r="A32" i="46" s="1"/>
  <c r="A33" i="46" s="1"/>
  <c r="A34" i="46" s="1"/>
  <c r="A35" i="46" s="1"/>
  <c r="A36" i="46" s="1"/>
  <c r="J7" i="46"/>
  <c r="K7" i="46" s="1"/>
  <c r="J36" i="22"/>
  <c r="K36" i="22" s="1"/>
  <c r="J35" i="22"/>
  <c r="K35" i="22" s="1"/>
  <c r="J34" i="22"/>
  <c r="K34" i="22" s="1"/>
  <c r="J33" i="22"/>
  <c r="J32" i="22"/>
  <c r="K32" i="22" s="1"/>
  <c r="J31" i="22"/>
  <c r="J30" i="22"/>
  <c r="K30" i="22" s="1"/>
  <c r="J29" i="22"/>
  <c r="J28" i="22"/>
  <c r="K28" i="22" s="1"/>
  <c r="J27" i="22"/>
  <c r="J26" i="22"/>
  <c r="K26" i="22" s="1"/>
  <c r="J25" i="22"/>
  <c r="K25" i="22" s="1"/>
  <c r="J24" i="22"/>
  <c r="K24" i="22" s="1"/>
  <c r="H22" i="22"/>
  <c r="J22" i="22" s="1"/>
  <c r="K22" i="22" s="1"/>
  <c r="H21" i="22"/>
  <c r="J21" i="22" s="1"/>
  <c r="K21" i="22" s="1"/>
  <c r="H20" i="22"/>
  <c r="J20" i="22" s="1"/>
  <c r="K20" i="22" s="1"/>
  <c r="H19" i="22"/>
  <c r="J19" i="22" s="1"/>
  <c r="K19" i="22" s="1"/>
  <c r="H18" i="22"/>
  <c r="J18" i="22" s="1"/>
  <c r="K18" i="22" s="1"/>
  <c r="H17" i="22"/>
  <c r="J17" i="22" s="1"/>
  <c r="K17" i="22" s="1"/>
  <c r="H16" i="22"/>
  <c r="J16" i="22" s="1"/>
  <c r="K16" i="22" s="1"/>
  <c r="H15" i="22"/>
  <c r="J15" i="22" s="1"/>
  <c r="K15" i="22" s="1"/>
  <c r="H14" i="22"/>
  <c r="J14" i="22" s="1"/>
  <c r="K14" i="22" s="1"/>
  <c r="H13" i="22"/>
  <c r="J13" i="22" s="1"/>
  <c r="K13" i="22" s="1"/>
  <c r="H12" i="22"/>
  <c r="J12" i="22" s="1"/>
  <c r="K12" i="22" s="1"/>
  <c r="H11" i="22"/>
  <c r="J11" i="22" s="1"/>
  <c r="K11" i="22" s="1"/>
  <c r="H10" i="22"/>
  <c r="J10" i="22" s="1"/>
  <c r="K10" i="22" s="1"/>
  <c r="H9" i="22"/>
  <c r="J9" i="22" s="1"/>
  <c r="K9" i="22" s="1"/>
  <c r="H8" i="22"/>
  <c r="J8" i="22" s="1"/>
  <c r="K8" i="22" s="1"/>
  <c r="A8" i="22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J7" i="22"/>
  <c r="K7" i="22" s="1"/>
  <c r="J36" i="64"/>
  <c r="K36" i="64" s="1"/>
  <c r="J35" i="64"/>
  <c r="K35" i="64" s="1"/>
  <c r="J34" i="64"/>
  <c r="K34" i="64" s="1"/>
  <c r="J33" i="64"/>
  <c r="K33" i="64" s="1"/>
  <c r="J32" i="64"/>
  <c r="K32" i="64" s="1"/>
  <c r="J31" i="64"/>
  <c r="J30" i="64"/>
  <c r="J29" i="64"/>
  <c r="J28" i="64"/>
  <c r="K28" i="64" s="1"/>
  <c r="J27" i="64"/>
  <c r="J26" i="64"/>
  <c r="J25" i="64"/>
  <c r="K25" i="64" s="1"/>
  <c r="J24" i="64"/>
  <c r="K24" i="64" s="1"/>
  <c r="J23" i="64"/>
  <c r="K23" i="64" s="1"/>
  <c r="H22" i="64"/>
  <c r="J22" i="64" s="1"/>
  <c r="K22" i="64" s="1"/>
  <c r="H21" i="64"/>
  <c r="J21" i="64" s="1"/>
  <c r="K21" i="64" s="1"/>
  <c r="H20" i="64"/>
  <c r="J20" i="64" s="1"/>
  <c r="K20" i="64" s="1"/>
  <c r="H19" i="64"/>
  <c r="J19" i="64" s="1"/>
  <c r="K19" i="64" s="1"/>
  <c r="H18" i="64"/>
  <c r="J18" i="64" s="1"/>
  <c r="K18" i="64" s="1"/>
  <c r="H17" i="64"/>
  <c r="J17" i="64" s="1"/>
  <c r="K17" i="64" s="1"/>
  <c r="H16" i="64"/>
  <c r="J16" i="64" s="1"/>
  <c r="K16" i="64" s="1"/>
  <c r="H15" i="64"/>
  <c r="J15" i="64" s="1"/>
  <c r="K15" i="64" s="1"/>
  <c r="H14" i="64"/>
  <c r="J14" i="64" s="1"/>
  <c r="K14" i="64" s="1"/>
  <c r="H13" i="64"/>
  <c r="J13" i="64" s="1"/>
  <c r="K13" i="64" s="1"/>
  <c r="H12" i="64"/>
  <c r="J12" i="64" s="1"/>
  <c r="K12" i="64" s="1"/>
  <c r="H11" i="64"/>
  <c r="J11" i="64" s="1"/>
  <c r="K11" i="64" s="1"/>
  <c r="H10" i="64"/>
  <c r="J10" i="64" s="1"/>
  <c r="K10" i="64" s="1"/>
  <c r="H9" i="64"/>
  <c r="J9" i="64" s="1"/>
  <c r="K9" i="64" s="1"/>
  <c r="H8" i="64"/>
  <c r="J8" i="64" s="1"/>
  <c r="K8" i="64" s="1"/>
  <c r="D8" i="64"/>
  <c r="D9" i="64" s="1"/>
  <c r="D10" i="64" s="1"/>
  <c r="D11" i="64" s="1"/>
  <c r="D12" i="64" s="1"/>
  <c r="D13" i="64" s="1"/>
  <c r="D14" i="64" s="1"/>
  <c r="D15" i="64" s="1"/>
  <c r="D16" i="64" s="1"/>
  <c r="D17" i="64" s="1"/>
  <c r="D18" i="64" s="1"/>
  <c r="D19" i="64" s="1"/>
  <c r="D20" i="64" s="1"/>
  <c r="D21" i="64" s="1"/>
  <c r="D22" i="64" s="1"/>
  <c r="D23" i="64" s="1"/>
  <c r="D24" i="64" s="1"/>
  <c r="D25" i="64" s="1"/>
  <c r="D26" i="64" s="1"/>
  <c r="D27" i="64" s="1"/>
  <c r="D28" i="64" s="1"/>
  <c r="D29" i="64" s="1"/>
  <c r="D30" i="64" s="1"/>
  <c r="D31" i="64" s="1"/>
  <c r="D32" i="64" s="1"/>
  <c r="D33" i="64" s="1"/>
  <c r="D34" i="64" s="1"/>
  <c r="D35" i="64" s="1"/>
  <c r="D36" i="64" s="1"/>
  <c r="A8" i="64"/>
  <c r="A9" i="64" s="1"/>
  <c r="A10" i="64" s="1"/>
  <c r="A11" i="64" s="1"/>
  <c r="A12" i="64" s="1"/>
  <c r="A13" i="64" s="1"/>
  <c r="A14" i="64" s="1"/>
  <c r="A15" i="64" s="1"/>
  <c r="A16" i="64" s="1"/>
  <c r="A17" i="64" s="1"/>
  <c r="A18" i="64" s="1"/>
  <c r="A19" i="64" s="1"/>
  <c r="A20" i="64" s="1"/>
  <c r="A21" i="64" s="1"/>
  <c r="A22" i="64" s="1"/>
  <c r="A23" i="64" s="1"/>
  <c r="A24" i="64" s="1"/>
  <c r="A25" i="64" s="1"/>
  <c r="A26" i="64" s="1"/>
  <c r="A27" i="64" s="1"/>
  <c r="A28" i="64" s="1"/>
  <c r="A29" i="64" s="1"/>
  <c r="A30" i="64" s="1"/>
  <c r="A31" i="64" s="1"/>
  <c r="A32" i="64" s="1"/>
  <c r="A33" i="64" s="1"/>
  <c r="A34" i="64" s="1"/>
  <c r="A35" i="64" s="1"/>
  <c r="A36" i="64" s="1"/>
  <c r="J7" i="64"/>
  <c r="K7" i="64" s="1"/>
  <c r="J36" i="14"/>
  <c r="K36" i="14" s="1"/>
  <c r="J35" i="14"/>
  <c r="K35" i="14" s="1"/>
  <c r="J34" i="14"/>
  <c r="K34" i="14" s="1"/>
  <c r="J33" i="14"/>
  <c r="K33" i="14" s="1"/>
  <c r="J32" i="14"/>
  <c r="K32" i="14" s="1"/>
  <c r="J31" i="14"/>
  <c r="K31" i="14" s="1"/>
  <c r="J30" i="14"/>
  <c r="J29" i="14"/>
  <c r="K29" i="14" s="1"/>
  <c r="J28" i="14"/>
  <c r="J27" i="14"/>
  <c r="J26" i="14"/>
  <c r="K26" i="14" s="1"/>
  <c r="J25" i="14"/>
  <c r="K25" i="14" s="1"/>
  <c r="J24" i="14"/>
  <c r="K24" i="14" s="1"/>
  <c r="J23" i="14"/>
  <c r="H22" i="14"/>
  <c r="J22" i="14" s="1"/>
  <c r="K22" i="14" s="1"/>
  <c r="H21" i="14"/>
  <c r="J21" i="14" s="1"/>
  <c r="K21" i="14" s="1"/>
  <c r="H20" i="14"/>
  <c r="J20" i="14" s="1"/>
  <c r="K20" i="14" s="1"/>
  <c r="H19" i="14"/>
  <c r="J19" i="14" s="1"/>
  <c r="K19" i="14" s="1"/>
  <c r="H18" i="14"/>
  <c r="J18" i="14" s="1"/>
  <c r="K18" i="14" s="1"/>
  <c r="H17" i="14"/>
  <c r="J17" i="14" s="1"/>
  <c r="K17" i="14" s="1"/>
  <c r="H16" i="14"/>
  <c r="J16" i="14" s="1"/>
  <c r="K16" i="14" s="1"/>
  <c r="H15" i="14"/>
  <c r="J15" i="14" s="1"/>
  <c r="K15" i="14" s="1"/>
  <c r="H14" i="14"/>
  <c r="J14" i="14" s="1"/>
  <c r="K14" i="14" s="1"/>
  <c r="H13" i="14"/>
  <c r="J13" i="14" s="1"/>
  <c r="K13" i="14" s="1"/>
  <c r="H12" i="14"/>
  <c r="J12" i="14" s="1"/>
  <c r="K12" i="14" s="1"/>
  <c r="H11" i="14"/>
  <c r="J11" i="14" s="1"/>
  <c r="K11" i="14" s="1"/>
  <c r="H10" i="14"/>
  <c r="J10" i="14" s="1"/>
  <c r="K10" i="14" s="1"/>
  <c r="H9" i="14"/>
  <c r="J9" i="14" s="1"/>
  <c r="K9" i="14" s="1"/>
  <c r="H8" i="14"/>
  <c r="J8" i="14" s="1"/>
  <c r="K8" i="14" s="1"/>
  <c r="A8" i="14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J7" i="14"/>
  <c r="K7" i="14" s="1"/>
  <c r="J36" i="119"/>
  <c r="K36" i="119" s="1"/>
  <c r="J35" i="119"/>
  <c r="K35" i="119" s="1"/>
  <c r="J34" i="119"/>
  <c r="K34" i="119" s="1"/>
  <c r="J33" i="119"/>
  <c r="K33" i="119" s="1"/>
  <c r="J32" i="119"/>
  <c r="K32" i="119" s="1"/>
  <c r="J31" i="119"/>
  <c r="J30" i="119"/>
  <c r="K30" i="119" s="1"/>
  <c r="J29" i="119"/>
  <c r="K29" i="119" s="1"/>
  <c r="J28" i="119"/>
  <c r="K28" i="119" s="1"/>
  <c r="J27" i="119"/>
  <c r="J26" i="119"/>
  <c r="K26" i="119" s="1"/>
  <c r="J24" i="119"/>
  <c r="K24" i="119" s="1"/>
  <c r="J23" i="119"/>
  <c r="K23" i="119" s="1"/>
  <c r="H22" i="119"/>
  <c r="J22" i="119" s="1"/>
  <c r="K22" i="119" s="1"/>
  <c r="H21" i="119"/>
  <c r="J21" i="119" s="1"/>
  <c r="K21" i="119" s="1"/>
  <c r="H20" i="119"/>
  <c r="J20" i="119" s="1"/>
  <c r="K20" i="119" s="1"/>
  <c r="H19" i="119"/>
  <c r="J19" i="119" s="1"/>
  <c r="K19" i="119" s="1"/>
  <c r="H18" i="119"/>
  <c r="J18" i="119" s="1"/>
  <c r="K18" i="119" s="1"/>
  <c r="H17" i="119"/>
  <c r="J17" i="119" s="1"/>
  <c r="K17" i="119" s="1"/>
  <c r="H16" i="119"/>
  <c r="J16" i="119" s="1"/>
  <c r="K16" i="119" s="1"/>
  <c r="H15" i="119"/>
  <c r="J15" i="119" s="1"/>
  <c r="K15" i="119" s="1"/>
  <c r="H14" i="119"/>
  <c r="J14" i="119" s="1"/>
  <c r="K14" i="119" s="1"/>
  <c r="H13" i="119"/>
  <c r="J13" i="119" s="1"/>
  <c r="K13" i="119" s="1"/>
  <c r="H12" i="119"/>
  <c r="J12" i="119" s="1"/>
  <c r="K12" i="119" s="1"/>
  <c r="H11" i="119"/>
  <c r="J11" i="119" s="1"/>
  <c r="K11" i="119" s="1"/>
  <c r="H10" i="119"/>
  <c r="J10" i="119" s="1"/>
  <c r="K10" i="119" s="1"/>
  <c r="H9" i="119"/>
  <c r="J9" i="119" s="1"/>
  <c r="K9" i="119" s="1"/>
  <c r="H8" i="119"/>
  <c r="J8" i="119" s="1"/>
  <c r="K8" i="119" s="1"/>
  <c r="A8" i="119"/>
  <c r="A9" i="119" s="1"/>
  <c r="A10" i="119" s="1"/>
  <c r="A11" i="119" s="1"/>
  <c r="A12" i="119" s="1"/>
  <c r="A13" i="119" s="1"/>
  <c r="A14" i="119" s="1"/>
  <c r="A15" i="119" s="1"/>
  <c r="A16" i="119" s="1"/>
  <c r="A17" i="119" s="1"/>
  <c r="A18" i="119" s="1"/>
  <c r="A19" i="119" s="1"/>
  <c r="A20" i="119" s="1"/>
  <c r="A21" i="119" s="1"/>
  <c r="A22" i="119" s="1"/>
  <c r="A23" i="119" s="1"/>
  <c r="A24" i="119" s="1"/>
  <c r="A25" i="119" s="1"/>
  <c r="A26" i="119" s="1"/>
  <c r="A27" i="119" s="1"/>
  <c r="A28" i="119" s="1"/>
  <c r="A29" i="119" s="1"/>
  <c r="A30" i="119" s="1"/>
  <c r="A31" i="119" s="1"/>
  <c r="A32" i="119" s="1"/>
  <c r="A33" i="119" s="1"/>
  <c r="A34" i="119" s="1"/>
  <c r="A35" i="119" s="1"/>
  <c r="A36" i="119" s="1"/>
  <c r="J7" i="119"/>
  <c r="K7" i="119" s="1"/>
  <c r="H23" i="18"/>
  <c r="J23" i="18" s="1"/>
  <c r="K23" i="18" s="1"/>
  <c r="H22" i="18"/>
  <c r="J22" i="18" s="1"/>
  <c r="K22" i="18" s="1"/>
  <c r="H21" i="18"/>
  <c r="J21" i="18" s="1"/>
  <c r="K21" i="18" s="1"/>
  <c r="H20" i="18"/>
  <c r="J20" i="18" s="1"/>
  <c r="K20" i="18" s="1"/>
  <c r="H19" i="18"/>
  <c r="J19" i="18" s="1"/>
  <c r="K19" i="18" s="1"/>
  <c r="H18" i="18"/>
  <c r="J18" i="18" s="1"/>
  <c r="K18" i="18" s="1"/>
  <c r="H17" i="18"/>
  <c r="J17" i="18" s="1"/>
  <c r="K17" i="18" s="1"/>
  <c r="H16" i="18"/>
  <c r="J16" i="18" s="1"/>
  <c r="K16" i="18" s="1"/>
  <c r="H15" i="18"/>
  <c r="J15" i="18" s="1"/>
  <c r="K15" i="18" s="1"/>
  <c r="H14" i="18"/>
  <c r="J14" i="18" s="1"/>
  <c r="K14" i="18" s="1"/>
  <c r="H13" i="18"/>
  <c r="J13" i="18" s="1"/>
  <c r="K13" i="18" s="1"/>
  <c r="H12" i="18"/>
  <c r="J12" i="18" s="1"/>
  <c r="K12" i="18" s="1"/>
  <c r="H11" i="18"/>
  <c r="J11" i="18" s="1"/>
  <c r="K11" i="18" s="1"/>
  <c r="H10" i="18"/>
  <c r="J10" i="18" s="1"/>
  <c r="K10" i="18" s="1"/>
  <c r="H9" i="18"/>
  <c r="J9" i="18" s="1"/>
  <c r="K9" i="18" s="1"/>
  <c r="H8" i="18"/>
  <c r="J8" i="18" s="1"/>
  <c r="K8" i="18" s="1"/>
  <c r="A8" i="18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J7" i="18"/>
  <c r="J36" i="88"/>
  <c r="K36" i="88" s="1"/>
  <c r="J35" i="88"/>
  <c r="K35" i="88" s="1"/>
  <c r="J34" i="88"/>
  <c r="K34" i="88" s="1"/>
  <c r="J33" i="88"/>
  <c r="K33" i="88" s="1"/>
  <c r="J32" i="88"/>
  <c r="K32" i="88" s="1"/>
  <c r="J31" i="88"/>
  <c r="K31" i="88" s="1"/>
  <c r="J30" i="88"/>
  <c r="J29" i="88"/>
  <c r="K29" i="88" s="1"/>
  <c r="J28" i="88"/>
  <c r="K28" i="88" s="1"/>
  <c r="J27" i="88"/>
  <c r="K27" i="88" s="1"/>
  <c r="J26" i="88"/>
  <c r="H23" i="88"/>
  <c r="J23" i="88" s="1"/>
  <c r="K23" i="88" s="1"/>
  <c r="H22" i="88"/>
  <c r="J22" i="88" s="1"/>
  <c r="K22" i="88" s="1"/>
  <c r="H21" i="88"/>
  <c r="J21" i="88" s="1"/>
  <c r="K21" i="88" s="1"/>
  <c r="H20" i="88"/>
  <c r="J20" i="88" s="1"/>
  <c r="K20" i="88" s="1"/>
  <c r="H19" i="88"/>
  <c r="J19" i="88" s="1"/>
  <c r="K19" i="88" s="1"/>
  <c r="H18" i="88"/>
  <c r="J18" i="88" s="1"/>
  <c r="K18" i="88" s="1"/>
  <c r="H17" i="88"/>
  <c r="J17" i="88" s="1"/>
  <c r="K17" i="88" s="1"/>
  <c r="H16" i="88"/>
  <c r="J16" i="88" s="1"/>
  <c r="K16" i="88" s="1"/>
  <c r="H15" i="88"/>
  <c r="J15" i="88" s="1"/>
  <c r="K15" i="88" s="1"/>
  <c r="H14" i="88"/>
  <c r="J14" i="88" s="1"/>
  <c r="K14" i="88" s="1"/>
  <c r="H13" i="88"/>
  <c r="J13" i="88" s="1"/>
  <c r="K13" i="88" s="1"/>
  <c r="H12" i="88"/>
  <c r="J12" i="88" s="1"/>
  <c r="K12" i="88" s="1"/>
  <c r="H11" i="88"/>
  <c r="J11" i="88" s="1"/>
  <c r="K11" i="88" s="1"/>
  <c r="H10" i="88"/>
  <c r="J10" i="88" s="1"/>
  <c r="K10" i="88" s="1"/>
  <c r="H9" i="88"/>
  <c r="J9" i="88" s="1"/>
  <c r="K9" i="88" s="1"/>
  <c r="H8" i="88"/>
  <c r="J8" i="88" s="1"/>
  <c r="K8" i="88" s="1"/>
  <c r="D8" i="88"/>
  <c r="D9" i="88" s="1"/>
  <c r="A8" i="88"/>
  <c r="A9" i="88" s="1"/>
  <c r="A10" i="88" s="1"/>
  <c r="A11" i="88" s="1"/>
  <c r="A12" i="88" s="1"/>
  <c r="A13" i="88" s="1"/>
  <c r="A14" i="88" s="1"/>
  <c r="A15" i="88" s="1"/>
  <c r="A16" i="88" s="1"/>
  <c r="A17" i="88" s="1"/>
  <c r="A18" i="88" s="1"/>
  <c r="A19" i="88" s="1"/>
  <c r="A20" i="88" s="1"/>
  <c r="A21" i="88" s="1"/>
  <c r="A22" i="88" s="1"/>
  <c r="A23" i="88" s="1"/>
  <c r="A24" i="88" s="1"/>
  <c r="A25" i="88" s="1"/>
  <c r="A26" i="88" s="1"/>
  <c r="A27" i="88" s="1"/>
  <c r="A28" i="88" s="1"/>
  <c r="A29" i="88" s="1"/>
  <c r="A30" i="88" s="1"/>
  <c r="A31" i="88" s="1"/>
  <c r="A32" i="88" s="1"/>
  <c r="A33" i="88" s="1"/>
  <c r="A34" i="88" s="1"/>
  <c r="A35" i="88" s="1"/>
  <c r="A36" i="88" s="1"/>
  <c r="J7" i="88"/>
  <c r="K7" i="88" s="1"/>
  <c r="J36" i="124"/>
  <c r="K36" i="124" s="1"/>
  <c r="J35" i="124"/>
  <c r="K35" i="124" s="1"/>
  <c r="J34" i="124"/>
  <c r="K34" i="124" s="1"/>
  <c r="J33" i="124"/>
  <c r="K33" i="124" s="1"/>
  <c r="J32" i="124"/>
  <c r="K32" i="124" s="1"/>
  <c r="J31" i="124"/>
  <c r="K31" i="124" s="1"/>
  <c r="J30" i="124"/>
  <c r="J29" i="124"/>
  <c r="J28" i="124"/>
  <c r="K28" i="124" s="1"/>
  <c r="J27" i="124"/>
  <c r="K27" i="124" s="1"/>
  <c r="J26" i="124"/>
  <c r="J25" i="124"/>
  <c r="J24" i="124"/>
  <c r="K24" i="124" s="1"/>
  <c r="J23" i="124"/>
  <c r="K23" i="124" s="1"/>
  <c r="H22" i="124"/>
  <c r="J22" i="124" s="1"/>
  <c r="K22" i="124" s="1"/>
  <c r="H21" i="124"/>
  <c r="J21" i="124" s="1"/>
  <c r="K21" i="124" s="1"/>
  <c r="H20" i="124"/>
  <c r="J20" i="124" s="1"/>
  <c r="K20" i="124" s="1"/>
  <c r="H19" i="124"/>
  <c r="J19" i="124" s="1"/>
  <c r="K19" i="124" s="1"/>
  <c r="H18" i="124"/>
  <c r="J18" i="124" s="1"/>
  <c r="K18" i="124" s="1"/>
  <c r="H17" i="124"/>
  <c r="J17" i="124" s="1"/>
  <c r="K17" i="124" s="1"/>
  <c r="H16" i="124"/>
  <c r="J16" i="124" s="1"/>
  <c r="K16" i="124" s="1"/>
  <c r="H15" i="124"/>
  <c r="J15" i="124" s="1"/>
  <c r="K15" i="124" s="1"/>
  <c r="H14" i="124"/>
  <c r="J14" i="124" s="1"/>
  <c r="K14" i="124" s="1"/>
  <c r="H13" i="124"/>
  <c r="J13" i="124" s="1"/>
  <c r="K13" i="124" s="1"/>
  <c r="H12" i="124"/>
  <c r="J12" i="124" s="1"/>
  <c r="K12" i="124" s="1"/>
  <c r="H11" i="124"/>
  <c r="J11" i="124" s="1"/>
  <c r="K11" i="124" s="1"/>
  <c r="H10" i="124"/>
  <c r="J10" i="124" s="1"/>
  <c r="K10" i="124" s="1"/>
  <c r="H9" i="124"/>
  <c r="J9" i="124" s="1"/>
  <c r="K9" i="124" s="1"/>
  <c r="H8" i="124"/>
  <c r="J8" i="124" s="1"/>
  <c r="K8" i="124" s="1"/>
  <c r="D8" i="124"/>
  <c r="D9" i="124" s="1"/>
  <c r="D10" i="124" s="1"/>
  <c r="D11" i="124" s="1"/>
  <c r="D12" i="124" s="1"/>
  <c r="D13" i="124" s="1"/>
  <c r="D14" i="124" s="1"/>
  <c r="D15" i="124" s="1"/>
  <c r="D16" i="124" s="1"/>
  <c r="D17" i="124" s="1"/>
  <c r="D18" i="124" s="1"/>
  <c r="D19" i="124" s="1"/>
  <c r="D20" i="124" s="1"/>
  <c r="D21" i="124" s="1"/>
  <c r="D22" i="124" s="1"/>
  <c r="D23" i="124" s="1"/>
  <c r="D24" i="124" s="1"/>
  <c r="D25" i="124" s="1"/>
  <c r="D26" i="124" s="1"/>
  <c r="D27" i="124" s="1"/>
  <c r="D28" i="124" s="1"/>
  <c r="D29" i="124" s="1"/>
  <c r="D30" i="124" s="1"/>
  <c r="D31" i="124" s="1"/>
  <c r="D32" i="124" s="1"/>
  <c r="D33" i="124" s="1"/>
  <c r="D34" i="124" s="1"/>
  <c r="D35" i="124" s="1"/>
  <c r="D36" i="124" s="1"/>
  <c r="A8" i="124"/>
  <c r="A9" i="124" s="1"/>
  <c r="A10" i="124" s="1"/>
  <c r="A11" i="124" s="1"/>
  <c r="A12" i="124" s="1"/>
  <c r="A13" i="124" s="1"/>
  <c r="A14" i="124" s="1"/>
  <c r="A15" i="124" s="1"/>
  <c r="A16" i="124" s="1"/>
  <c r="A17" i="124" s="1"/>
  <c r="A18" i="124" s="1"/>
  <c r="A19" i="124" s="1"/>
  <c r="A20" i="124" s="1"/>
  <c r="A21" i="124" s="1"/>
  <c r="A22" i="124" s="1"/>
  <c r="A23" i="124" s="1"/>
  <c r="A24" i="124" s="1"/>
  <c r="A25" i="124" s="1"/>
  <c r="A26" i="124" s="1"/>
  <c r="A27" i="124" s="1"/>
  <c r="A28" i="124" s="1"/>
  <c r="A29" i="124" s="1"/>
  <c r="A30" i="124" s="1"/>
  <c r="A31" i="124" s="1"/>
  <c r="A32" i="124" s="1"/>
  <c r="A33" i="124" s="1"/>
  <c r="A34" i="124" s="1"/>
  <c r="A35" i="124" s="1"/>
  <c r="A36" i="124" s="1"/>
  <c r="J7" i="124"/>
  <c r="K7" i="124" s="1"/>
  <c r="J36" i="112"/>
  <c r="K36" i="112" s="1"/>
  <c r="J35" i="112"/>
  <c r="K35" i="112" s="1"/>
  <c r="J34" i="112"/>
  <c r="K34" i="112" s="1"/>
  <c r="J33" i="112"/>
  <c r="J32" i="112"/>
  <c r="K32" i="112" s="1"/>
  <c r="J31" i="112"/>
  <c r="K31" i="112" s="1"/>
  <c r="J30" i="112"/>
  <c r="K30" i="112" s="1"/>
  <c r="J29" i="112"/>
  <c r="K29" i="112" s="1"/>
  <c r="J28" i="112"/>
  <c r="K28" i="112" s="1"/>
  <c r="J27" i="112"/>
  <c r="J26" i="112"/>
  <c r="J24" i="112"/>
  <c r="K24" i="112" s="1"/>
  <c r="H23" i="112"/>
  <c r="J23" i="112" s="1"/>
  <c r="K23" i="112" s="1"/>
  <c r="H22" i="112"/>
  <c r="J22" i="112" s="1"/>
  <c r="K22" i="112" s="1"/>
  <c r="H21" i="112"/>
  <c r="J21" i="112" s="1"/>
  <c r="K21" i="112" s="1"/>
  <c r="H20" i="112"/>
  <c r="J20" i="112" s="1"/>
  <c r="K20" i="112" s="1"/>
  <c r="H19" i="112"/>
  <c r="J19" i="112" s="1"/>
  <c r="K19" i="112" s="1"/>
  <c r="H18" i="112"/>
  <c r="J18" i="112" s="1"/>
  <c r="K18" i="112" s="1"/>
  <c r="H17" i="112"/>
  <c r="J17" i="112" s="1"/>
  <c r="K17" i="112" s="1"/>
  <c r="H16" i="112"/>
  <c r="J16" i="112" s="1"/>
  <c r="K16" i="112" s="1"/>
  <c r="H15" i="112"/>
  <c r="J15" i="112" s="1"/>
  <c r="K15" i="112" s="1"/>
  <c r="H14" i="112"/>
  <c r="J14" i="112" s="1"/>
  <c r="K14" i="112" s="1"/>
  <c r="H13" i="112"/>
  <c r="J13" i="112" s="1"/>
  <c r="K13" i="112" s="1"/>
  <c r="H12" i="112"/>
  <c r="J12" i="112" s="1"/>
  <c r="K12" i="112" s="1"/>
  <c r="H11" i="112"/>
  <c r="J11" i="112" s="1"/>
  <c r="K11" i="112" s="1"/>
  <c r="H10" i="112"/>
  <c r="J10" i="112" s="1"/>
  <c r="K10" i="112" s="1"/>
  <c r="H9" i="112"/>
  <c r="J9" i="112" s="1"/>
  <c r="K9" i="112" s="1"/>
  <c r="H8" i="112"/>
  <c r="J8" i="112" s="1"/>
  <c r="K8" i="112" s="1"/>
  <c r="D8" i="112"/>
  <c r="D9" i="112" s="1"/>
  <c r="D10" i="112" s="1"/>
  <c r="D11" i="112" s="1"/>
  <c r="D12" i="112" s="1"/>
  <c r="D13" i="112" s="1"/>
  <c r="D14" i="112" s="1"/>
  <c r="D15" i="112" s="1"/>
  <c r="D16" i="112" s="1"/>
  <c r="D17" i="112" s="1"/>
  <c r="D18" i="112" s="1"/>
  <c r="D19" i="112" s="1"/>
  <c r="D20" i="112" s="1"/>
  <c r="D21" i="112" s="1"/>
  <c r="D22" i="112" s="1"/>
  <c r="D23" i="112" s="1"/>
  <c r="D24" i="112" s="1"/>
  <c r="D25" i="112" s="1"/>
  <c r="D26" i="112" s="1"/>
  <c r="D27" i="112" s="1"/>
  <c r="D28" i="112" s="1"/>
  <c r="D29" i="112" s="1"/>
  <c r="D30" i="112" s="1"/>
  <c r="D31" i="112" s="1"/>
  <c r="D32" i="112" s="1"/>
  <c r="D33" i="112" s="1"/>
  <c r="D34" i="112" s="1"/>
  <c r="D35" i="112" s="1"/>
  <c r="D36" i="112" s="1"/>
  <c r="A8" i="112"/>
  <c r="A9" i="112" s="1"/>
  <c r="A10" i="112" s="1"/>
  <c r="A11" i="112" s="1"/>
  <c r="A12" i="112" s="1"/>
  <c r="A13" i="112" s="1"/>
  <c r="A14" i="112" s="1"/>
  <c r="A15" i="112" s="1"/>
  <c r="A16" i="112" s="1"/>
  <c r="A17" i="112" s="1"/>
  <c r="A18" i="112" s="1"/>
  <c r="A19" i="112" s="1"/>
  <c r="A20" i="112" s="1"/>
  <c r="A21" i="112" s="1"/>
  <c r="A22" i="112" s="1"/>
  <c r="A23" i="112" s="1"/>
  <c r="A24" i="112" s="1"/>
  <c r="A25" i="112" s="1"/>
  <c r="A26" i="112" s="1"/>
  <c r="A27" i="112" s="1"/>
  <c r="A28" i="112" s="1"/>
  <c r="A29" i="112" s="1"/>
  <c r="A30" i="112" s="1"/>
  <c r="A31" i="112" s="1"/>
  <c r="A32" i="112" s="1"/>
  <c r="A33" i="112" s="1"/>
  <c r="A34" i="112" s="1"/>
  <c r="A35" i="112" s="1"/>
  <c r="A36" i="112" s="1"/>
  <c r="J7" i="112"/>
  <c r="K7" i="112" s="1"/>
  <c r="J36" i="75"/>
  <c r="K36" i="75" s="1"/>
  <c r="J35" i="75"/>
  <c r="K35" i="75" s="1"/>
  <c r="J34" i="75"/>
  <c r="K34" i="75" s="1"/>
  <c r="J33" i="75"/>
  <c r="K33" i="75" s="1"/>
  <c r="J32" i="75"/>
  <c r="K32" i="75" s="1"/>
  <c r="J31" i="75"/>
  <c r="K31" i="75" s="1"/>
  <c r="J30" i="75"/>
  <c r="K30" i="75" s="1"/>
  <c r="J29" i="75"/>
  <c r="K29" i="75" s="1"/>
  <c r="J28" i="75"/>
  <c r="K28" i="75" s="1"/>
  <c r="J27" i="75"/>
  <c r="J26" i="75"/>
  <c r="K26" i="75" s="1"/>
  <c r="J25" i="75"/>
  <c r="K25" i="75" s="1"/>
  <c r="J24" i="75"/>
  <c r="K24" i="75" s="1"/>
  <c r="J23" i="75"/>
  <c r="K23" i="75" s="1"/>
  <c r="H22" i="75"/>
  <c r="J22" i="75" s="1"/>
  <c r="K22" i="75" s="1"/>
  <c r="H21" i="75"/>
  <c r="J21" i="75" s="1"/>
  <c r="K21" i="75" s="1"/>
  <c r="H20" i="75"/>
  <c r="J20" i="75" s="1"/>
  <c r="K20" i="75" s="1"/>
  <c r="H19" i="75"/>
  <c r="J19" i="75" s="1"/>
  <c r="K19" i="75" s="1"/>
  <c r="H18" i="75"/>
  <c r="J18" i="75" s="1"/>
  <c r="K18" i="75" s="1"/>
  <c r="H16" i="75"/>
  <c r="I16" i="75" s="1"/>
  <c r="H15" i="75"/>
  <c r="J15" i="75" s="1"/>
  <c r="K15" i="75" s="1"/>
  <c r="H14" i="75"/>
  <c r="J14" i="75" s="1"/>
  <c r="K14" i="75" s="1"/>
  <c r="H13" i="75"/>
  <c r="J13" i="75" s="1"/>
  <c r="K13" i="75" s="1"/>
  <c r="H12" i="75"/>
  <c r="J12" i="75" s="1"/>
  <c r="K12" i="75" s="1"/>
  <c r="H11" i="75"/>
  <c r="J11" i="75" s="1"/>
  <c r="K11" i="75" s="1"/>
  <c r="H10" i="75"/>
  <c r="J10" i="75" s="1"/>
  <c r="K10" i="75" s="1"/>
  <c r="H9" i="75"/>
  <c r="J9" i="75" s="1"/>
  <c r="K9" i="75" s="1"/>
  <c r="H8" i="75"/>
  <c r="J8" i="75" s="1"/>
  <c r="K8" i="75" s="1"/>
  <c r="F8" i="75"/>
  <c r="F9" i="75" s="1"/>
  <c r="F10" i="75" s="1"/>
  <c r="F11" i="75" s="1"/>
  <c r="F12" i="75" s="1"/>
  <c r="F13" i="75" s="1"/>
  <c r="F14" i="75" s="1"/>
  <c r="F15" i="75" s="1"/>
  <c r="F16" i="75" s="1"/>
  <c r="F17" i="75" s="1"/>
  <c r="F18" i="75" s="1"/>
  <c r="F19" i="75" s="1"/>
  <c r="F20" i="75" s="1"/>
  <c r="F21" i="75" s="1"/>
  <c r="F22" i="75" s="1"/>
  <c r="F23" i="75" s="1"/>
  <c r="F24" i="75" s="1"/>
  <c r="F25" i="75" s="1"/>
  <c r="F26" i="75" s="1"/>
  <c r="F27" i="75" s="1"/>
  <c r="F28" i="75" s="1"/>
  <c r="F29" i="75" s="1"/>
  <c r="F30" i="75" s="1"/>
  <c r="F31" i="75" s="1"/>
  <c r="F32" i="75" s="1"/>
  <c r="F33" i="75" s="1"/>
  <c r="F34" i="75" s="1"/>
  <c r="F35" i="75" s="1"/>
  <c r="F36" i="75" s="1"/>
  <c r="D8" i="75"/>
  <c r="D9" i="75" s="1"/>
  <c r="D10" i="75" s="1"/>
  <c r="D11" i="75" s="1"/>
  <c r="D12" i="75" s="1"/>
  <c r="D13" i="75" s="1"/>
  <c r="D14" i="75" s="1"/>
  <c r="D15" i="75" s="1"/>
  <c r="D16" i="75" s="1"/>
  <c r="D17" i="75" s="1"/>
  <c r="D18" i="75" s="1"/>
  <c r="D19" i="75" s="1"/>
  <c r="D20" i="75" s="1"/>
  <c r="D21" i="75" s="1"/>
  <c r="D22" i="75" s="1"/>
  <c r="D23" i="75" s="1"/>
  <c r="D24" i="75" s="1"/>
  <c r="D25" i="75" s="1"/>
  <c r="D26" i="75" s="1"/>
  <c r="D27" i="75" s="1"/>
  <c r="D28" i="75" s="1"/>
  <c r="D29" i="75" s="1"/>
  <c r="D30" i="75" s="1"/>
  <c r="D31" i="75" s="1"/>
  <c r="D32" i="75" s="1"/>
  <c r="D33" i="75" s="1"/>
  <c r="D34" i="75" s="1"/>
  <c r="D35" i="75" s="1"/>
  <c r="D36" i="75" s="1"/>
  <c r="A8" i="75"/>
  <c r="A9" i="75" s="1"/>
  <c r="A10" i="75" s="1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J7" i="75"/>
  <c r="K7" i="75" s="1"/>
  <c r="J36" i="77"/>
  <c r="K36" i="77" s="1"/>
  <c r="J35" i="77"/>
  <c r="K35" i="77" s="1"/>
  <c r="J34" i="77"/>
  <c r="K34" i="77" s="1"/>
  <c r="J33" i="77"/>
  <c r="K33" i="77" s="1"/>
  <c r="J32" i="77"/>
  <c r="J31" i="77"/>
  <c r="K31" i="77" s="1"/>
  <c r="J30" i="77"/>
  <c r="K30" i="77" s="1"/>
  <c r="J29" i="77"/>
  <c r="K29" i="77" s="1"/>
  <c r="J28" i="77"/>
  <c r="K28" i="77" s="1"/>
  <c r="J27" i="77"/>
  <c r="K27" i="77" s="1"/>
  <c r="J26" i="77"/>
  <c r="K26" i="77" s="1"/>
  <c r="J25" i="77"/>
  <c r="K25" i="77" s="1"/>
  <c r="J24" i="77"/>
  <c r="K24" i="77" s="1"/>
  <c r="J23" i="77"/>
  <c r="H22" i="77"/>
  <c r="J22" i="77" s="1"/>
  <c r="K22" i="77" s="1"/>
  <c r="H21" i="77"/>
  <c r="J21" i="77" s="1"/>
  <c r="K21" i="77" s="1"/>
  <c r="H20" i="77"/>
  <c r="J20" i="77" s="1"/>
  <c r="K20" i="77" s="1"/>
  <c r="H19" i="77"/>
  <c r="J19" i="77" s="1"/>
  <c r="K19" i="77" s="1"/>
  <c r="H18" i="77"/>
  <c r="J18" i="77" s="1"/>
  <c r="K18" i="77" s="1"/>
  <c r="H17" i="77"/>
  <c r="J17" i="77" s="1"/>
  <c r="K17" i="77" s="1"/>
  <c r="H16" i="77"/>
  <c r="J16" i="77" s="1"/>
  <c r="K16" i="77" s="1"/>
  <c r="H15" i="77"/>
  <c r="J15" i="77" s="1"/>
  <c r="K15" i="77" s="1"/>
  <c r="H14" i="77"/>
  <c r="J14" i="77" s="1"/>
  <c r="K14" i="77" s="1"/>
  <c r="H13" i="77"/>
  <c r="J13" i="77" s="1"/>
  <c r="K13" i="77" s="1"/>
  <c r="H12" i="77"/>
  <c r="J12" i="77" s="1"/>
  <c r="K12" i="77" s="1"/>
  <c r="H11" i="77"/>
  <c r="J11" i="77" s="1"/>
  <c r="K11" i="77" s="1"/>
  <c r="H10" i="77"/>
  <c r="J10" i="77" s="1"/>
  <c r="K10" i="77" s="1"/>
  <c r="H9" i="77"/>
  <c r="J9" i="77" s="1"/>
  <c r="K9" i="77" s="1"/>
  <c r="H8" i="77"/>
  <c r="J8" i="77" s="1"/>
  <c r="K8" i="77" s="1"/>
  <c r="A8" i="77"/>
  <c r="A9" i="77" s="1"/>
  <c r="A10" i="77" s="1"/>
  <c r="A11" i="77" s="1"/>
  <c r="A12" i="77" s="1"/>
  <c r="A13" i="77" s="1"/>
  <c r="A14" i="77" s="1"/>
  <c r="A15" i="77" s="1"/>
  <c r="A16" i="77" s="1"/>
  <c r="A17" i="77" s="1"/>
  <c r="A18" i="77" s="1"/>
  <c r="A19" i="77" s="1"/>
  <c r="A20" i="77" s="1"/>
  <c r="A21" i="77" s="1"/>
  <c r="A22" i="77" s="1"/>
  <c r="A23" i="77" s="1"/>
  <c r="A24" i="77" s="1"/>
  <c r="A25" i="77" s="1"/>
  <c r="A26" i="77" s="1"/>
  <c r="A27" i="77" s="1"/>
  <c r="A28" i="77" s="1"/>
  <c r="A29" i="77" s="1"/>
  <c r="A30" i="77" s="1"/>
  <c r="A31" i="77" s="1"/>
  <c r="A32" i="77" s="1"/>
  <c r="A33" i="77" s="1"/>
  <c r="A34" i="77" s="1"/>
  <c r="A35" i="77" s="1"/>
  <c r="A36" i="77" s="1"/>
  <c r="J7" i="77"/>
  <c r="K7" i="77" s="1"/>
  <c r="J36" i="50"/>
  <c r="K36" i="50" s="1"/>
  <c r="J35" i="50"/>
  <c r="K35" i="50" s="1"/>
  <c r="J34" i="50"/>
  <c r="K34" i="50" s="1"/>
  <c r="J33" i="50"/>
  <c r="K33" i="50" s="1"/>
  <c r="J32" i="50"/>
  <c r="K32" i="50" s="1"/>
  <c r="J31" i="50"/>
  <c r="K31" i="50" s="1"/>
  <c r="J30" i="50"/>
  <c r="K30" i="50" s="1"/>
  <c r="J29" i="50"/>
  <c r="K29" i="50" s="1"/>
  <c r="J28" i="50"/>
  <c r="K28" i="50" s="1"/>
  <c r="J27" i="50"/>
  <c r="K27" i="50" s="1"/>
  <c r="J26" i="50"/>
  <c r="K26" i="50" s="1"/>
  <c r="J25" i="50"/>
  <c r="K25" i="50" s="1"/>
  <c r="J24" i="50"/>
  <c r="K24" i="50" s="1"/>
  <c r="J23" i="50"/>
  <c r="H22" i="50"/>
  <c r="J22" i="50" s="1"/>
  <c r="K22" i="50" s="1"/>
  <c r="H21" i="50"/>
  <c r="J21" i="50" s="1"/>
  <c r="K21" i="50" s="1"/>
  <c r="H20" i="50"/>
  <c r="J20" i="50" s="1"/>
  <c r="K20" i="50" s="1"/>
  <c r="H19" i="50"/>
  <c r="J19" i="50" s="1"/>
  <c r="K19" i="50" s="1"/>
  <c r="H18" i="50"/>
  <c r="J18" i="50" s="1"/>
  <c r="K18" i="50" s="1"/>
  <c r="H17" i="50"/>
  <c r="J17" i="50" s="1"/>
  <c r="K17" i="50" s="1"/>
  <c r="H16" i="50"/>
  <c r="J16" i="50" s="1"/>
  <c r="K16" i="50" s="1"/>
  <c r="H15" i="50"/>
  <c r="J15" i="50" s="1"/>
  <c r="K15" i="50" s="1"/>
  <c r="H14" i="50"/>
  <c r="J14" i="50" s="1"/>
  <c r="K14" i="50" s="1"/>
  <c r="H13" i="50"/>
  <c r="J13" i="50" s="1"/>
  <c r="K13" i="50" s="1"/>
  <c r="H12" i="50"/>
  <c r="J12" i="50" s="1"/>
  <c r="K12" i="50" s="1"/>
  <c r="H11" i="50"/>
  <c r="J11" i="50" s="1"/>
  <c r="K11" i="50" s="1"/>
  <c r="H10" i="50"/>
  <c r="J10" i="50" s="1"/>
  <c r="K10" i="50" s="1"/>
  <c r="H9" i="50"/>
  <c r="J9" i="50" s="1"/>
  <c r="K9" i="50" s="1"/>
  <c r="J8" i="50"/>
  <c r="K8" i="50" s="1"/>
  <c r="H8" i="50"/>
  <c r="F8" i="50"/>
  <c r="F9" i="50" s="1"/>
  <c r="F10" i="50" s="1"/>
  <c r="F11" i="50" s="1"/>
  <c r="F12" i="50" s="1"/>
  <c r="F13" i="50" s="1"/>
  <c r="F14" i="50" s="1"/>
  <c r="F15" i="50" s="1"/>
  <c r="F16" i="50" s="1"/>
  <c r="F17" i="50" s="1"/>
  <c r="F18" i="50" s="1"/>
  <c r="F19" i="50" s="1"/>
  <c r="F20" i="50" s="1"/>
  <c r="F21" i="50" s="1"/>
  <c r="F22" i="50" s="1"/>
  <c r="F23" i="50" s="1"/>
  <c r="F24" i="50" s="1"/>
  <c r="F25" i="50" s="1"/>
  <c r="F26" i="50" s="1"/>
  <c r="F27" i="50" s="1"/>
  <c r="F28" i="50" s="1"/>
  <c r="F29" i="50" s="1"/>
  <c r="F30" i="50" s="1"/>
  <c r="F31" i="50" s="1"/>
  <c r="F32" i="50" s="1"/>
  <c r="F33" i="50" s="1"/>
  <c r="F34" i="50" s="1"/>
  <c r="F35" i="50" s="1"/>
  <c r="F36" i="50" s="1"/>
  <c r="D8" i="50"/>
  <c r="D9" i="50" s="1"/>
  <c r="D10" i="50" s="1"/>
  <c r="D11" i="50" s="1"/>
  <c r="D12" i="50" s="1"/>
  <c r="D13" i="50" s="1"/>
  <c r="D14" i="50" s="1"/>
  <c r="D15" i="50" s="1"/>
  <c r="D16" i="50" s="1"/>
  <c r="D17" i="50" s="1"/>
  <c r="D18" i="50" s="1"/>
  <c r="D19" i="50" s="1"/>
  <c r="D20" i="50" s="1"/>
  <c r="D21" i="50" s="1"/>
  <c r="D22" i="50" s="1"/>
  <c r="D23" i="50" s="1"/>
  <c r="D24" i="50" s="1"/>
  <c r="D25" i="50" s="1"/>
  <c r="D26" i="50" s="1"/>
  <c r="D27" i="50" s="1"/>
  <c r="D28" i="50" s="1"/>
  <c r="D29" i="50" s="1"/>
  <c r="D30" i="50" s="1"/>
  <c r="D31" i="50" s="1"/>
  <c r="D32" i="50" s="1"/>
  <c r="D33" i="50" s="1"/>
  <c r="D34" i="50" s="1"/>
  <c r="D35" i="50" s="1"/>
  <c r="D36" i="50" s="1"/>
  <c r="A8" i="50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A27" i="50" s="1"/>
  <c r="A28" i="50" s="1"/>
  <c r="A29" i="50" s="1"/>
  <c r="A30" i="50" s="1"/>
  <c r="A31" i="50" s="1"/>
  <c r="A32" i="50" s="1"/>
  <c r="A33" i="50" s="1"/>
  <c r="A34" i="50" s="1"/>
  <c r="A35" i="50" s="1"/>
  <c r="A36" i="50" s="1"/>
  <c r="K7" i="50"/>
  <c r="J7" i="50"/>
  <c r="J36" i="19"/>
  <c r="K36" i="19" s="1"/>
  <c r="J35" i="19"/>
  <c r="K35" i="19" s="1"/>
  <c r="J34" i="19"/>
  <c r="K34" i="19" s="1"/>
  <c r="J33" i="19"/>
  <c r="K33" i="19" s="1"/>
  <c r="J32" i="19"/>
  <c r="J31" i="19"/>
  <c r="J30" i="19"/>
  <c r="K30" i="19" s="1"/>
  <c r="J29" i="19"/>
  <c r="J28" i="19"/>
  <c r="K28" i="19" s="1"/>
  <c r="J27" i="19"/>
  <c r="K27" i="19" s="1"/>
  <c r="J26" i="19"/>
  <c r="K26" i="19" s="1"/>
  <c r="J25" i="19"/>
  <c r="K25" i="19" s="1"/>
  <c r="J24" i="19"/>
  <c r="J23" i="19"/>
  <c r="K23" i="19" s="1"/>
  <c r="H22" i="19"/>
  <c r="J22" i="19" s="1"/>
  <c r="K22" i="19" s="1"/>
  <c r="H21" i="19"/>
  <c r="J21" i="19" s="1"/>
  <c r="K21" i="19" s="1"/>
  <c r="H20" i="19"/>
  <c r="J20" i="19" s="1"/>
  <c r="K20" i="19" s="1"/>
  <c r="H19" i="19"/>
  <c r="J19" i="19" s="1"/>
  <c r="K19" i="19" s="1"/>
  <c r="H18" i="19"/>
  <c r="J18" i="19" s="1"/>
  <c r="K18" i="19" s="1"/>
  <c r="H17" i="19"/>
  <c r="J17" i="19" s="1"/>
  <c r="K17" i="19" s="1"/>
  <c r="H16" i="19"/>
  <c r="J16" i="19" s="1"/>
  <c r="K16" i="19" s="1"/>
  <c r="H15" i="19"/>
  <c r="J15" i="19" s="1"/>
  <c r="K15" i="19" s="1"/>
  <c r="H14" i="19"/>
  <c r="J14" i="19" s="1"/>
  <c r="K14" i="19" s="1"/>
  <c r="H13" i="19"/>
  <c r="J13" i="19" s="1"/>
  <c r="K13" i="19" s="1"/>
  <c r="J12" i="19"/>
  <c r="K12" i="19" s="1"/>
  <c r="H12" i="19"/>
  <c r="J11" i="19"/>
  <c r="K11" i="19" s="1"/>
  <c r="H11" i="19"/>
  <c r="H10" i="19"/>
  <c r="J10" i="19" s="1"/>
  <c r="K10" i="19" s="1"/>
  <c r="H9" i="19"/>
  <c r="J9" i="19" s="1"/>
  <c r="K9" i="19" s="1"/>
  <c r="H8" i="19"/>
  <c r="J8" i="19" s="1"/>
  <c r="K8" i="19" s="1"/>
  <c r="F8" i="19"/>
  <c r="F9" i="19" s="1"/>
  <c r="F10" i="19" s="1"/>
  <c r="F11" i="19" s="1"/>
  <c r="F12" i="19" s="1"/>
  <c r="F13" i="19" s="1"/>
  <c r="F14" i="19" s="1"/>
  <c r="F15" i="19" s="1"/>
  <c r="F16" i="19" s="1"/>
  <c r="F17" i="19" s="1"/>
  <c r="F18" i="19" s="1"/>
  <c r="F19" i="19" s="1"/>
  <c r="F20" i="19" s="1"/>
  <c r="F21" i="19" s="1"/>
  <c r="F22" i="19" s="1"/>
  <c r="F23" i="19" s="1"/>
  <c r="F24" i="19" s="1"/>
  <c r="F25" i="19" s="1"/>
  <c r="F26" i="19" s="1"/>
  <c r="F27" i="19" s="1"/>
  <c r="F28" i="19" s="1"/>
  <c r="F29" i="19" s="1"/>
  <c r="F30" i="19" s="1"/>
  <c r="F31" i="19" s="1"/>
  <c r="F32" i="19" s="1"/>
  <c r="F33" i="19" s="1"/>
  <c r="F34" i="19" s="1"/>
  <c r="F35" i="19" s="1"/>
  <c r="F36" i="19" s="1"/>
  <c r="D8" i="19"/>
  <c r="D9" i="19" s="1"/>
  <c r="D10" i="19" s="1"/>
  <c r="D11" i="19" s="1"/>
  <c r="D12" i="19" s="1"/>
  <c r="D13" i="19" s="1"/>
  <c r="D14" i="19" s="1"/>
  <c r="D15" i="19" s="1"/>
  <c r="D16" i="19" s="1"/>
  <c r="D17" i="19" s="1"/>
  <c r="D18" i="19" s="1"/>
  <c r="D19" i="19" s="1"/>
  <c r="D20" i="19" s="1"/>
  <c r="D21" i="19" s="1"/>
  <c r="D22" i="19" s="1"/>
  <c r="D23" i="19" s="1"/>
  <c r="D24" i="19" s="1"/>
  <c r="D25" i="19" s="1"/>
  <c r="D26" i="19" s="1"/>
  <c r="D27" i="19" s="1"/>
  <c r="D28" i="19" s="1"/>
  <c r="D29" i="19" s="1"/>
  <c r="D30" i="19" s="1"/>
  <c r="D31" i="19" s="1"/>
  <c r="D32" i="19" s="1"/>
  <c r="D33" i="19" s="1"/>
  <c r="D34" i="19" s="1"/>
  <c r="D35" i="19" s="1"/>
  <c r="D36" i="19" s="1"/>
  <c r="A8" i="19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J7" i="19"/>
  <c r="K7" i="19" s="1"/>
  <c r="J36" i="104"/>
  <c r="K36" i="104" s="1"/>
  <c r="J35" i="104"/>
  <c r="K35" i="104" s="1"/>
  <c r="J34" i="104"/>
  <c r="K34" i="104" s="1"/>
  <c r="J33" i="104"/>
  <c r="J32" i="104"/>
  <c r="K31" i="104"/>
  <c r="J30" i="104"/>
  <c r="K30" i="104" s="1"/>
  <c r="J29" i="104"/>
  <c r="K29" i="104" s="1"/>
  <c r="J28" i="104"/>
  <c r="K28" i="104" s="1"/>
  <c r="J27" i="104"/>
  <c r="J26" i="104"/>
  <c r="K26" i="104" s="1"/>
  <c r="J25" i="104"/>
  <c r="K25" i="104" s="1"/>
  <c r="J24" i="104"/>
  <c r="K24" i="104" s="1"/>
  <c r="H22" i="104"/>
  <c r="J22" i="104" s="1"/>
  <c r="K22" i="104" s="1"/>
  <c r="H21" i="104"/>
  <c r="J21" i="104" s="1"/>
  <c r="K21" i="104" s="1"/>
  <c r="H20" i="104"/>
  <c r="J20" i="104" s="1"/>
  <c r="K20" i="104" s="1"/>
  <c r="H19" i="104"/>
  <c r="J19" i="104" s="1"/>
  <c r="K19" i="104" s="1"/>
  <c r="H18" i="104"/>
  <c r="J18" i="104" s="1"/>
  <c r="K18" i="104" s="1"/>
  <c r="H17" i="104"/>
  <c r="J17" i="104" s="1"/>
  <c r="K17" i="104" s="1"/>
  <c r="H16" i="104"/>
  <c r="J16" i="104" s="1"/>
  <c r="K16" i="104" s="1"/>
  <c r="H15" i="104"/>
  <c r="J15" i="104" s="1"/>
  <c r="K15" i="104" s="1"/>
  <c r="J14" i="104"/>
  <c r="K14" i="104" s="1"/>
  <c r="H14" i="104"/>
  <c r="H13" i="104"/>
  <c r="J13" i="104" s="1"/>
  <c r="K13" i="104" s="1"/>
  <c r="J12" i="104"/>
  <c r="K12" i="104" s="1"/>
  <c r="H12" i="104"/>
  <c r="H11" i="104"/>
  <c r="J11" i="104" s="1"/>
  <c r="K11" i="104" s="1"/>
  <c r="H10" i="104"/>
  <c r="J10" i="104" s="1"/>
  <c r="K10" i="104" s="1"/>
  <c r="H9" i="104"/>
  <c r="J9" i="104" s="1"/>
  <c r="K9" i="104" s="1"/>
  <c r="H8" i="104"/>
  <c r="J8" i="104" s="1"/>
  <c r="K8" i="104" s="1"/>
  <c r="F8" i="104"/>
  <c r="F9" i="104" s="1"/>
  <c r="F10" i="104" s="1"/>
  <c r="F11" i="104" s="1"/>
  <c r="F12" i="104" s="1"/>
  <c r="F13" i="104" s="1"/>
  <c r="F14" i="104" s="1"/>
  <c r="F15" i="104" s="1"/>
  <c r="F16" i="104" s="1"/>
  <c r="F17" i="104" s="1"/>
  <c r="F18" i="104" s="1"/>
  <c r="F19" i="104" s="1"/>
  <c r="F20" i="104" s="1"/>
  <c r="F21" i="104" s="1"/>
  <c r="F22" i="104" s="1"/>
  <c r="F23" i="104" s="1"/>
  <c r="F24" i="104" s="1"/>
  <c r="F25" i="104" s="1"/>
  <c r="F26" i="104" s="1"/>
  <c r="F27" i="104" s="1"/>
  <c r="F28" i="104" s="1"/>
  <c r="F29" i="104" s="1"/>
  <c r="F30" i="104" s="1"/>
  <c r="F31" i="104" s="1"/>
  <c r="F32" i="104" s="1"/>
  <c r="F33" i="104" s="1"/>
  <c r="F34" i="104" s="1"/>
  <c r="F35" i="104" s="1"/>
  <c r="F36" i="104" s="1"/>
  <c r="D8" i="104"/>
  <c r="D9" i="104" s="1"/>
  <c r="D10" i="104" s="1"/>
  <c r="D11" i="104" s="1"/>
  <c r="D12" i="104" s="1"/>
  <c r="D13" i="104" s="1"/>
  <c r="D14" i="104" s="1"/>
  <c r="D15" i="104" s="1"/>
  <c r="D16" i="104" s="1"/>
  <c r="D17" i="104" s="1"/>
  <c r="D18" i="104" s="1"/>
  <c r="D19" i="104" s="1"/>
  <c r="D20" i="104" s="1"/>
  <c r="D21" i="104" s="1"/>
  <c r="D22" i="104" s="1"/>
  <c r="D23" i="104" s="1"/>
  <c r="D24" i="104" s="1"/>
  <c r="D25" i="104" s="1"/>
  <c r="D26" i="104" s="1"/>
  <c r="D27" i="104" s="1"/>
  <c r="D28" i="104" s="1"/>
  <c r="D29" i="104" s="1"/>
  <c r="D30" i="104" s="1"/>
  <c r="D31" i="104" s="1"/>
  <c r="D32" i="104" s="1"/>
  <c r="D33" i="104" s="1"/>
  <c r="D34" i="104" s="1"/>
  <c r="D35" i="104" s="1"/>
  <c r="D36" i="104" s="1"/>
  <c r="A8" i="104"/>
  <c r="A9" i="104" s="1"/>
  <c r="A10" i="104" s="1"/>
  <c r="A11" i="104" s="1"/>
  <c r="A12" i="104" s="1"/>
  <c r="A13" i="104" s="1"/>
  <c r="A14" i="104" s="1"/>
  <c r="A15" i="104" s="1"/>
  <c r="A16" i="104" s="1"/>
  <c r="A17" i="104" s="1"/>
  <c r="A18" i="104" s="1"/>
  <c r="A19" i="104" s="1"/>
  <c r="A20" i="104" s="1"/>
  <c r="A21" i="104" s="1"/>
  <c r="A22" i="104" s="1"/>
  <c r="A23" i="104" s="1"/>
  <c r="A24" i="104" s="1"/>
  <c r="A25" i="104" s="1"/>
  <c r="A26" i="104" s="1"/>
  <c r="A27" i="104" s="1"/>
  <c r="A28" i="104" s="1"/>
  <c r="A29" i="104" s="1"/>
  <c r="A30" i="104" s="1"/>
  <c r="A31" i="104" s="1"/>
  <c r="A32" i="104" s="1"/>
  <c r="A33" i="104" s="1"/>
  <c r="A34" i="104" s="1"/>
  <c r="A35" i="104" s="1"/>
  <c r="A36" i="104" s="1"/>
  <c r="J7" i="104"/>
  <c r="K7" i="104" s="1"/>
  <c r="J36" i="107"/>
  <c r="K36" i="107" s="1"/>
  <c r="J35" i="107"/>
  <c r="K35" i="107" s="1"/>
  <c r="J34" i="107"/>
  <c r="K34" i="107" s="1"/>
  <c r="J33" i="107"/>
  <c r="K33" i="107" s="1"/>
  <c r="J32" i="107"/>
  <c r="J31" i="107"/>
  <c r="K31" i="107" s="1"/>
  <c r="J30" i="107"/>
  <c r="K30" i="107" s="1"/>
  <c r="J29" i="107"/>
  <c r="J28" i="107"/>
  <c r="K28" i="107" s="1"/>
  <c r="J27" i="107"/>
  <c r="K27" i="107" s="1"/>
  <c r="J26" i="107"/>
  <c r="K26" i="107" s="1"/>
  <c r="J25" i="107"/>
  <c r="J24" i="107"/>
  <c r="K24" i="107" s="1"/>
  <c r="J23" i="107"/>
  <c r="K23" i="107" s="1"/>
  <c r="H22" i="107"/>
  <c r="J22" i="107" s="1"/>
  <c r="K22" i="107" s="1"/>
  <c r="H21" i="107"/>
  <c r="J21" i="107" s="1"/>
  <c r="K21" i="107" s="1"/>
  <c r="H20" i="107"/>
  <c r="J20" i="107" s="1"/>
  <c r="K20" i="107" s="1"/>
  <c r="H19" i="107"/>
  <c r="J19" i="107" s="1"/>
  <c r="K19" i="107" s="1"/>
  <c r="H18" i="107"/>
  <c r="J18" i="107" s="1"/>
  <c r="K18" i="107" s="1"/>
  <c r="H17" i="107"/>
  <c r="J17" i="107" s="1"/>
  <c r="K17" i="107" s="1"/>
  <c r="H16" i="107"/>
  <c r="J16" i="107" s="1"/>
  <c r="K16" i="107" s="1"/>
  <c r="H15" i="107"/>
  <c r="J15" i="107" s="1"/>
  <c r="K15" i="107" s="1"/>
  <c r="H14" i="107"/>
  <c r="J14" i="107" s="1"/>
  <c r="K14" i="107" s="1"/>
  <c r="H13" i="107"/>
  <c r="J13" i="107" s="1"/>
  <c r="K13" i="107" s="1"/>
  <c r="H12" i="107"/>
  <c r="J12" i="107" s="1"/>
  <c r="K12" i="107" s="1"/>
  <c r="H11" i="107"/>
  <c r="J11" i="107" s="1"/>
  <c r="K11" i="107" s="1"/>
  <c r="F11" i="107"/>
  <c r="F12" i="107" s="1"/>
  <c r="F13" i="107" s="1"/>
  <c r="F14" i="107" s="1"/>
  <c r="F15" i="107" s="1"/>
  <c r="F16" i="107" s="1"/>
  <c r="F17" i="107" s="1"/>
  <c r="F18" i="107" s="1"/>
  <c r="F19" i="107" s="1"/>
  <c r="F20" i="107" s="1"/>
  <c r="F21" i="107" s="1"/>
  <c r="F22" i="107" s="1"/>
  <c r="F23" i="107" s="1"/>
  <c r="F24" i="107" s="1"/>
  <c r="F25" i="107" s="1"/>
  <c r="F26" i="107" s="1"/>
  <c r="F27" i="107" s="1"/>
  <c r="F28" i="107" s="1"/>
  <c r="F29" i="107" s="1"/>
  <c r="F30" i="107" s="1"/>
  <c r="F31" i="107" s="1"/>
  <c r="F32" i="107" s="1"/>
  <c r="F33" i="107" s="1"/>
  <c r="F34" i="107" s="1"/>
  <c r="F35" i="107" s="1"/>
  <c r="F36" i="107" s="1"/>
  <c r="H10" i="107"/>
  <c r="J10" i="107" s="1"/>
  <c r="K10" i="107" s="1"/>
  <c r="H9" i="107"/>
  <c r="J9" i="107" s="1"/>
  <c r="K9" i="107" s="1"/>
  <c r="H8" i="107"/>
  <c r="J8" i="107" s="1"/>
  <c r="K8" i="107" s="1"/>
  <c r="F8" i="107"/>
  <c r="D8" i="107"/>
  <c r="D9" i="107" s="1"/>
  <c r="D10" i="107" s="1"/>
  <c r="D11" i="107" s="1"/>
  <c r="D12" i="107" s="1"/>
  <c r="D13" i="107" s="1"/>
  <c r="D14" i="107" s="1"/>
  <c r="D15" i="107" s="1"/>
  <c r="D16" i="107" s="1"/>
  <c r="D17" i="107" s="1"/>
  <c r="D18" i="107" s="1"/>
  <c r="D19" i="107" s="1"/>
  <c r="D20" i="107" s="1"/>
  <c r="D21" i="107" s="1"/>
  <c r="D22" i="107" s="1"/>
  <c r="D23" i="107" s="1"/>
  <c r="D24" i="107" s="1"/>
  <c r="D25" i="107" s="1"/>
  <c r="D26" i="107" s="1"/>
  <c r="D27" i="107" s="1"/>
  <c r="D28" i="107" s="1"/>
  <c r="D29" i="107" s="1"/>
  <c r="D30" i="107" s="1"/>
  <c r="D31" i="107" s="1"/>
  <c r="D32" i="107" s="1"/>
  <c r="D33" i="107" s="1"/>
  <c r="D34" i="107" s="1"/>
  <c r="D35" i="107" s="1"/>
  <c r="D36" i="107" s="1"/>
  <c r="A8" i="107"/>
  <c r="A9" i="107" s="1"/>
  <c r="A10" i="107" s="1"/>
  <c r="A11" i="107" s="1"/>
  <c r="A12" i="107" s="1"/>
  <c r="A13" i="107" s="1"/>
  <c r="A14" i="107" s="1"/>
  <c r="A15" i="107" s="1"/>
  <c r="A16" i="107" s="1"/>
  <c r="A17" i="107" s="1"/>
  <c r="A18" i="107" s="1"/>
  <c r="A19" i="107" s="1"/>
  <c r="A20" i="107" s="1"/>
  <c r="A21" i="107" s="1"/>
  <c r="A22" i="107" s="1"/>
  <c r="A23" i="107" s="1"/>
  <c r="A24" i="107" s="1"/>
  <c r="A25" i="107" s="1"/>
  <c r="A26" i="107" s="1"/>
  <c r="A27" i="107" s="1"/>
  <c r="A28" i="107" s="1"/>
  <c r="A29" i="107" s="1"/>
  <c r="A30" i="107" s="1"/>
  <c r="A31" i="107" s="1"/>
  <c r="A32" i="107" s="1"/>
  <c r="A33" i="107" s="1"/>
  <c r="A34" i="107" s="1"/>
  <c r="A35" i="107" s="1"/>
  <c r="A36" i="107" s="1"/>
  <c r="J7" i="107"/>
  <c r="K7" i="107" s="1"/>
  <c r="J36" i="16"/>
  <c r="K36" i="16" s="1"/>
  <c r="J35" i="16"/>
  <c r="K35" i="16" s="1"/>
  <c r="J34" i="16"/>
  <c r="K34" i="16" s="1"/>
  <c r="J33" i="16"/>
  <c r="K33" i="16" s="1"/>
  <c r="J32" i="16"/>
  <c r="K32" i="16" s="1"/>
  <c r="J31" i="16"/>
  <c r="J30" i="16"/>
  <c r="K30" i="16" s="1"/>
  <c r="J29" i="16"/>
  <c r="K29" i="16" s="1"/>
  <c r="J28" i="16"/>
  <c r="K28" i="16" s="1"/>
  <c r="J27" i="16"/>
  <c r="K27" i="16" s="1"/>
  <c r="J26" i="16"/>
  <c r="K26" i="16" s="1"/>
  <c r="J25" i="16"/>
  <c r="J24" i="16"/>
  <c r="K24" i="16" s="1"/>
  <c r="J23" i="16"/>
  <c r="H22" i="16"/>
  <c r="J22" i="16" s="1"/>
  <c r="K22" i="16" s="1"/>
  <c r="H21" i="16"/>
  <c r="J21" i="16" s="1"/>
  <c r="K21" i="16" s="1"/>
  <c r="H20" i="16"/>
  <c r="J20" i="16" s="1"/>
  <c r="K20" i="16" s="1"/>
  <c r="H19" i="16"/>
  <c r="J19" i="16" s="1"/>
  <c r="K19" i="16" s="1"/>
  <c r="H18" i="16"/>
  <c r="J18" i="16" s="1"/>
  <c r="K18" i="16" s="1"/>
  <c r="H17" i="16"/>
  <c r="J17" i="16" s="1"/>
  <c r="K17" i="16" s="1"/>
  <c r="H16" i="16"/>
  <c r="J16" i="16" s="1"/>
  <c r="K16" i="16" s="1"/>
  <c r="H15" i="16"/>
  <c r="J15" i="16" s="1"/>
  <c r="K15" i="16" s="1"/>
  <c r="H14" i="16"/>
  <c r="J14" i="16" s="1"/>
  <c r="K14" i="16" s="1"/>
  <c r="H13" i="16"/>
  <c r="J13" i="16" s="1"/>
  <c r="K13" i="16" s="1"/>
  <c r="H12" i="16"/>
  <c r="J12" i="16" s="1"/>
  <c r="K12" i="16" s="1"/>
  <c r="H11" i="16"/>
  <c r="J11" i="16" s="1"/>
  <c r="K11" i="16" s="1"/>
  <c r="H10" i="16"/>
  <c r="J10" i="16" s="1"/>
  <c r="K10" i="16" s="1"/>
  <c r="H9" i="16"/>
  <c r="J9" i="16" s="1"/>
  <c r="K9" i="16" s="1"/>
  <c r="H8" i="16"/>
  <c r="J8" i="16" s="1"/>
  <c r="K8" i="16" s="1"/>
  <c r="F8" i="16"/>
  <c r="F9" i="16" s="1"/>
  <c r="F10" i="16" s="1"/>
  <c r="F11" i="16" s="1"/>
  <c r="F12" i="16" s="1"/>
  <c r="F13" i="16" s="1"/>
  <c r="F14" i="16" s="1"/>
  <c r="F15" i="16" s="1"/>
  <c r="F16" i="16" s="1"/>
  <c r="F17" i="16" s="1"/>
  <c r="F18" i="16" s="1"/>
  <c r="F19" i="16" s="1"/>
  <c r="F20" i="16" s="1"/>
  <c r="F21" i="16" s="1"/>
  <c r="F22" i="16" s="1"/>
  <c r="F23" i="16" s="1"/>
  <c r="F24" i="16" s="1"/>
  <c r="F25" i="16" s="1"/>
  <c r="F26" i="16" s="1"/>
  <c r="F27" i="16" s="1"/>
  <c r="F28" i="16" s="1"/>
  <c r="F29" i="16" s="1"/>
  <c r="F30" i="16" s="1"/>
  <c r="F31" i="16" s="1"/>
  <c r="F32" i="16" s="1"/>
  <c r="F33" i="16" s="1"/>
  <c r="F34" i="16" s="1"/>
  <c r="F35" i="16" s="1"/>
  <c r="F36" i="16" s="1"/>
  <c r="D8" i="16"/>
  <c r="D9" i="16" s="1"/>
  <c r="D10" i="16" s="1"/>
  <c r="D11" i="16" s="1"/>
  <c r="D12" i="16" s="1"/>
  <c r="D13" i="16" s="1"/>
  <c r="D14" i="16" s="1"/>
  <c r="D15" i="16" s="1"/>
  <c r="D16" i="16" s="1"/>
  <c r="D17" i="16" s="1"/>
  <c r="D18" i="16" s="1"/>
  <c r="D19" i="16" s="1"/>
  <c r="D20" i="16" s="1"/>
  <c r="D21" i="16" s="1"/>
  <c r="D22" i="16" s="1"/>
  <c r="D23" i="16" s="1"/>
  <c r="D24" i="16" s="1"/>
  <c r="D25" i="16" s="1"/>
  <c r="D26" i="16" s="1"/>
  <c r="D27" i="16" s="1"/>
  <c r="D28" i="16" s="1"/>
  <c r="D29" i="16" s="1"/>
  <c r="D30" i="16" s="1"/>
  <c r="D31" i="16" s="1"/>
  <c r="D32" i="16" s="1"/>
  <c r="D33" i="16" s="1"/>
  <c r="D34" i="16" s="1"/>
  <c r="D35" i="16" s="1"/>
  <c r="D36" i="16" s="1"/>
  <c r="A8" i="16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J7" i="16"/>
  <c r="K7" i="16" s="1"/>
  <c r="J36" i="61"/>
  <c r="K36" i="61" s="1"/>
  <c r="J35" i="61"/>
  <c r="K35" i="61" s="1"/>
  <c r="J34" i="61"/>
  <c r="K34" i="61" s="1"/>
  <c r="J33" i="61"/>
  <c r="K33" i="61" s="1"/>
  <c r="J32" i="61"/>
  <c r="K32" i="61" s="1"/>
  <c r="J31" i="61"/>
  <c r="J30" i="61"/>
  <c r="K30" i="61" s="1"/>
  <c r="J29" i="61"/>
  <c r="K29" i="61" s="1"/>
  <c r="J28" i="61"/>
  <c r="J27" i="61"/>
  <c r="K27" i="61" s="1"/>
  <c r="J26" i="61"/>
  <c r="K26" i="61" s="1"/>
  <c r="J25" i="61"/>
  <c r="K25" i="61" s="1"/>
  <c r="J24" i="61"/>
  <c r="K24" i="61" s="1"/>
  <c r="J23" i="61"/>
  <c r="K23" i="61" s="1"/>
  <c r="H22" i="61"/>
  <c r="J22" i="61" s="1"/>
  <c r="K22" i="61" s="1"/>
  <c r="H21" i="61"/>
  <c r="J21" i="61" s="1"/>
  <c r="K21" i="61" s="1"/>
  <c r="H20" i="61"/>
  <c r="J20" i="61" s="1"/>
  <c r="K20" i="61" s="1"/>
  <c r="H19" i="61"/>
  <c r="J19" i="61" s="1"/>
  <c r="K19" i="61" s="1"/>
  <c r="H18" i="61"/>
  <c r="J18" i="61" s="1"/>
  <c r="K18" i="61" s="1"/>
  <c r="H17" i="61"/>
  <c r="J17" i="61" s="1"/>
  <c r="K17" i="61" s="1"/>
  <c r="H16" i="61"/>
  <c r="J16" i="61" s="1"/>
  <c r="K16" i="61" s="1"/>
  <c r="H15" i="61"/>
  <c r="J15" i="61" s="1"/>
  <c r="K15" i="61" s="1"/>
  <c r="H14" i="61"/>
  <c r="J14" i="61" s="1"/>
  <c r="K14" i="61" s="1"/>
  <c r="H13" i="61"/>
  <c r="J13" i="61" s="1"/>
  <c r="K13" i="61" s="1"/>
  <c r="H12" i="61"/>
  <c r="J12" i="61" s="1"/>
  <c r="K12" i="61" s="1"/>
  <c r="H11" i="61"/>
  <c r="J11" i="61" s="1"/>
  <c r="K11" i="61" s="1"/>
  <c r="H10" i="61"/>
  <c r="J10" i="61" s="1"/>
  <c r="K10" i="61" s="1"/>
  <c r="H9" i="61"/>
  <c r="J9" i="61" s="1"/>
  <c r="K9" i="61" s="1"/>
  <c r="H8" i="61"/>
  <c r="J8" i="61" s="1"/>
  <c r="K8" i="61" s="1"/>
  <c r="D8" i="61"/>
  <c r="D9" i="61" s="1"/>
  <c r="D10" i="61" s="1"/>
  <c r="D11" i="61" s="1"/>
  <c r="D12" i="61" s="1"/>
  <c r="D13" i="61" s="1"/>
  <c r="D14" i="61" s="1"/>
  <c r="D15" i="61" s="1"/>
  <c r="D16" i="61" s="1"/>
  <c r="D17" i="61" s="1"/>
  <c r="D18" i="61" s="1"/>
  <c r="D19" i="61" s="1"/>
  <c r="D20" i="61" s="1"/>
  <c r="D21" i="61" s="1"/>
  <c r="D22" i="61" s="1"/>
  <c r="D23" i="61" s="1"/>
  <c r="D24" i="61" s="1"/>
  <c r="D25" i="61" s="1"/>
  <c r="D26" i="61" s="1"/>
  <c r="D27" i="61" s="1"/>
  <c r="D28" i="61" s="1"/>
  <c r="D29" i="61" s="1"/>
  <c r="D30" i="61" s="1"/>
  <c r="D31" i="61" s="1"/>
  <c r="D32" i="61" s="1"/>
  <c r="D33" i="61" s="1"/>
  <c r="D34" i="61" s="1"/>
  <c r="D35" i="61" s="1"/>
  <c r="D36" i="61" s="1"/>
  <c r="A8" i="61"/>
  <c r="A9" i="61" s="1"/>
  <c r="A10" i="61" s="1"/>
  <c r="A11" i="61" s="1"/>
  <c r="A12" i="61" s="1"/>
  <c r="A13" i="61" s="1"/>
  <c r="A14" i="61" s="1"/>
  <c r="A15" i="61" s="1"/>
  <c r="A16" i="61" s="1"/>
  <c r="A17" i="61" s="1"/>
  <c r="A18" i="61" s="1"/>
  <c r="A19" i="61" s="1"/>
  <c r="A20" i="61" s="1"/>
  <c r="A21" i="61" s="1"/>
  <c r="A22" i="61" s="1"/>
  <c r="A23" i="61" s="1"/>
  <c r="A24" i="61" s="1"/>
  <c r="A25" i="61" s="1"/>
  <c r="A26" i="61" s="1"/>
  <c r="A27" i="61" s="1"/>
  <c r="A28" i="61" s="1"/>
  <c r="A29" i="61" s="1"/>
  <c r="A30" i="61" s="1"/>
  <c r="A31" i="61" s="1"/>
  <c r="A32" i="61" s="1"/>
  <c r="A33" i="61" s="1"/>
  <c r="A34" i="61" s="1"/>
  <c r="A35" i="61" s="1"/>
  <c r="A36" i="61" s="1"/>
  <c r="J7" i="61"/>
  <c r="K7" i="61" s="1"/>
  <c r="J36" i="93"/>
  <c r="K36" i="93" s="1"/>
  <c r="J35" i="93"/>
  <c r="K35" i="93" s="1"/>
  <c r="J34" i="93"/>
  <c r="K34" i="93" s="1"/>
  <c r="J33" i="93"/>
  <c r="K33" i="93" s="1"/>
  <c r="J32" i="93"/>
  <c r="K32" i="93" s="1"/>
  <c r="J31" i="93"/>
  <c r="J30" i="93"/>
  <c r="J29" i="93"/>
  <c r="K29" i="93" s="1"/>
  <c r="J28" i="93"/>
  <c r="K28" i="93" s="1"/>
  <c r="J27" i="93"/>
  <c r="J26" i="93"/>
  <c r="K26" i="93" s="1"/>
  <c r="J25" i="93"/>
  <c r="K25" i="93" s="1"/>
  <c r="J24" i="93"/>
  <c r="J23" i="93"/>
  <c r="K23" i="93" s="1"/>
  <c r="H22" i="93"/>
  <c r="J22" i="93" s="1"/>
  <c r="K22" i="93" s="1"/>
  <c r="H21" i="93"/>
  <c r="J21" i="93" s="1"/>
  <c r="K21" i="93" s="1"/>
  <c r="H20" i="93"/>
  <c r="J20" i="93" s="1"/>
  <c r="K20" i="93" s="1"/>
  <c r="H19" i="93"/>
  <c r="J19" i="93" s="1"/>
  <c r="K19" i="93" s="1"/>
  <c r="H18" i="93"/>
  <c r="J18" i="93" s="1"/>
  <c r="K18" i="93" s="1"/>
  <c r="H17" i="93"/>
  <c r="J17" i="93" s="1"/>
  <c r="K17" i="93" s="1"/>
  <c r="H16" i="93"/>
  <c r="J16" i="93" s="1"/>
  <c r="K16" i="93" s="1"/>
  <c r="H15" i="93"/>
  <c r="J15" i="93" s="1"/>
  <c r="K15" i="93" s="1"/>
  <c r="H14" i="93"/>
  <c r="J14" i="93" s="1"/>
  <c r="K14" i="93" s="1"/>
  <c r="H13" i="93"/>
  <c r="J13" i="93" s="1"/>
  <c r="K13" i="93" s="1"/>
  <c r="H12" i="93"/>
  <c r="J12" i="93" s="1"/>
  <c r="K12" i="93" s="1"/>
  <c r="H11" i="93"/>
  <c r="J11" i="93" s="1"/>
  <c r="K11" i="93" s="1"/>
  <c r="H10" i="93"/>
  <c r="J10" i="93" s="1"/>
  <c r="K10" i="93" s="1"/>
  <c r="H9" i="93"/>
  <c r="J9" i="93" s="1"/>
  <c r="K9" i="93" s="1"/>
  <c r="H8" i="93"/>
  <c r="J8" i="93" s="1"/>
  <c r="K8" i="93" s="1"/>
  <c r="D8" i="93"/>
  <c r="D9" i="93" s="1"/>
  <c r="D10" i="93" s="1"/>
  <c r="D11" i="93" s="1"/>
  <c r="D12" i="93" s="1"/>
  <c r="D13" i="93" s="1"/>
  <c r="D14" i="93" s="1"/>
  <c r="D15" i="93" s="1"/>
  <c r="D16" i="93" s="1"/>
  <c r="D17" i="93" s="1"/>
  <c r="D18" i="93" s="1"/>
  <c r="D19" i="93" s="1"/>
  <c r="D20" i="93" s="1"/>
  <c r="D21" i="93" s="1"/>
  <c r="D22" i="93" s="1"/>
  <c r="D23" i="93" s="1"/>
  <c r="D24" i="93" s="1"/>
  <c r="D25" i="93" s="1"/>
  <c r="D26" i="93" s="1"/>
  <c r="D27" i="93" s="1"/>
  <c r="D28" i="93" s="1"/>
  <c r="D29" i="93" s="1"/>
  <c r="D30" i="93" s="1"/>
  <c r="D31" i="93" s="1"/>
  <c r="D32" i="93" s="1"/>
  <c r="D33" i="93" s="1"/>
  <c r="D34" i="93" s="1"/>
  <c r="D35" i="93" s="1"/>
  <c r="D36" i="93" s="1"/>
  <c r="A8" i="93"/>
  <c r="A9" i="93" s="1"/>
  <c r="A10" i="93" s="1"/>
  <c r="A11" i="93" s="1"/>
  <c r="A12" i="93" s="1"/>
  <c r="A13" i="93" s="1"/>
  <c r="A14" i="93" s="1"/>
  <c r="A15" i="93" s="1"/>
  <c r="A16" i="93" s="1"/>
  <c r="A17" i="93" s="1"/>
  <c r="A18" i="93" s="1"/>
  <c r="A19" i="93" s="1"/>
  <c r="A20" i="93" s="1"/>
  <c r="A21" i="93" s="1"/>
  <c r="A22" i="93" s="1"/>
  <c r="A23" i="93" s="1"/>
  <c r="A24" i="93" s="1"/>
  <c r="A25" i="93" s="1"/>
  <c r="A26" i="93" s="1"/>
  <c r="A27" i="93" s="1"/>
  <c r="A28" i="93" s="1"/>
  <c r="A29" i="93" s="1"/>
  <c r="A30" i="93" s="1"/>
  <c r="A31" i="93" s="1"/>
  <c r="A32" i="93" s="1"/>
  <c r="A33" i="93" s="1"/>
  <c r="A34" i="93" s="1"/>
  <c r="A35" i="93" s="1"/>
  <c r="A36" i="93" s="1"/>
  <c r="J7" i="93"/>
  <c r="K7" i="93" s="1"/>
  <c r="J36" i="38"/>
  <c r="K36" i="38" s="1"/>
  <c r="J35" i="38"/>
  <c r="K35" i="38" s="1"/>
  <c r="J34" i="38"/>
  <c r="K34" i="38" s="1"/>
  <c r="J33" i="38"/>
  <c r="K33" i="38" s="1"/>
  <c r="J32" i="38"/>
  <c r="K32" i="38" s="1"/>
  <c r="J31" i="38"/>
  <c r="K31" i="38" s="1"/>
  <c r="J30" i="38"/>
  <c r="J29" i="38"/>
  <c r="K29" i="38" s="1"/>
  <c r="J28" i="38"/>
  <c r="K28" i="38" s="1"/>
  <c r="J27" i="38"/>
  <c r="K27" i="38" s="1"/>
  <c r="J26" i="38"/>
  <c r="K26" i="38" s="1"/>
  <c r="J25" i="38"/>
  <c r="K25" i="38" s="1"/>
  <c r="J24" i="38"/>
  <c r="K24" i="38" s="1"/>
  <c r="J23" i="38"/>
  <c r="K23" i="38" s="1"/>
  <c r="H22" i="38"/>
  <c r="J22" i="38" s="1"/>
  <c r="K22" i="38" s="1"/>
  <c r="H21" i="38"/>
  <c r="J21" i="38" s="1"/>
  <c r="K21" i="38" s="1"/>
  <c r="H20" i="38"/>
  <c r="J20" i="38" s="1"/>
  <c r="K20" i="38" s="1"/>
  <c r="H19" i="38"/>
  <c r="J19" i="38" s="1"/>
  <c r="K19" i="38" s="1"/>
  <c r="H18" i="38"/>
  <c r="J18" i="38" s="1"/>
  <c r="K18" i="38" s="1"/>
  <c r="H17" i="38"/>
  <c r="J17" i="38" s="1"/>
  <c r="K17" i="38" s="1"/>
  <c r="H16" i="38"/>
  <c r="J16" i="38" s="1"/>
  <c r="K16" i="38" s="1"/>
  <c r="H15" i="38"/>
  <c r="J15" i="38" s="1"/>
  <c r="K15" i="38" s="1"/>
  <c r="H14" i="38"/>
  <c r="J14" i="38" s="1"/>
  <c r="K14" i="38" s="1"/>
  <c r="H13" i="38"/>
  <c r="J13" i="38" s="1"/>
  <c r="K13" i="38" s="1"/>
  <c r="H12" i="38"/>
  <c r="J12" i="38" s="1"/>
  <c r="K12" i="38" s="1"/>
  <c r="H11" i="38"/>
  <c r="J11" i="38" s="1"/>
  <c r="K11" i="38" s="1"/>
  <c r="H10" i="38"/>
  <c r="J10" i="38" s="1"/>
  <c r="K10" i="38" s="1"/>
  <c r="H9" i="38"/>
  <c r="J9" i="38" s="1"/>
  <c r="K9" i="38" s="1"/>
  <c r="H8" i="38"/>
  <c r="J8" i="38" s="1"/>
  <c r="K8" i="38" s="1"/>
  <c r="F8" i="38"/>
  <c r="F9" i="38" s="1"/>
  <c r="F10" i="38" s="1"/>
  <c r="F11" i="38" s="1"/>
  <c r="F12" i="38" s="1"/>
  <c r="F13" i="38" s="1"/>
  <c r="F14" i="38" s="1"/>
  <c r="F15" i="38" s="1"/>
  <c r="F16" i="38" s="1"/>
  <c r="F17" i="38" s="1"/>
  <c r="F18" i="38" s="1"/>
  <c r="F19" i="38" s="1"/>
  <c r="F20" i="38" s="1"/>
  <c r="F21" i="38" s="1"/>
  <c r="F22" i="38" s="1"/>
  <c r="F23" i="38" s="1"/>
  <c r="F24" i="38" s="1"/>
  <c r="F25" i="38" s="1"/>
  <c r="F26" i="38" s="1"/>
  <c r="F27" i="38" s="1"/>
  <c r="F28" i="38" s="1"/>
  <c r="F29" i="38" s="1"/>
  <c r="F30" i="38" s="1"/>
  <c r="F31" i="38" s="1"/>
  <c r="F32" i="38" s="1"/>
  <c r="F33" i="38" s="1"/>
  <c r="F34" i="38" s="1"/>
  <c r="F35" i="38" s="1"/>
  <c r="F36" i="38" s="1"/>
  <c r="D8" i="38"/>
  <c r="D9" i="38" s="1"/>
  <c r="D10" i="38" s="1"/>
  <c r="D11" i="38" s="1"/>
  <c r="D12" i="38" s="1"/>
  <c r="D13" i="38" s="1"/>
  <c r="D14" i="38" s="1"/>
  <c r="D15" i="38" s="1"/>
  <c r="D16" i="38" s="1"/>
  <c r="D17" i="38" s="1"/>
  <c r="D18" i="38" s="1"/>
  <c r="D19" i="38" s="1"/>
  <c r="D20" i="38" s="1"/>
  <c r="D21" i="38" s="1"/>
  <c r="D22" i="38" s="1"/>
  <c r="D23" i="38" s="1"/>
  <c r="D24" i="38" s="1"/>
  <c r="D25" i="38" s="1"/>
  <c r="D26" i="38" s="1"/>
  <c r="D27" i="38" s="1"/>
  <c r="D28" i="38" s="1"/>
  <c r="D29" i="38" s="1"/>
  <c r="D30" i="38" s="1"/>
  <c r="D31" i="38" s="1"/>
  <c r="D32" i="38" s="1"/>
  <c r="D33" i="38" s="1"/>
  <c r="D34" i="38" s="1"/>
  <c r="D35" i="38" s="1"/>
  <c r="D36" i="38" s="1"/>
  <c r="A8" i="38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J7" i="38"/>
  <c r="K7" i="38" s="1"/>
  <c r="J36" i="95"/>
  <c r="K36" i="95" s="1"/>
  <c r="J35" i="95"/>
  <c r="K35" i="95" s="1"/>
  <c r="J34" i="95"/>
  <c r="K34" i="95" s="1"/>
  <c r="J33" i="95"/>
  <c r="K33" i="95" s="1"/>
  <c r="J32" i="95"/>
  <c r="K32" i="95" s="1"/>
  <c r="J31" i="95"/>
  <c r="K31" i="95" s="1"/>
  <c r="J30" i="95"/>
  <c r="K30" i="95" s="1"/>
  <c r="J29" i="95"/>
  <c r="K29" i="95" s="1"/>
  <c r="J28" i="95"/>
  <c r="K28" i="95" s="1"/>
  <c r="J27" i="95"/>
  <c r="K27" i="95" s="1"/>
  <c r="J26" i="95"/>
  <c r="K26" i="95" s="1"/>
  <c r="J25" i="95"/>
  <c r="K25" i="95" s="1"/>
  <c r="J24" i="95"/>
  <c r="K24" i="95" s="1"/>
  <c r="J23" i="95"/>
  <c r="H22" i="95"/>
  <c r="J22" i="95" s="1"/>
  <c r="K22" i="95" s="1"/>
  <c r="H21" i="95"/>
  <c r="J21" i="95" s="1"/>
  <c r="K21" i="95" s="1"/>
  <c r="H20" i="95"/>
  <c r="J20" i="95" s="1"/>
  <c r="K20" i="95" s="1"/>
  <c r="H19" i="95"/>
  <c r="J19" i="95" s="1"/>
  <c r="K19" i="95" s="1"/>
  <c r="H18" i="95"/>
  <c r="J18" i="95" s="1"/>
  <c r="K18" i="95" s="1"/>
  <c r="H17" i="95"/>
  <c r="J17" i="95" s="1"/>
  <c r="K17" i="95" s="1"/>
  <c r="H16" i="95"/>
  <c r="J16" i="95" s="1"/>
  <c r="K16" i="95" s="1"/>
  <c r="H15" i="95"/>
  <c r="J15" i="95" s="1"/>
  <c r="K15" i="95" s="1"/>
  <c r="H14" i="95"/>
  <c r="J14" i="95" s="1"/>
  <c r="K14" i="95" s="1"/>
  <c r="H13" i="95"/>
  <c r="J13" i="95" s="1"/>
  <c r="K13" i="95" s="1"/>
  <c r="H12" i="95"/>
  <c r="J12" i="95" s="1"/>
  <c r="K12" i="95" s="1"/>
  <c r="H11" i="95"/>
  <c r="J11" i="95" s="1"/>
  <c r="K11" i="95" s="1"/>
  <c r="H10" i="95"/>
  <c r="J10" i="95" s="1"/>
  <c r="K10" i="95" s="1"/>
  <c r="H9" i="95"/>
  <c r="J9" i="95" s="1"/>
  <c r="K9" i="95" s="1"/>
  <c r="H8" i="95"/>
  <c r="J8" i="95" s="1"/>
  <c r="K8" i="95" s="1"/>
  <c r="D8" i="95"/>
  <c r="D9" i="95" s="1"/>
  <c r="D10" i="95" s="1"/>
  <c r="D11" i="95" s="1"/>
  <c r="D12" i="95" s="1"/>
  <c r="D13" i="95" s="1"/>
  <c r="D14" i="95" s="1"/>
  <c r="D15" i="95" s="1"/>
  <c r="D16" i="95" s="1"/>
  <c r="D17" i="95" s="1"/>
  <c r="D18" i="95" s="1"/>
  <c r="D19" i="95" s="1"/>
  <c r="D20" i="95" s="1"/>
  <c r="D21" i="95" s="1"/>
  <c r="D22" i="95" s="1"/>
  <c r="D23" i="95" s="1"/>
  <c r="D24" i="95" s="1"/>
  <c r="D25" i="95" s="1"/>
  <c r="D26" i="95" s="1"/>
  <c r="D27" i="95" s="1"/>
  <c r="D28" i="95" s="1"/>
  <c r="D29" i="95" s="1"/>
  <c r="D30" i="95" s="1"/>
  <c r="D31" i="95" s="1"/>
  <c r="D32" i="95" s="1"/>
  <c r="D33" i="95" s="1"/>
  <c r="D34" i="95" s="1"/>
  <c r="D35" i="95" s="1"/>
  <c r="D36" i="95" s="1"/>
  <c r="A8" i="95"/>
  <c r="A9" i="95" s="1"/>
  <c r="A10" i="95" s="1"/>
  <c r="A11" i="95" s="1"/>
  <c r="A12" i="95" s="1"/>
  <c r="A13" i="95" s="1"/>
  <c r="A14" i="95" s="1"/>
  <c r="A15" i="95" s="1"/>
  <c r="A16" i="95" s="1"/>
  <c r="A17" i="95" s="1"/>
  <c r="A18" i="95" s="1"/>
  <c r="A19" i="95" s="1"/>
  <c r="A20" i="95" s="1"/>
  <c r="A21" i="95" s="1"/>
  <c r="A22" i="95" s="1"/>
  <c r="A23" i="95" s="1"/>
  <c r="A24" i="95" s="1"/>
  <c r="A25" i="95" s="1"/>
  <c r="A26" i="95" s="1"/>
  <c r="A27" i="95" s="1"/>
  <c r="A28" i="95" s="1"/>
  <c r="A29" i="95" s="1"/>
  <c r="A30" i="95" s="1"/>
  <c r="A31" i="95" s="1"/>
  <c r="A32" i="95" s="1"/>
  <c r="A33" i="95" s="1"/>
  <c r="A34" i="95" s="1"/>
  <c r="A35" i="95" s="1"/>
  <c r="A36" i="95" s="1"/>
  <c r="J7" i="95"/>
  <c r="K7" i="95" s="1"/>
  <c r="J36" i="94"/>
  <c r="K36" i="94" s="1"/>
  <c r="J35" i="94"/>
  <c r="K35" i="94" s="1"/>
  <c r="J34" i="94"/>
  <c r="K34" i="94" s="1"/>
  <c r="J33" i="94"/>
  <c r="K33" i="94" s="1"/>
  <c r="J32" i="94"/>
  <c r="K32" i="94" s="1"/>
  <c r="J31" i="94"/>
  <c r="J30" i="94"/>
  <c r="J29" i="94"/>
  <c r="K29" i="94" s="1"/>
  <c r="J28" i="94"/>
  <c r="K28" i="94" s="1"/>
  <c r="J27" i="94"/>
  <c r="K27" i="94" s="1"/>
  <c r="J26" i="94"/>
  <c r="K26" i="94" s="1"/>
  <c r="J25" i="94"/>
  <c r="K25" i="94" s="1"/>
  <c r="J24" i="94"/>
  <c r="J23" i="94"/>
  <c r="H22" i="94"/>
  <c r="J22" i="94" s="1"/>
  <c r="K22" i="94" s="1"/>
  <c r="H21" i="94"/>
  <c r="J21" i="94" s="1"/>
  <c r="K21" i="94" s="1"/>
  <c r="H20" i="94"/>
  <c r="J20" i="94" s="1"/>
  <c r="K20" i="94" s="1"/>
  <c r="H19" i="94"/>
  <c r="J19" i="94" s="1"/>
  <c r="K19" i="94" s="1"/>
  <c r="H18" i="94"/>
  <c r="J18" i="94" s="1"/>
  <c r="K18" i="94" s="1"/>
  <c r="H17" i="94"/>
  <c r="J17" i="94" s="1"/>
  <c r="K17" i="94" s="1"/>
  <c r="H16" i="94"/>
  <c r="J16" i="94" s="1"/>
  <c r="K16" i="94" s="1"/>
  <c r="H15" i="94"/>
  <c r="J15" i="94" s="1"/>
  <c r="K15" i="94" s="1"/>
  <c r="H14" i="94"/>
  <c r="J14" i="94" s="1"/>
  <c r="K14" i="94" s="1"/>
  <c r="H13" i="94"/>
  <c r="J13" i="94" s="1"/>
  <c r="K13" i="94" s="1"/>
  <c r="H12" i="94"/>
  <c r="J12" i="94" s="1"/>
  <c r="K12" i="94" s="1"/>
  <c r="H11" i="94"/>
  <c r="J11" i="94" s="1"/>
  <c r="K11" i="94" s="1"/>
  <c r="H10" i="94"/>
  <c r="J10" i="94" s="1"/>
  <c r="K10" i="94" s="1"/>
  <c r="H9" i="94"/>
  <c r="J9" i="94" s="1"/>
  <c r="K9" i="94" s="1"/>
  <c r="H8" i="94"/>
  <c r="J8" i="94" s="1"/>
  <c r="K8" i="94" s="1"/>
  <c r="D8" i="94"/>
  <c r="D9" i="94" s="1"/>
  <c r="D10" i="94" s="1"/>
  <c r="D11" i="94" s="1"/>
  <c r="D12" i="94" s="1"/>
  <c r="D13" i="94" s="1"/>
  <c r="D14" i="94" s="1"/>
  <c r="D15" i="94" s="1"/>
  <c r="D16" i="94" s="1"/>
  <c r="D17" i="94" s="1"/>
  <c r="D18" i="94" s="1"/>
  <c r="D19" i="94" s="1"/>
  <c r="D20" i="94" s="1"/>
  <c r="D21" i="94" s="1"/>
  <c r="D22" i="94" s="1"/>
  <c r="D23" i="94" s="1"/>
  <c r="D24" i="94" s="1"/>
  <c r="D25" i="94" s="1"/>
  <c r="D26" i="94" s="1"/>
  <c r="D27" i="94" s="1"/>
  <c r="D28" i="94" s="1"/>
  <c r="D29" i="94" s="1"/>
  <c r="D30" i="94" s="1"/>
  <c r="D31" i="94" s="1"/>
  <c r="D32" i="94" s="1"/>
  <c r="D33" i="94" s="1"/>
  <c r="D34" i="94" s="1"/>
  <c r="D35" i="94" s="1"/>
  <c r="D36" i="94" s="1"/>
  <c r="A8" i="94"/>
  <c r="A9" i="94" s="1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2" i="94" s="1"/>
  <c r="A23" i="94" s="1"/>
  <c r="A24" i="94" s="1"/>
  <c r="A25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J7" i="94"/>
  <c r="K7" i="94" s="1"/>
  <c r="J36" i="11"/>
  <c r="K36" i="11" s="1"/>
  <c r="J35" i="11"/>
  <c r="K35" i="11" s="1"/>
  <c r="J34" i="11"/>
  <c r="K34" i="11" s="1"/>
  <c r="J33" i="11"/>
  <c r="J32" i="11"/>
  <c r="J31" i="11"/>
  <c r="K31" i="11" s="1"/>
  <c r="J30" i="11"/>
  <c r="K30" i="11" s="1"/>
  <c r="J29" i="11"/>
  <c r="K29" i="11" s="1"/>
  <c r="J28" i="11"/>
  <c r="K28" i="11" s="1"/>
  <c r="J27" i="11"/>
  <c r="K27" i="11" s="1"/>
  <c r="J26" i="11"/>
  <c r="K26" i="11" s="1"/>
  <c r="J25" i="11"/>
  <c r="K25" i="11" s="1"/>
  <c r="J24" i="11"/>
  <c r="J23" i="11"/>
  <c r="H22" i="11"/>
  <c r="J22" i="11" s="1"/>
  <c r="K22" i="11" s="1"/>
  <c r="H21" i="11"/>
  <c r="J21" i="11" s="1"/>
  <c r="K21" i="11" s="1"/>
  <c r="H20" i="11"/>
  <c r="J20" i="11" s="1"/>
  <c r="K20" i="11" s="1"/>
  <c r="H19" i="11"/>
  <c r="J19" i="11" s="1"/>
  <c r="K19" i="11" s="1"/>
  <c r="H18" i="11"/>
  <c r="J18" i="11" s="1"/>
  <c r="K18" i="11" s="1"/>
  <c r="H17" i="11"/>
  <c r="J17" i="11" s="1"/>
  <c r="K17" i="11" s="1"/>
  <c r="H16" i="11"/>
  <c r="J16" i="11" s="1"/>
  <c r="K16" i="11" s="1"/>
  <c r="H15" i="11"/>
  <c r="J15" i="11" s="1"/>
  <c r="K15" i="11" s="1"/>
  <c r="H14" i="11"/>
  <c r="J14" i="11" s="1"/>
  <c r="K14" i="11" s="1"/>
  <c r="H13" i="11"/>
  <c r="J13" i="11" s="1"/>
  <c r="K13" i="11" s="1"/>
  <c r="H12" i="11"/>
  <c r="J12" i="11" s="1"/>
  <c r="K12" i="11" s="1"/>
  <c r="H11" i="11"/>
  <c r="J11" i="11" s="1"/>
  <c r="K11" i="11" s="1"/>
  <c r="H10" i="11"/>
  <c r="J10" i="11" s="1"/>
  <c r="K10" i="11" s="1"/>
  <c r="H9" i="11"/>
  <c r="J9" i="11" s="1"/>
  <c r="K9" i="11" s="1"/>
  <c r="H8" i="11"/>
  <c r="J8" i="11" s="1"/>
  <c r="K8" i="11" s="1"/>
  <c r="A8" i="1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J7" i="11"/>
  <c r="K7" i="11" s="1"/>
  <c r="J36" i="85"/>
  <c r="K36" i="85" s="1"/>
  <c r="J35" i="85"/>
  <c r="K35" i="85" s="1"/>
  <c r="J34" i="85"/>
  <c r="K34" i="85" s="1"/>
  <c r="J33" i="85"/>
  <c r="K33" i="85" s="1"/>
  <c r="J32" i="85"/>
  <c r="J31" i="85"/>
  <c r="K31" i="85" s="1"/>
  <c r="J30" i="85"/>
  <c r="J29" i="85"/>
  <c r="K29" i="85" s="1"/>
  <c r="J28" i="85"/>
  <c r="J27" i="85"/>
  <c r="K27" i="85" s="1"/>
  <c r="J26" i="85"/>
  <c r="K26" i="85" s="1"/>
  <c r="J25" i="85"/>
  <c r="K25" i="85" s="1"/>
  <c r="J24" i="85"/>
  <c r="J23" i="85"/>
  <c r="K23" i="85" s="1"/>
  <c r="H22" i="85"/>
  <c r="J22" i="85" s="1"/>
  <c r="K22" i="85" s="1"/>
  <c r="H21" i="85"/>
  <c r="J21" i="85" s="1"/>
  <c r="K21" i="85" s="1"/>
  <c r="H20" i="85"/>
  <c r="J20" i="85" s="1"/>
  <c r="K20" i="85" s="1"/>
  <c r="H19" i="85"/>
  <c r="J19" i="85" s="1"/>
  <c r="K19" i="85" s="1"/>
  <c r="H18" i="85"/>
  <c r="J18" i="85" s="1"/>
  <c r="K18" i="85" s="1"/>
  <c r="H17" i="85"/>
  <c r="J17" i="85" s="1"/>
  <c r="K17" i="85" s="1"/>
  <c r="H16" i="85"/>
  <c r="J16" i="85" s="1"/>
  <c r="K16" i="85" s="1"/>
  <c r="H15" i="85"/>
  <c r="J15" i="85" s="1"/>
  <c r="K15" i="85" s="1"/>
  <c r="H14" i="85"/>
  <c r="J14" i="85" s="1"/>
  <c r="K14" i="85" s="1"/>
  <c r="H13" i="85"/>
  <c r="J13" i="85" s="1"/>
  <c r="K13" i="85" s="1"/>
  <c r="H12" i="85"/>
  <c r="J12" i="85" s="1"/>
  <c r="K12" i="85" s="1"/>
  <c r="H11" i="85"/>
  <c r="J11" i="85" s="1"/>
  <c r="K11" i="85" s="1"/>
  <c r="H10" i="85"/>
  <c r="J10" i="85" s="1"/>
  <c r="K10" i="85" s="1"/>
  <c r="H9" i="85"/>
  <c r="J9" i="85" s="1"/>
  <c r="K9" i="85" s="1"/>
  <c r="H8" i="85"/>
  <c r="J8" i="85" s="1"/>
  <c r="K8" i="85" s="1"/>
  <c r="A8" i="85"/>
  <c r="A9" i="85" s="1"/>
  <c r="A10" i="85" s="1"/>
  <c r="A11" i="85" s="1"/>
  <c r="A12" i="85" s="1"/>
  <c r="A13" i="85" s="1"/>
  <c r="A14" i="85" s="1"/>
  <c r="A15" i="85" s="1"/>
  <c r="A16" i="85" s="1"/>
  <c r="A17" i="85" s="1"/>
  <c r="A18" i="85" s="1"/>
  <c r="A19" i="85" s="1"/>
  <c r="A20" i="85" s="1"/>
  <c r="A21" i="85" s="1"/>
  <c r="A22" i="85" s="1"/>
  <c r="A23" i="85" s="1"/>
  <c r="A24" i="85" s="1"/>
  <c r="A25" i="85" s="1"/>
  <c r="A26" i="85" s="1"/>
  <c r="A27" i="85" s="1"/>
  <c r="A28" i="85" s="1"/>
  <c r="A29" i="85" s="1"/>
  <c r="A30" i="85" s="1"/>
  <c r="A31" i="85" s="1"/>
  <c r="A32" i="85" s="1"/>
  <c r="A33" i="85" s="1"/>
  <c r="A34" i="85" s="1"/>
  <c r="A35" i="85" s="1"/>
  <c r="A36" i="85" s="1"/>
  <c r="J7" i="85"/>
  <c r="K7" i="85" s="1"/>
  <c r="J35" i="65"/>
  <c r="K35" i="65" s="1"/>
  <c r="J34" i="65"/>
  <c r="K34" i="65" s="1"/>
  <c r="J33" i="65"/>
  <c r="K33" i="65" s="1"/>
  <c r="J31" i="65"/>
  <c r="J30" i="65"/>
  <c r="K30" i="65" s="1"/>
  <c r="J29" i="65"/>
  <c r="K29" i="65" s="1"/>
  <c r="J28" i="65"/>
  <c r="J27" i="65"/>
  <c r="J26" i="65"/>
  <c r="K26" i="65" s="1"/>
  <c r="J25" i="65"/>
  <c r="K25" i="65" s="1"/>
  <c r="H23" i="65"/>
  <c r="J23" i="65" s="1"/>
  <c r="K23" i="65" s="1"/>
  <c r="H22" i="65"/>
  <c r="J22" i="65" s="1"/>
  <c r="K22" i="65" s="1"/>
  <c r="H21" i="65"/>
  <c r="J21" i="65" s="1"/>
  <c r="K21" i="65" s="1"/>
  <c r="H20" i="65"/>
  <c r="J20" i="65" s="1"/>
  <c r="K20" i="65" s="1"/>
  <c r="H19" i="65"/>
  <c r="J19" i="65" s="1"/>
  <c r="K19" i="65" s="1"/>
  <c r="H18" i="65"/>
  <c r="J18" i="65" s="1"/>
  <c r="K18" i="65" s="1"/>
  <c r="H17" i="65"/>
  <c r="J17" i="65" s="1"/>
  <c r="K17" i="65" s="1"/>
  <c r="H16" i="65"/>
  <c r="J16" i="65" s="1"/>
  <c r="K16" i="65" s="1"/>
  <c r="H15" i="65"/>
  <c r="J15" i="65" s="1"/>
  <c r="K15" i="65" s="1"/>
  <c r="H14" i="65"/>
  <c r="J14" i="65" s="1"/>
  <c r="K14" i="65" s="1"/>
  <c r="H13" i="65"/>
  <c r="J13" i="65" s="1"/>
  <c r="K13" i="65" s="1"/>
  <c r="H12" i="65"/>
  <c r="J12" i="65" s="1"/>
  <c r="K12" i="65" s="1"/>
  <c r="H11" i="65"/>
  <c r="J11" i="65" s="1"/>
  <c r="K11" i="65" s="1"/>
  <c r="H10" i="65"/>
  <c r="J10" i="65" s="1"/>
  <c r="K10" i="65" s="1"/>
  <c r="H9" i="65"/>
  <c r="J9" i="65" s="1"/>
  <c r="K9" i="65" s="1"/>
  <c r="H8" i="65"/>
  <c r="J8" i="65" s="1"/>
  <c r="K8" i="65" s="1"/>
  <c r="A8" i="65"/>
  <c r="A9" i="65" s="1"/>
  <c r="A10" i="65" s="1"/>
  <c r="A11" i="65" s="1"/>
  <c r="A12" i="65" s="1"/>
  <c r="A13" i="65" s="1"/>
  <c r="A14" i="65" s="1"/>
  <c r="A15" i="65" s="1"/>
  <c r="A16" i="65" s="1"/>
  <c r="A17" i="65" s="1"/>
  <c r="A18" i="65" s="1"/>
  <c r="A19" i="65" s="1"/>
  <c r="A20" i="65" s="1"/>
  <c r="A21" i="65" s="1"/>
  <c r="A22" i="65" s="1"/>
  <c r="A23" i="65" s="1"/>
  <c r="A24" i="65" s="1"/>
  <c r="A25" i="65" s="1"/>
  <c r="A26" i="65" s="1"/>
  <c r="A27" i="65" s="1"/>
  <c r="A28" i="65" s="1"/>
  <c r="A29" i="65" s="1"/>
  <c r="A30" i="65" s="1"/>
  <c r="A31" i="65" s="1"/>
  <c r="A32" i="65" s="1"/>
  <c r="A33" i="65" s="1"/>
  <c r="A34" i="65" s="1"/>
  <c r="A35" i="65" s="1"/>
  <c r="A36" i="65" s="1"/>
  <c r="J7" i="65"/>
  <c r="K7" i="65" s="1"/>
  <c r="J36" i="17"/>
  <c r="K36" i="17" s="1"/>
  <c r="J35" i="17"/>
  <c r="K35" i="17" s="1"/>
  <c r="J34" i="17"/>
  <c r="K34" i="17" s="1"/>
  <c r="J33" i="17"/>
  <c r="J32" i="17"/>
  <c r="K32" i="17" s="1"/>
  <c r="J31" i="17"/>
  <c r="K31" i="17" s="1"/>
  <c r="J30" i="17"/>
  <c r="K30" i="17" s="1"/>
  <c r="J29" i="17"/>
  <c r="K29" i="17" s="1"/>
  <c r="J28" i="17"/>
  <c r="K28" i="17" s="1"/>
  <c r="J27" i="17"/>
  <c r="K27" i="17" s="1"/>
  <c r="J26" i="17"/>
  <c r="J25" i="17"/>
  <c r="J24" i="17"/>
  <c r="K24" i="17" s="1"/>
  <c r="H23" i="17"/>
  <c r="J23" i="17" s="1"/>
  <c r="K23" i="17" s="1"/>
  <c r="H22" i="17"/>
  <c r="J22" i="17" s="1"/>
  <c r="K22" i="17" s="1"/>
  <c r="H21" i="17"/>
  <c r="J21" i="17" s="1"/>
  <c r="K21" i="17" s="1"/>
  <c r="H20" i="17"/>
  <c r="J20" i="17" s="1"/>
  <c r="K20" i="17" s="1"/>
  <c r="H19" i="17"/>
  <c r="J19" i="17" s="1"/>
  <c r="K19" i="17" s="1"/>
  <c r="H18" i="17"/>
  <c r="J18" i="17" s="1"/>
  <c r="K18" i="17" s="1"/>
  <c r="H17" i="17"/>
  <c r="J17" i="17" s="1"/>
  <c r="K17" i="17" s="1"/>
  <c r="H16" i="17"/>
  <c r="J16" i="17" s="1"/>
  <c r="K16" i="17" s="1"/>
  <c r="H15" i="17"/>
  <c r="J15" i="17" s="1"/>
  <c r="K15" i="17" s="1"/>
  <c r="H14" i="17"/>
  <c r="J14" i="17" s="1"/>
  <c r="K14" i="17" s="1"/>
  <c r="H13" i="17"/>
  <c r="J13" i="17" s="1"/>
  <c r="K13" i="17" s="1"/>
  <c r="H12" i="17"/>
  <c r="J12" i="17" s="1"/>
  <c r="K12" i="17" s="1"/>
  <c r="H11" i="17"/>
  <c r="J11" i="17" s="1"/>
  <c r="K11" i="17" s="1"/>
  <c r="H10" i="17"/>
  <c r="J10" i="17" s="1"/>
  <c r="K10" i="17" s="1"/>
  <c r="H9" i="17"/>
  <c r="J9" i="17" s="1"/>
  <c r="K9" i="17" s="1"/>
  <c r="H8" i="17"/>
  <c r="J8" i="17" s="1"/>
  <c r="K8" i="17" s="1"/>
  <c r="A8" i="17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J7" i="17"/>
  <c r="K7" i="17" s="1"/>
  <c r="J37" i="43"/>
  <c r="K37" i="43" s="1"/>
  <c r="J36" i="43"/>
  <c r="K36" i="43" s="1"/>
  <c r="J35" i="43"/>
  <c r="K35" i="43" s="1"/>
  <c r="J34" i="43"/>
  <c r="J33" i="43"/>
  <c r="K33" i="43" s="1"/>
  <c r="J32" i="43"/>
  <c r="K32" i="43" s="1"/>
  <c r="J31" i="43"/>
  <c r="K31" i="43" s="1"/>
  <c r="J30" i="43"/>
  <c r="J29" i="43"/>
  <c r="K29" i="43" s="1"/>
  <c r="J28" i="43"/>
  <c r="K28" i="43" s="1"/>
  <c r="J27" i="43"/>
  <c r="K27" i="43" s="1"/>
  <c r="J26" i="43"/>
  <c r="J25" i="43"/>
  <c r="H24" i="43"/>
  <c r="J24" i="43" s="1"/>
  <c r="K24" i="43" s="1"/>
  <c r="H23" i="43"/>
  <c r="J23" i="43" s="1"/>
  <c r="K23" i="43" s="1"/>
  <c r="H22" i="43"/>
  <c r="J22" i="43" s="1"/>
  <c r="K22" i="43" s="1"/>
  <c r="H21" i="43"/>
  <c r="J21" i="43" s="1"/>
  <c r="K21" i="43" s="1"/>
  <c r="H20" i="43"/>
  <c r="J20" i="43" s="1"/>
  <c r="K20" i="43" s="1"/>
  <c r="H19" i="43"/>
  <c r="J19" i="43" s="1"/>
  <c r="K19" i="43" s="1"/>
  <c r="H18" i="43"/>
  <c r="J18" i="43" s="1"/>
  <c r="K18" i="43" s="1"/>
  <c r="H17" i="43"/>
  <c r="J17" i="43" s="1"/>
  <c r="K17" i="43" s="1"/>
  <c r="H16" i="43"/>
  <c r="J16" i="43" s="1"/>
  <c r="K16" i="43" s="1"/>
  <c r="H15" i="43"/>
  <c r="J15" i="43" s="1"/>
  <c r="K15" i="43" s="1"/>
  <c r="H14" i="43"/>
  <c r="J14" i="43" s="1"/>
  <c r="K14" i="43" s="1"/>
  <c r="H13" i="43"/>
  <c r="J13" i="43" s="1"/>
  <c r="K13" i="43" s="1"/>
  <c r="H12" i="43"/>
  <c r="J12" i="43" s="1"/>
  <c r="K12" i="43" s="1"/>
  <c r="H11" i="43"/>
  <c r="J11" i="43" s="1"/>
  <c r="K11" i="43" s="1"/>
  <c r="H10" i="43"/>
  <c r="J10" i="43" s="1"/>
  <c r="K10" i="43" s="1"/>
  <c r="H9" i="43"/>
  <c r="J9" i="43" s="1"/>
  <c r="K9" i="43" s="1"/>
  <c r="A9" i="43"/>
  <c r="A10" i="43" s="1"/>
  <c r="A11" i="43" s="1"/>
  <c r="A12" i="43" s="1"/>
  <c r="A13" i="43" s="1"/>
  <c r="A14" i="43" s="1"/>
  <c r="A15" i="43" s="1"/>
  <c r="A16" i="43" s="1"/>
  <c r="A17" i="43" s="1"/>
  <c r="A18" i="43" s="1"/>
  <c r="A19" i="43" s="1"/>
  <c r="A20" i="43" s="1"/>
  <c r="A21" i="43" s="1"/>
  <c r="A22" i="43" s="1"/>
  <c r="A23" i="43" s="1"/>
  <c r="A24" i="43" s="1"/>
  <c r="A25" i="43" s="1"/>
  <c r="A26" i="43" s="1"/>
  <c r="A27" i="43" s="1"/>
  <c r="A28" i="43" s="1"/>
  <c r="A29" i="43" s="1"/>
  <c r="A30" i="43" s="1"/>
  <c r="A31" i="43" s="1"/>
  <c r="A32" i="43" s="1"/>
  <c r="A33" i="43" s="1"/>
  <c r="A34" i="43" s="1"/>
  <c r="A35" i="43" s="1"/>
  <c r="A36" i="43" s="1"/>
  <c r="A37" i="43" s="1"/>
  <c r="J8" i="43"/>
  <c r="K8" i="43" s="1"/>
  <c r="J36" i="57"/>
  <c r="K36" i="57" s="1"/>
  <c r="J35" i="57"/>
  <c r="K35" i="57" s="1"/>
  <c r="J34" i="57"/>
  <c r="K34" i="57" s="1"/>
  <c r="J33" i="57"/>
  <c r="K33" i="57" s="1"/>
  <c r="J32" i="57"/>
  <c r="K32" i="57" s="1"/>
  <c r="J31" i="57"/>
  <c r="J30" i="57"/>
  <c r="J29" i="57"/>
  <c r="K29" i="57" s="1"/>
  <c r="J28" i="57"/>
  <c r="K28" i="57" s="1"/>
  <c r="J27" i="57"/>
  <c r="K27" i="57" s="1"/>
  <c r="J26" i="57"/>
  <c r="K26" i="57" s="1"/>
  <c r="J25" i="57"/>
  <c r="J24" i="57"/>
  <c r="K24" i="57" s="1"/>
  <c r="H23" i="57"/>
  <c r="J23" i="57" s="1"/>
  <c r="K23" i="57" s="1"/>
  <c r="H22" i="57"/>
  <c r="J22" i="57" s="1"/>
  <c r="K22" i="57" s="1"/>
  <c r="H21" i="57"/>
  <c r="J21" i="57" s="1"/>
  <c r="K21" i="57" s="1"/>
  <c r="H20" i="57"/>
  <c r="J20" i="57" s="1"/>
  <c r="K20" i="57" s="1"/>
  <c r="H19" i="57"/>
  <c r="J19" i="57" s="1"/>
  <c r="K19" i="57" s="1"/>
  <c r="H18" i="57"/>
  <c r="J18" i="57" s="1"/>
  <c r="K18" i="57" s="1"/>
  <c r="H17" i="57"/>
  <c r="J17" i="57" s="1"/>
  <c r="K17" i="57" s="1"/>
  <c r="H16" i="57"/>
  <c r="J16" i="57" s="1"/>
  <c r="K16" i="57" s="1"/>
  <c r="H15" i="57"/>
  <c r="J15" i="57" s="1"/>
  <c r="K15" i="57" s="1"/>
  <c r="H14" i="57"/>
  <c r="J14" i="57" s="1"/>
  <c r="K14" i="57" s="1"/>
  <c r="H13" i="57"/>
  <c r="J13" i="57" s="1"/>
  <c r="K13" i="57" s="1"/>
  <c r="H12" i="57"/>
  <c r="J12" i="57" s="1"/>
  <c r="K12" i="57" s="1"/>
  <c r="H11" i="57"/>
  <c r="J11" i="57" s="1"/>
  <c r="K11" i="57" s="1"/>
  <c r="H10" i="57"/>
  <c r="J10" i="57" s="1"/>
  <c r="K10" i="57" s="1"/>
  <c r="H9" i="57"/>
  <c r="J9" i="57" s="1"/>
  <c r="K9" i="57" s="1"/>
  <c r="H8" i="57"/>
  <c r="J8" i="57" s="1"/>
  <c r="K8" i="57" s="1"/>
  <c r="A8" i="57"/>
  <c r="A9" i="57" s="1"/>
  <c r="A10" i="57" s="1"/>
  <c r="A11" i="57" s="1"/>
  <c r="A12" i="57" s="1"/>
  <c r="A13" i="57" s="1"/>
  <c r="A14" i="57" s="1"/>
  <c r="A15" i="57" s="1"/>
  <c r="A16" i="57" s="1"/>
  <c r="A17" i="57" s="1"/>
  <c r="A18" i="57" s="1"/>
  <c r="A19" i="57" s="1"/>
  <c r="A20" i="57" s="1"/>
  <c r="A21" i="57" s="1"/>
  <c r="A22" i="57" s="1"/>
  <c r="A23" i="57" s="1"/>
  <c r="A24" i="57" s="1"/>
  <c r="A25" i="57" s="1"/>
  <c r="A26" i="57" s="1"/>
  <c r="A27" i="57" s="1"/>
  <c r="A28" i="57" s="1"/>
  <c r="A29" i="57" s="1"/>
  <c r="A30" i="57" s="1"/>
  <c r="A31" i="57" s="1"/>
  <c r="A32" i="57" s="1"/>
  <c r="A33" i="57" s="1"/>
  <c r="A34" i="57" s="1"/>
  <c r="A35" i="57" s="1"/>
  <c r="A36" i="57" s="1"/>
  <c r="J7" i="57"/>
  <c r="K7" i="57" s="1"/>
  <c r="J36" i="24"/>
  <c r="K36" i="24" s="1"/>
  <c r="J35" i="24"/>
  <c r="K35" i="24" s="1"/>
  <c r="J34" i="24"/>
  <c r="K34" i="24" s="1"/>
  <c r="J33" i="24"/>
  <c r="K33" i="24" s="1"/>
  <c r="J32" i="24"/>
  <c r="K32" i="24" s="1"/>
  <c r="J31" i="24"/>
  <c r="K31" i="24" s="1"/>
  <c r="J30" i="24"/>
  <c r="J29" i="24"/>
  <c r="K29" i="24" s="1"/>
  <c r="J28" i="24"/>
  <c r="K28" i="24" s="1"/>
  <c r="J27" i="24"/>
  <c r="K27" i="24" s="1"/>
  <c r="J26" i="24"/>
  <c r="K26" i="24" s="1"/>
  <c r="J25" i="24"/>
  <c r="K25" i="24" s="1"/>
  <c r="J24" i="24"/>
  <c r="K24" i="24" s="1"/>
  <c r="H23" i="24"/>
  <c r="J23" i="24" s="1"/>
  <c r="K23" i="24" s="1"/>
  <c r="H22" i="24"/>
  <c r="J22" i="24" s="1"/>
  <c r="K22" i="24" s="1"/>
  <c r="H21" i="24"/>
  <c r="J21" i="24" s="1"/>
  <c r="K21" i="24" s="1"/>
  <c r="H20" i="24"/>
  <c r="J20" i="24" s="1"/>
  <c r="K20" i="24" s="1"/>
  <c r="H19" i="24"/>
  <c r="J19" i="24" s="1"/>
  <c r="K19" i="24" s="1"/>
  <c r="H18" i="24"/>
  <c r="J18" i="24" s="1"/>
  <c r="K18" i="24" s="1"/>
  <c r="H17" i="24"/>
  <c r="J17" i="24" s="1"/>
  <c r="K17" i="24" s="1"/>
  <c r="H16" i="24"/>
  <c r="J16" i="24" s="1"/>
  <c r="K16" i="24" s="1"/>
  <c r="H15" i="24"/>
  <c r="J15" i="24" s="1"/>
  <c r="K15" i="24" s="1"/>
  <c r="H14" i="24"/>
  <c r="J14" i="24" s="1"/>
  <c r="K14" i="24" s="1"/>
  <c r="H13" i="24"/>
  <c r="J13" i="24" s="1"/>
  <c r="K13" i="24" s="1"/>
  <c r="H12" i="24"/>
  <c r="J12" i="24" s="1"/>
  <c r="K12" i="24" s="1"/>
  <c r="H11" i="24"/>
  <c r="J11" i="24" s="1"/>
  <c r="K11" i="24" s="1"/>
  <c r="H10" i="24"/>
  <c r="J10" i="24" s="1"/>
  <c r="K10" i="24" s="1"/>
  <c r="H9" i="24"/>
  <c r="J9" i="24" s="1"/>
  <c r="K9" i="24" s="1"/>
  <c r="H8" i="24"/>
  <c r="J8" i="24" s="1"/>
  <c r="K8" i="24" s="1"/>
  <c r="A8" i="24"/>
  <c r="A9" i="24" s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J7" i="24"/>
  <c r="K7" i="24" s="1"/>
  <c r="J36" i="111"/>
  <c r="K36" i="111" s="1"/>
  <c r="J35" i="111"/>
  <c r="K35" i="111" s="1"/>
  <c r="J34" i="111"/>
  <c r="K34" i="111" s="1"/>
  <c r="J33" i="111"/>
  <c r="K33" i="111" s="1"/>
  <c r="J32" i="111"/>
  <c r="K32" i="111" s="1"/>
  <c r="J31" i="111"/>
  <c r="K31" i="111" s="1"/>
  <c r="J30" i="111"/>
  <c r="K30" i="111" s="1"/>
  <c r="J29" i="111"/>
  <c r="K29" i="111" s="1"/>
  <c r="J28" i="111"/>
  <c r="K28" i="111" s="1"/>
  <c r="J27" i="111"/>
  <c r="J26" i="111"/>
  <c r="K26" i="111" s="1"/>
  <c r="J25" i="111"/>
  <c r="K25" i="111" s="1"/>
  <c r="J24" i="111"/>
  <c r="H23" i="111"/>
  <c r="J23" i="111" s="1"/>
  <c r="K23" i="111" s="1"/>
  <c r="H22" i="111"/>
  <c r="J22" i="111" s="1"/>
  <c r="K22" i="111" s="1"/>
  <c r="H21" i="111"/>
  <c r="J21" i="111" s="1"/>
  <c r="K21" i="111" s="1"/>
  <c r="H20" i="111"/>
  <c r="J20" i="111" s="1"/>
  <c r="K20" i="111" s="1"/>
  <c r="H19" i="111"/>
  <c r="J19" i="111" s="1"/>
  <c r="K19" i="111" s="1"/>
  <c r="H18" i="111"/>
  <c r="J18" i="111" s="1"/>
  <c r="K18" i="111" s="1"/>
  <c r="H17" i="111"/>
  <c r="J17" i="111" s="1"/>
  <c r="K17" i="111" s="1"/>
  <c r="H16" i="111"/>
  <c r="J16" i="111" s="1"/>
  <c r="K16" i="111" s="1"/>
  <c r="H15" i="111"/>
  <c r="J15" i="111" s="1"/>
  <c r="K15" i="111" s="1"/>
  <c r="H14" i="111"/>
  <c r="J14" i="111" s="1"/>
  <c r="K14" i="111" s="1"/>
  <c r="H13" i="111"/>
  <c r="J13" i="111" s="1"/>
  <c r="K13" i="111" s="1"/>
  <c r="H12" i="111"/>
  <c r="J12" i="111" s="1"/>
  <c r="K12" i="111" s="1"/>
  <c r="H11" i="111"/>
  <c r="J11" i="111" s="1"/>
  <c r="K11" i="111" s="1"/>
  <c r="H10" i="111"/>
  <c r="J10" i="111" s="1"/>
  <c r="K10" i="111" s="1"/>
  <c r="H9" i="111"/>
  <c r="J9" i="111" s="1"/>
  <c r="K9" i="111" s="1"/>
  <c r="H8" i="111"/>
  <c r="J8" i="111" s="1"/>
  <c r="K8" i="111" s="1"/>
  <c r="A8" i="111"/>
  <c r="A9" i="111" s="1"/>
  <c r="A10" i="111" s="1"/>
  <c r="A11" i="111" s="1"/>
  <c r="A12" i="111" s="1"/>
  <c r="A13" i="111" s="1"/>
  <c r="A14" i="111" s="1"/>
  <c r="A15" i="111" s="1"/>
  <c r="A16" i="111" s="1"/>
  <c r="A17" i="111" s="1"/>
  <c r="A18" i="111" s="1"/>
  <c r="A19" i="111" s="1"/>
  <c r="A20" i="111" s="1"/>
  <c r="A21" i="111" s="1"/>
  <c r="A22" i="111" s="1"/>
  <c r="A23" i="111" s="1"/>
  <c r="A24" i="111" s="1"/>
  <c r="A25" i="111" s="1"/>
  <c r="A26" i="111" s="1"/>
  <c r="A27" i="111" s="1"/>
  <c r="A28" i="111" s="1"/>
  <c r="A29" i="111" s="1"/>
  <c r="A30" i="111" s="1"/>
  <c r="A31" i="111" s="1"/>
  <c r="A32" i="111" s="1"/>
  <c r="A33" i="111" s="1"/>
  <c r="A34" i="111" s="1"/>
  <c r="A35" i="111" s="1"/>
  <c r="A36" i="111" s="1"/>
  <c r="J7" i="111"/>
  <c r="K7" i="111" s="1"/>
  <c r="J36" i="109"/>
  <c r="K36" i="109" s="1"/>
  <c r="J35" i="109"/>
  <c r="K35" i="109" s="1"/>
  <c r="J34" i="109"/>
  <c r="K34" i="109" s="1"/>
  <c r="J33" i="109"/>
  <c r="K33" i="109" s="1"/>
  <c r="J32" i="109"/>
  <c r="K32" i="109" s="1"/>
  <c r="J31" i="109"/>
  <c r="K31" i="109" s="1"/>
  <c r="J30" i="109"/>
  <c r="K30" i="109" s="1"/>
  <c r="J29" i="109"/>
  <c r="J28" i="109"/>
  <c r="K28" i="109" s="1"/>
  <c r="J27" i="109"/>
  <c r="K27" i="109" s="1"/>
  <c r="J26" i="109"/>
  <c r="J25" i="109"/>
  <c r="K25" i="109" s="1"/>
  <c r="J24" i="109"/>
  <c r="H23" i="109"/>
  <c r="J23" i="109" s="1"/>
  <c r="K23" i="109" s="1"/>
  <c r="H22" i="109"/>
  <c r="J22" i="109" s="1"/>
  <c r="K22" i="109" s="1"/>
  <c r="H21" i="109"/>
  <c r="J21" i="109" s="1"/>
  <c r="K21" i="109" s="1"/>
  <c r="H20" i="109"/>
  <c r="J20" i="109" s="1"/>
  <c r="K20" i="109" s="1"/>
  <c r="H19" i="109"/>
  <c r="J19" i="109" s="1"/>
  <c r="K19" i="109" s="1"/>
  <c r="H18" i="109"/>
  <c r="J18" i="109" s="1"/>
  <c r="K18" i="109" s="1"/>
  <c r="H17" i="109"/>
  <c r="J17" i="109" s="1"/>
  <c r="K17" i="109" s="1"/>
  <c r="H16" i="109"/>
  <c r="J16" i="109" s="1"/>
  <c r="K16" i="109" s="1"/>
  <c r="H15" i="109"/>
  <c r="J15" i="109" s="1"/>
  <c r="K15" i="109" s="1"/>
  <c r="H14" i="109"/>
  <c r="J14" i="109" s="1"/>
  <c r="K14" i="109" s="1"/>
  <c r="H13" i="109"/>
  <c r="J13" i="109" s="1"/>
  <c r="K13" i="109" s="1"/>
  <c r="H12" i="109"/>
  <c r="J12" i="109" s="1"/>
  <c r="K12" i="109" s="1"/>
  <c r="H11" i="109"/>
  <c r="J11" i="109" s="1"/>
  <c r="K11" i="109" s="1"/>
  <c r="H10" i="109"/>
  <c r="J10" i="109" s="1"/>
  <c r="K10" i="109" s="1"/>
  <c r="H9" i="109"/>
  <c r="J9" i="109" s="1"/>
  <c r="K9" i="109" s="1"/>
  <c r="H8" i="109"/>
  <c r="J8" i="109" s="1"/>
  <c r="K8" i="109" s="1"/>
  <c r="A8" i="109"/>
  <c r="A9" i="109" s="1"/>
  <c r="A10" i="109" s="1"/>
  <c r="A11" i="109" s="1"/>
  <c r="A12" i="109" s="1"/>
  <c r="A13" i="109" s="1"/>
  <c r="A14" i="109" s="1"/>
  <c r="A15" i="109" s="1"/>
  <c r="A16" i="109" s="1"/>
  <c r="A17" i="109" s="1"/>
  <c r="A18" i="109" s="1"/>
  <c r="A19" i="109" s="1"/>
  <c r="A20" i="109" s="1"/>
  <c r="A21" i="109" s="1"/>
  <c r="A22" i="109" s="1"/>
  <c r="A23" i="109" s="1"/>
  <c r="A24" i="109" s="1"/>
  <c r="A25" i="109" s="1"/>
  <c r="A26" i="109" s="1"/>
  <c r="A27" i="109" s="1"/>
  <c r="A28" i="109" s="1"/>
  <c r="A29" i="109" s="1"/>
  <c r="A30" i="109" s="1"/>
  <c r="A31" i="109" s="1"/>
  <c r="A32" i="109" s="1"/>
  <c r="A33" i="109" s="1"/>
  <c r="A34" i="109" s="1"/>
  <c r="A35" i="109" s="1"/>
  <c r="A36" i="109" s="1"/>
  <c r="J7" i="109"/>
  <c r="K7" i="109" s="1"/>
  <c r="J36" i="117"/>
  <c r="K36" i="117" s="1"/>
  <c r="J35" i="117"/>
  <c r="K35" i="117" s="1"/>
  <c r="J34" i="117"/>
  <c r="K34" i="117" s="1"/>
  <c r="J33" i="117"/>
  <c r="K33" i="117" s="1"/>
  <c r="J32" i="117"/>
  <c r="K32" i="117" s="1"/>
  <c r="J31" i="117"/>
  <c r="K31" i="117" s="1"/>
  <c r="J30" i="117"/>
  <c r="K30" i="117" s="1"/>
  <c r="J29" i="117"/>
  <c r="K29" i="117" s="1"/>
  <c r="J28" i="117"/>
  <c r="K28" i="117" s="1"/>
  <c r="J27" i="117"/>
  <c r="K27" i="117" s="1"/>
  <c r="J26" i="117"/>
  <c r="K26" i="117" s="1"/>
  <c r="J25" i="117"/>
  <c r="J24" i="117"/>
  <c r="K24" i="117" s="1"/>
  <c r="H23" i="117"/>
  <c r="J23" i="117" s="1"/>
  <c r="K23" i="117" s="1"/>
  <c r="H22" i="117"/>
  <c r="J22" i="117" s="1"/>
  <c r="K22" i="117" s="1"/>
  <c r="H21" i="117"/>
  <c r="J21" i="117" s="1"/>
  <c r="K21" i="117" s="1"/>
  <c r="H20" i="117"/>
  <c r="J20" i="117" s="1"/>
  <c r="K20" i="117" s="1"/>
  <c r="H19" i="117"/>
  <c r="J19" i="117" s="1"/>
  <c r="K19" i="117" s="1"/>
  <c r="H18" i="117"/>
  <c r="J18" i="117" s="1"/>
  <c r="K18" i="117" s="1"/>
  <c r="H17" i="117"/>
  <c r="J17" i="117" s="1"/>
  <c r="K17" i="117" s="1"/>
  <c r="H16" i="117"/>
  <c r="J16" i="117" s="1"/>
  <c r="K16" i="117" s="1"/>
  <c r="H15" i="117"/>
  <c r="J15" i="117" s="1"/>
  <c r="K15" i="117" s="1"/>
  <c r="H14" i="117"/>
  <c r="J14" i="117" s="1"/>
  <c r="K14" i="117" s="1"/>
  <c r="H13" i="117"/>
  <c r="J13" i="117" s="1"/>
  <c r="K13" i="117" s="1"/>
  <c r="H12" i="117"/>
  <c r="J12" i="117" s="1"/>
  <c r="K12" i="117" s="1"/>
  <c r="H11" i="117"/>
  <c r="J11" i="117" s="1"/>
  <c r="K11" i="117" s="1"/>
  <c r="H10" i="117"/>
  <c r="J10" i="117" s="1"/>
  <c r="K10" i="117" s="1"/>
  <c r="H9" i="117"/>
  <c r="J9" i="117" s="1"/>
  <c r="K9" i="117" s="1"/>
  <c r="H8" i="117"/>
  <c r="J8" i="117" s="1"/>
  <c r="K8" i="117" s="1"/>
  <c r="A8" i="117"/>
  <c r="A9" i="117" s="1"/>
  <c r="A10" i="117" s="1"/>
  <c r="A11" i="117" s="1"/>
  <c r="A12" i="117" s="1"/>
  <c r="A13" i="117" s="1"/>
  <c r="A14" i="117" s="1"/>
  <c r="A15" i="117" s="1"/>
  <c r="A16" i="117" s="1"/>
  <c r="A17" i="117" s="1"/>
  <c r="A18" i="117" s="1"/>
  <c r="A19" i="117" s="1"/>
  <c r="A20" i="117" s="1"/>
  <c r="A21" i="117" s="1"/>
  <c r="A22" i="117" s="1"/>
  <c r="A23" i="117" s="1"/>
  <c r="A24" i="117" s="1"/>
  <c r="A25" i="117" s="1"/>
  <c r="A26" i="117" s="1"/>
  <c r="A27" i="117" s="1"/>
  <c r="A28" i="117" s="1"/>
  <c r="A29" i="117" s="1"/>
  <c r="A30" i="117" s="1"/>
  <c r="A31" i="117" s="1"/>
  <c r="A32" i="117" s="1"/>
  <c r="A33" i="117" s="1"/>
  <c r="A34" i="117" s="1"/>
  <c r="A35" i="117" s="1"/>
  <c r="A36" i="117" s="1"/>
  <c r="J7" i="117"/>
  <c r="K7" i="117" s="1"/>
  <c r="J36" i="121"/>
  <c r="K36" i="121" s="1"/>
  <c r="J35" i="121"/>
  <c r="K35" i="121" s="1"/>
  <c r="J34" i="121"/>
  <c r="J33" i="121"/>
  <c r="K33" i="121" s="1"/>
  <c r="J32" i="121"/>
  <c r="K32" i="121" s="1"/>
  <c r="J31" i="121"/>
  <c r="K31" i="121" s="1"/>
  <c r="J30" i="121"/>
  <c r="J29" i="121"/>
  <c r="K29" i="121" s="1"/>
  <c r="J28" i="121"/>
  <c r="K28" i="121" s="1"/>
  <c r="J27" i="121"/>
  <c r="H26" i="121"/>
  <c r="J26" i="121" s="1"/>
  <c r="K26" i="121" s="1"/>
  <c r="H25" i="121"/>
  <c r="J25" i="121" s="1"/>
  <c r="K25" i="121" s="1"/>
  <c r="H24" i="121"/>
  <c r="J24" i="121" s="1"/>
  <c r="K24" i="121" s="1"/>
  <c r="H23" i="121"/>
  <c r="J23" i="121" s="1"/>
  <c r="K23" i="121" s="1"/>
  <c r="H22" i="121"/>
  <c r="J22" i="121" s="1"/>
  <c r="K22" i="121" s="1"/>
  <c r="H21" i="121"/>
  <c r="J21" i="121" s="1"/>
  <c r="K21" i="121" s="1"/>
  <c r="H20" i="121"/>
  <c r="J20" i="121" s="1"/>
  <c r="K20" i="121" s="1"/>
  <c r="H19" i="121"/>
  <c r="J19" i="121" s="1"/>
  <c r="K19" i="121" s="1"/>
  <c r="H18" i="121"/>
  <c r="J18" i="121" s="1"/>
  <c r="K18" i="121" s="1"/>
  <c r="H17" i="121"/>
  <c r="J17" i="121" s="1"/>
  <c r="K17" i="121" s="1"/>
  <c r="H16" i="121"/>
  <c r="J16" i="121" s="1"/>
  <c r="K16" i="121" s="1"/>
  <c r="H15" i="121"/>
  <c r="J15" i="121" s="1"/>
  <c r="K15" i="121" s="1"/>
  <c r="J14" i="121"/>
  <c r="K14" i="121" s="1"/>
  <c r="B14" i="121"/>
  <c r="J13" i="121"/>
  <c r="K13" i="121" s="1"/>
  <c r="G13" i="121"/>
  <c r="J12" i="121"/>
  <c r="K12" i="121" s="1"/>
  <c r="G12" i="121"/>
  <c r="J11" i="121"/>
  <c r="K11" i="121" s="1"/>
  <c r="C11" i="121"/>
  <c r="G11" i="121" s="1"/>
  <c r="J10" i="121"/>
  <c r="K10" i="121" s="1"/>
  <c r="G10" i="121"/>
  <c r="J9" i="121"/>
  <c r="K9" i="121" s="1"/>
  <c r="G9" i="121"/>
  <c r="H8" i="121"/>
  <c r="J8" i="121" s="1"/>
  <c r="K8" i="121" s="1"/>
  <c r="A8" i="121"/>
  <c r="A9" i="121" s="1"/>
  <c r="A10" i="121" s="1"/>
  <c r="A11" i="121" s="1"/>
  <c r="A12" i="121" s="1"/>
  <c r="A13" i="121" s="1"/>
  <c r="A14" i="121" s="1"/>
  <c r="A15" i="121" s="1"/>
  <c r="A16" i="121" s="1"/>
  <c r="A17" i="121" s="1"/>
  <c r="A18" i="121" s="1"/>
  <c r="A19" i="121" s="1"/>
  <c r="A20" i="121" s="1"/>
  <c r="A21" i="121" s="1"/>
  <c r="A22" i="121" s="1"/>
  <c r="A23" i="121" s="1"/>
  <c r="A24" i="121" s="1"/>
  <c r="A25" i="121" s="1"/>
  <c r="A26" i="121" s="1"/>
  <c r="A27" i="121" s="1"/>
  <c r="A28" i="121" s="1"/>
  <c r="A29" i="121" s="1"/>
  <c r="A30" i="121" s="1"/>
  <c r="A31" i="121" s="1"/>
  <c r="A32" i="121" s="1"/>
  <c r="A33" i="121" s="1"/>
  <c r="A34" i="121" s="1"/>
  <c r="A35" i="121" s="1"/>
  <c r="A36" i="121" s="1"/>
  <c r="A37" i="121" s="1"/>
  <c r="A38" i="121" s="1"/>
  <c r="A39" i="121" s="1"/>
  <c r="J7" i="121"/>
  <c r="K7" i="121" s="1"/>
  <c r="J36" i="23"/>
  <c r="K36" i="23" s="1"/>
  <c r="J35" i="23"/>
  <c r="K35" i="23" s="1"/>
  <c r="J34" i="23"/>
  <c r="K34" i="23" s="1"/>
  <c r="J33" i="23"/>
  <c r="J32" i="23"/>
  <c r="J31" i="23"/>
  <c r="J30" i="23"/>
  <c r="K30" i="23" s="1"/>
  <c r="J29" i="23"/>
  <c r="K29" i="23" s="1"/>
  <c r="J28" i="23"/>
  <c r="K28" i="23" s="1"/>
  <c r="J27" i="23"/>
  <c r="K27" i="23" s="1"/>
  <c r="J26" i="23"/>
  <c r="K26" i="23" s="1"/>
  <c r="J25" i="23"/>
  <c r="K25" i="23" s="1"/>
  <c r="J24" i="23"/>
  <c r="H23" i="23"/>
  <c r="J23" i="23" s="1"/>
  <c r="K23" i="23" s="1"/>
  <c r="H22" i="23"/>
  <c r="J22" i="23" s="1"/>
  <c r="K22" i="23" s="1"/>
  <c r="H21" i="23"/>
  <c r="J21" i="23" s="1"/>
  <c r="K21" i="23" s="1"/>
  <c r="H20" i="23"/>
  <c r="J20" i="23" s="1"/>
  <c r="K20" i="23" s="1"/>
  <c r="J19" i="23"/>
  <c r="K19" i="23" s="1"/>
  <c r="H19" i="23"/>
  <c r="H18" i="23"/>
  <c r="J18" i="23" s="1"/>
  <c r="K18" i="23" s="1"/>
  <c r="H17" i="23"/>
  <c r="J17" i="23" s="1"/>
  <c r="K17" i="23" s="1"/>
  <c r="H16" i="23"/>
  <c r="J16" i="23" s="1"/>
  <c r="K16" i="23" s="1"/>
  <c r="H15" i="23"/>
  <c r="J15" i="23" s="1"/>
  <c r="K15" i="23" s="1"/>
  <c r="H14" i="23"/>
  <c r="J14" i="23" s="1"/>
  <c r="K14" i="23" s="1"/>
  <c r="H13" i="23"/>
  <c r="J13" i="23" s="1"/>
  <c r="K13" i="23" s="1"/>
  <c r="H12" i="23"/>
  <c r="J12" i="23" s="1"/>
  <c r="K12" i="23" s="1"/>
  <c r="H11" i="23"/>
  <c r="J11" i="23" s="1"/>
  <c r="K11" i="23" s="1"/>
  <c r="J10" i="23"/>
  <c r="K10" i="23" s="1"/>
  <c r="H10" i="23"/>
  <c r="J9" i="23"/>
  <c r="K9" i="23" s="1"/>
  <c r="H9" i="23"/>
  <c r="F9" i="23"/>
  <c r="F10" i="23" s="1"/>
  <c r="F11" i="23" s="1"/>
  <c r="F12" i="23" s="1"/>
  <c r="F13" i="23" s="1"/>
  <c r="F14" i="23" s="1"/>
  <c r="F15" i="23" s="1"/>
  <c r="F16" i="23" s="1"/>
  <c r="F17" i="23" s="1"/>
  <c r="F18" i="23" s="1"/>
  <c r="F19" i="23" s="1"/>
  <c r="F20" i="23" s="1"/>
  <c r="F21" i="23" s="1"/>
  <c r="F22" i="23" s="1"/>
  <c r="F23" i="23" s="1"/>
  <c r="F24" i="23" s="1"/>
  <c r="F25" i="23" s="1"/>
  <c r="F26" i="23" s="1"/>
  <c r="F27" i="23" s="1"/>
  <c r="F28" i="23" s="1"/>
  <c r="F29" i="23" s="1"/>
  <c r="F30" i="23" s="1"/>
  <c r="F31" i="23" s="1"/>
  <c r="F32" i="23" s="1"/>
  <c r="F33" i="23" s="1"/>
  <c r="F34" i="23" s="1"/>
  <c r="F35" i="23" s="1"/>
  <c r="F36" i="23" s="1"/>
  <c r="J8" i="23"/>
  <c r="K8" i="23" s="1"/>
  <c r="H8" i="23"/>
  <c r="D8" i="23"/>
  <c r="D9" i="23" s="1"/>
  <c r="D10" i="23" s="1"/>
  <c r="D11" i="23" s="1"/>
  <c r="D12" i="23" s="1"/>
  <c r="D13" i="23" s="1"/>
  <c r="D14" i="23" s="1"/>
  <c r="D15" i="23" s="1"/>
  <c r="D16" i="23" s="1"/>
  <c r="D17" i="23" s="1"/>
  <c r="D18" i="23" s="1"/>
  <c r="D19" i="23" s="1"/>
  <c r="D20" i="23" s="1"/>
  <c r="D21" i="23" s="1"/>
  <c r="D22" i="23" s="1"/>
  <c r="D23" i="23" s="1"/>
  <c r="D24" i="23" s="1"/>
  <c r="D25" i="23" s="1"/>
  <c r="D26" i="23" s="1"/>
  <c r="D27" i="23" s="1"/>
  <c r="D28" i="23" s="1"/>
  <c r="D29" i="23" s="1"/>
  <c r="D30" i="23" s="1"/>
  <c r="D31" i="23" s="1"/>
  <c r="D32" i="23" s="1"/>
  <c r="D33" i="23" s="1"/>
  <c r="D34" i="23" s="1"/>
  <c r="D35" i="23" s="1"/>
  <c r="D36" i="23" s="1"/>
  <c r="A8" i="23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J7" i="23"/>
  <c r="K7" i="23" s="1"/>
  <c r="J36" i="125"/>
  <c r="K36" i="125" s="1"/>
  <c r="J35" i="125"/>
  <c r="K35" i="125" s="1"/>
  <c r="J34" i="125"/>
  <c r="K34" i="125" s="1"/>
  <c r="J33" i="125"/>
  <c r="J32" i="125"/>
  <c r="J31" i="125"/>
  <c r="K31" i="125" s="1"/>
  <c r="J30" i="125"/>
  <c r="K30" i="125" s="1"/>
  <c r="J29" i="125"/>
  <c r="J28" i="125"/>
  <c r="K28" i="125" s="1"/>
  <c r="J27" i="125"/>
  <c r="K27" i="125" s="1"/>
  <c r="J26" i="125"/>
  <c r="K26" i="125" s="1"/>
  <c r="J25" i="125"/>
  <c r="K25" i="125" s="1"/>
  <c r="J24" i="125"/>
  <c r="H23" i="125"/>
  <c r="J23" i="125" s="1"/>
  <c r="K23" i="125" s="1"/>
  <c r="H22" i="125"/>
  <c r="J22" i="125" s="1"/>
  <c r="K22" i="125" s="1"/>
  <c r="J21" i="125"/>
  <c r="K21" i="125" s="1"/>
  <c r="H21" i="125"/>
  <c r="H20" i="125"/>
  <c r="J20" i="125" s="1"/>
  <c r="K20" i="125" s="1"/>
  <c r="H19" i="125"/>
  <c r="J19" i="125" s="1"/>
  <c r="K19" i="125" s="1"/>
  <c r="H18" i="125"/>
  <c r="J18" i="125" s="1"/>
  <c r="K18" i="125" s="1"/>
  <c r="H17" i="125"/>
  <c r="J17" i="125" s="1"/>
  <c r="K17" i="125" s="1"/>
  <c r="H16" i="125"/>
  <c r="J16" i="125" s="1"/>
  <c r="K16" i="125" s="1"/>
  <c r="H15" i="125"/>
  <c r="J15" i="125" s="1"/>
  <c r="K15" i="125" s="1"/>
  <c r="H14" i="125"/>
  <c r="J14" i="125" s="1"/>
  <c r="K14" i="125" s="1"/>
  <c r="H13" i="125"/>
  <c r="J13" i="125" s="1"/>
  <c r="K13" i="125" s="1"/>
  <c r="H12" i="125"/>
  <c r="J12" i="125" s="1"/>
  <c r="K12" i="125" s="1"/>
  <c r="H11" i="125"/>
  <c r="J11" i="125" s="1"/>
  <c r="K11" i="125" s="1"/>
  <c r="H10" i="125"/>
  <c r="J10" i="125" s="1"/>
  <c r="K10" i="125" s="1"/>
  <c r="J9" i="125"/>
  <c r="K9" i="125" s="1"/>
  <c r="H9" i="125"/>
  <c r="J8" i="125"/>
  <c r="K8" i="125" s="1"/>
  <c r="H8" i="125"/>
  <c r="A8" i="125"/>
  <c r="A9" i="125" s="1"/>
  <c r="A10" i="125" s="1"/>
  <c r="A11" i="125" s="1"/>
  <c r="A12" i="125" s="1"/>
  <c r="A13" i="125" s="1"/>
  <c r="A14" i="125" s="1"/>
  <c r="A15" i="125" s="1"/>
  <c r="A16" i="125" s="1"/>
  <c r="A17" i="125" s="1"/>
  <c r="A18" i="125" s="1"/>
  <c r="A19" i="125" s="1"/>
  <c r="A20" i="125" s="1"/>
  <c r="A21" i="125" s="1"/>
  <c r="A22" i="125" s="1"/>
  <c r="A23" i="125" s="1"/>
  <c r="A24" i="125" s="1"/>
  <c r="A25" i="125" s="1"/>
  <c r="A26" i="125" s="1"/>
  <c r="A27" i="125" s="1"/>
  <c r="A28" i="125" s="1"/>
  <c r="A29" i="125" s="1"/>
  <c r="A30" i="125" s="1"/>
  <c r="A31" i="125" s="1"/>
  <c r="A32" i="125" s="1"/>
  <c r="A33" i="125" s="1"/>
  <c r="A34" i="125" s="1"/>
  <c r="A35" i="125" s="1"/>
  <c r="A36" i="125" s="1"/>
  <c r="J7" i="125"/>
  <c r="K7" i="125" s="1"/>
  <c r="L40" i="27"/>
  <c r="K40" i="27"/>
  <c r="J40" i="27"/>
  <c r="I40" i="27"/>
  <c r="H40" i="27"/>
  <c r="G40" i="27"/>
  <c r="F40" i="27"/>
  <c r="E40" i="27"/>
  <c r="D40" i="27"/>
  <c r="C37" i="27"/>
  <c r="C36" i="27"/>
  <c r="C35" i="27"/>
  <c r="C34" i="27"/>
  <c r="C33" i="27"/>
  <c r="C32" i="27"/>
  <c r="C31" i="27"/>
  <c r="C30" i="27"/>
  <c r="C29" i="27"/>
  <c r="C28" i="27"/>
  <c r="C27" i="27"/>
  <c r="C26" i="27"/>
  <c r="C25" i="27"/>
  <c r="C24" i="27"/>
  <c r="C23" i="27"/>
  <c r="C22" i="27"/>
  <c r="C21" i="27"/>
  <c r="C20" i="27"/>
  <c r="C19" i="27"/>
  <c r="C18" i="27"/>
  <c r="C17" i="27"/>
  <c r="C16" i="27"/>
  <c r="C15" i="27"/>
  <c r="C14" i="27"/>
  <c r="C13" i="27"/>
  <c r="C12" i="27"/>
  <c r="C11" i="27"/>
  <c r="C10" i="27"/>
  <c r="C9" i="27"/>
  <c r="C8" i="27"/>
  <c r="E1" i="27"/>
  <c r="F1" i="27" s="1"/>
  <c r="G1" i="27" s="1"/>
  <c r="H1" i="27" s="1"/>
  <c r="I1" i="27" s="1"/>
  <c r="J1" i="27" s="1"/>
  <c r="L1" i="27" s="1"/>
  <c r="M1" i="27" s="1"/>
  <c r="N1" i="27" s="1"/>
  <c r="O1" i="27" s="1"/>
  <c r="P1" i="27" s="1"/>
  <c r="Q1" i="27" s="1"/>
  <c r="R1" i="27" s="1"/>
  <c r="S1" i="27" s="1"/>
  <c r="T1" i="27" s="1"/>
  <c r="U1" i="27" s="1"/>
  <c r="V1" i="27" s="1"/>
  <c r="W1" i="27" s="1"/>
  <c r="X1" i="27" s="1"/>
  <c r="Y1" i="27" s="1"/>
  <c r="Z1" i="27" s="1"/>
  <c r="AA1" i="27" s="1"/>
  <c r="AB1" i="27" s="1"/>
  <c r="AC1" i="27" s="1"/>
  <c r="AD1" i="27" s="1"/>
  <c r="AE1" i="27" s="1"/>
  <c r="AF1" i="27" s="1"/>
  <c r="AG1" i="27" s="1"/>
  <c r="AH1" i="27" s="1"/>
  <c r="AI1" i="27" s="1"/>
  <c r="AJ1" i="27" s="1"/>
  <c r="AK1" i="27" s="1"/>
  <c r="AL1" i="27" s="1"/>
  <c r="AM1" i="27" s="1"/>
  <c r="AN1" i="27" s="1"/>
  <c r="AO1" i="27" s="1"/>
  <c r="AP1" i="27" s="1"/>
  <c r="AQ1" i="27" s="1"/>
  <c r="AR1" i="27" s="1"/>
  <c r="AS1" i="27" s="1"/>
  <c r="AT1" i="27" s="1"/>
  <c r="AU1" i="27" s="1"/>
  <c r="AV1" i="27" s="1"/>
  <c r="AW1" i="27" s="1"/>
  <c r="AX1" i="27" s="1"/>
  <c r="AY1" i="27" s="1"/>
  <c r="AZ1" i="27" s="1"/>
  <c r="BA1" i="27" s="1"/>
  <c r="BB1" i="27" s="1"/>
  <c r="BC1" i="27" s="1"/>
  <c r="BD1" i="27" s="1"/>
  <c r="BE1" i="27" s="1"/>
  <c r="BF1" i="27" s="1"/>
  <c r="BG1" i="27" s="1"/>
  <c r="BH1" i="27" s="1"/>
  <c r="BI1" i="27" s="1"/>
  <c r="BJ1" i="27" s="1"/>
  <c r="BK1" i="27" s="1"/>
  <c r="BL1" i="27" s="1"/>
  <c r="BM1" i="27" s="1"/>
  <c r="BN1" i="27" s="1"/>
  <c r="BO1" i="27" s="1"/>
  <c r="BP1" i="27" s="1"/>
  <c r="BQ1" i="27" s="1"/>
  <c r="BR1" i="27" s="1"/>
  <c r="BT1" i="27" s="1"/>
  <c r="AZ40" i="60"/>
  <c r="AZ41" i="60" s="1"/>
  <c r="AW40" i="60"/>
  <c r="AW41" i="60" s="1"/>
  <c r="AT40" i="60"/>
  <c r="AT41" i="60" s="1"/>
  <c r="AQ40" i="60"/>
  <c r="AQ41" i="60" s="1"/>
  <c r="AN40" i="60"/>
  <c r="AN41" i="60" s="1"/>
  <c r="AK40" i="60"/>
  <c r="AK41" i="60" s="1"/>
  <c r="AH40" i="60"/>
  <c r="AH41" i="60" s="1"/>
  <c r="AE40" i="60"/>
  <c r="AE41" i="60" s="1"/>
  <c r="AB40" i="60"/>
  <c r="AB41" i="60" s="1"/>
  <c r="Y40" i="60"/>
  <c r="Y41" i="60" s="1"/>
  <c r="V40" i="60"/>
  <c r="V41" i="60" s="1"/>
  <c r="S40" i="60"/>
  <c r="S41" i="60" s="1"/>
  <c r="P40" i="60"/>
  <c r="P41" i="60" s="1"/>
  <c r="M40" i="60"/>
  <c r="M41" i="60" s="1"/>
  <c r="K40" i="60"/>
  <c r="K41" i="60" s="1"/>
  <c r="J40" i="60"/>
  <c r="J41" i="60" s="1"/>
  <c r="I37" i="60"/>
  <c r="G37" i="60"/>
  <c r="D37" i="60"/>
  <c r="I36" i="60"/>
  <c r="G36" i="60"/>
  <c r="D36" i="60"/>
  <c r="I35" i="60"/>
  <c r="G35" i="60"/>
  <c r="D35" i="60" s="1"/>
  <c r="I34" i="60"/>
  <c r="G34" i="60"/>
  <c r="D34" i="60"/>
  <c r="I33" i="60"/>
  <c r="G33" i="60"/>
  <c r="D33" i="60" s="1"/>
  <c r="I32" i="60"/>
  <c r="G32" i="60"/>
  <c r="D32" i="60"/>
  <c r="I31" i="60"/>
  <c r="G31" i="60"/>
  <c r="D31" i="60"/>
  <c r="I30" i="60"/>
  <c r="G30" i="60"/>
  <c r="D30" i="60"/>
  <c r="I29" i="60"/>
  <c r="G29" i="60"/>
  <c r="D29" i="60" s="1"/>
  <c r="I28" i="60"/>
  <c r="G28" i="60"/>
  <c r="D28" i="60" s="1"/>
  <c r="I27" i="60"/>
  <c r="G27" i="60"/>
  <c r="D27" i="60" s="1"/>
  <c r="I26" i="60"/>
  <c r="G26" i="60"/>
  <c r="D26" i="60" s="1"/>
  <c r="I25" i="60"/>
  <c r="G25" i="60"/>
  <c r="D25" i="60" s="1"/>
  <c r="I24" i="60"/>
  <c r="G24" i="60"/>
  <c r="D24" i="60" s="1"/>
  <c r="I23" i="60"/>
  <c r="G23" i="60"/>
  <c r="D23" i="60" s="1"/>
  <c r="I22" i="60"/>
  <c r="G22" i="60"/>
  <c r="D22" i="60" s="1"/>
  <c r="I21" i="60"/>
  <c r="G21" i="60"/>
  <c r="D21" i="60" s="1"/>
  <c r="I20" i="60"/>
  <c r="G20" i="60"/>
  <c r="D20" i="60" s="1"/>
  <c r="I19" i="60"/>
  <c r="G19" i="60"/>
  <c r="D19" i="60" s="1"/>
  <c r="I18" i="60"/>
  <c r="G18" i="60"/>
  <c r="D18" i="60" s="1"/>
  <c r="I17" i="60"/>
  <c r="G17" i="60"/>
  <c r="D17" i="60" s="1"/>
  <c r="I16" i="60"/>
  <c r="G16" i="60"/>
  <c r="D16" i="60" s="1"/>
  <c r="I15" i="60"/>
  <c r="G15" i="60"/>
  <c r="D15" i="60"/>
  <c r="I14" i="60"/>
  <c r="G14" i="60"/>
  <c r="D14" i="60" s="1"/>
  <c r="I13" i="60"/>
  <c r="G13" i="60"/>
  <c r="D13" i="60" s="1"/>
  <c r="I12" i="60"/>
  <c r="D12" i="60" s="1"/>
  <c r="G12" i="60"/>
  <c r="I11" i="60"/>
  <c r="G11" i="60"/>
  <c r="D11" i="60" s="1"/>
  <c r="I10" i="60"/>
  <c r="G10" i="60"/>
  <c r="D10" i="60" s="1"/>
  <c r="I9" i="60"/>
  <c r="D9" i="60" s="1"/>
  <c r="G9" i="60"/>
  <c r="A9" i="60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I8" i="60"/>
  <c r="I40" i="60" s="1"/>
  <c r="I41" i="60" s="1"/>
  <c r="G8" i="60"/>
  <c r="B4" i="60"/>
  <c r="B8" i="60" s="1"/>
  <c r="AI51" i="86"/>
  <c r="AH51" i="86"/>
  <c r="AC51" i="86"/>
  <c r="AI48" i="86"/>
  <c r="AH48" i="86"/>
  <c r="AC48" i="86"/>
  <c r="AJ47" i="86"/>
  <c r="Z47" i="86"/>
  <c r="W47" i="86"/>
  <c r="E47" i="86" s="1"/>
  <c r="T47" i="86"/>
  <c r="Q47" i="86"/>
  <c r="N47" i="86"/>
  <c r="K47" i="86"/>
  <c r="H47" i="86"/>
  <c r="AJ46" i="86"/>
  <c r="Z46" i="86"/>
  <c r="W46" i="86"/>
  <c r="T46" i="86"/>
  <c r="Q46" i="86"/>
  <c r="N46" i="86"/>
  <c r="K46" i="86"/>
  <c r="H46" i="86"/>
  <c r="E46" i="86"/>
  <c r="AJ45" i="86"/>
  <c r="Z45" i="86"/>
  <c r="E45" i="86" s="1"/>
  <c r="W45" i="86"/>
  <c r="T45" i="86"/>
  <c r="Q45" i="86"/>
  <c r="N45" i="86"/>
  <c r="K45" i="86"/>
  <c r="H45" i="86"/>
  <c r="AJ44" i="86"/>
  <c r="Z44" i="86"/>
  <c r="W44" i="86"/>
  <c r="T44" i="86"/>
  <c r="Q44" i="86"/>
  <c r="Q48" i="86" s="1"/>
  <c r="N44" i="86"/>
  <c r="K44" i="86"/>
  <c r="K48" i="86" s="1"/>
  <c r="H44" i="86"/>
  <c r="AI42" i="86"/>
  <c r="AH42" i="86"/>
  <c r="AC42" i="86"/>
  <c r="AJ41" i="86"/>
  <c r="Z41" i="86"/>
  <c r="W41" i="86"/>
  <c r="T41" i="86"/>
  <c r="Q41" i="86"/>
  <c r="N41" i="86"/>
  <c r="K41" i="86"/>
  <c r="H41" i="86"/>
  <c r="AJ40" i="86"/>
  <c r="Z40" i="86"/>
  <c r="W40" i="86"/>
  <c r="T40" i="86"/>
  <c r="Q40" i="86"/>
  <c r="N40" i="86"/>
  <c r="K40" i="86"/>
  <c r="H40" i="86"/>
  <c r="AJ39" i="86"/>
  <c r="Z39" i="86"/>
  <c r="W39" i="86"/>
  <c r="T39" i="86"/>
  <c r="Q39" i="86"/>
  <c r="N39" i="86"/>
  <c r="K39" i="86"/>
  <c r="H39" i="86"/>
  <c r="AJ38" i="86"/>
  <c r="Z38" i="86"/>
  <c r="W38" i="86"/>
  <c r="T38" i="86"/>
  <c r="Q38" i="86"/>
  <c r="N38" i="86"/>
  <c r="K38" i="86"/>
  <c r="H38" i="86"/>
  <c r="AJ37" i="86"/>
  <c r="Z37" i="86"/>
  <c r="W37" i="86"/>
  <c r="T37" i="86"/>
  <c r="Q37" i="86"/>
  <c r="N37" i="86"/>
  <c r="K37" i="86"/>
  <c r="H37" i="86"/>
  <c r="AJ36" i="86"/>
  <c r="Z36" i="86"/>
  <c r="W36" i="86"/>
  <c r="T36" i="86"/>
  <c r="Q36" i="86"/>
  <c r="N36" i="86"/>
  <c r="K36" i="86"/>
  <c r="H36" i="86"/>
  <c r="AJ35" i="86"/>
  <c r="AJ42" i="86" s="1"/>
  <c r="Z35" i="86"/>
  <c r="W35" i="86"/>
  <c r="T35" i="86"/>
  <c r="Q35" i="86"/>
  <c r="N35" i="86"/>
  <c r="K35" i="86"/>
  <c r="H35" i="86"/>
  <c r="AI33" i="86"/>
  <c r="AH33" i="86"/>
  <c r="AC33" i="86"/>
  <c r="AJ32" i="86"/>
  <c r="Z32" i="86"/>
  <c r="W32" i="86"/>
  <c r="T32" i="86"/>
  <c r="Q32" i="86"/>
  <c r="N32" i="86"/>
  <c r="K32" i="86"/>
  <c r="H32" i="86"/>
  <c r="AJ31" i="86"/>
  <c r="Z31" i="86"/>
  <c r="W31" i="86"/>
  <c r="T31" i="86"/>
  <c r="Q31" i="86"/>
  <c r="N31" i="86"/>
  <c r="K31" i="86"/>
  <c r="H31" i="86"/>
  <c r="AJ30" i="86"/>
  <c r="Z30" i="86"/>
  <c r="W30" i="86"/>
  <c r="T30" i="86"/>
  <c r="Q30" i="86"/>
  <c r="N30" i="86"/>
  <c r="K30" i="86"/>
  <c r="H30" i="86"/>
  <c r="AJ29" i="86"/>
  <c r="Z29" i="86"/>
  <c r="W29" i="86"/>
  <c r="T29" i="86"/>
  <c r="Q29" i="86"/>
  <c r="N29" i="86"/>
  <c r="K29" i="86"/>
  <c r="H29" i="86"/>
  <c r="AJ28" i="86"/>
  <c r="Z28" i="86"/>
  <c r="W28" i="86"/>
  <c r="T28" i="86"/>
  <c r="Q28" i="86"/>
  <c r="N28" i="86"/>
  <c r="K28" i="86"/>
  <c r="H28" i="86"/>
  <c r="AJ27" i="86"/>
  <c r="Z27" i="86"/>
  <c r="W27" i="86"/>
  <c r="T27" i="86"/>
  <c r="Q27" i="86"/>
  <c r="N27" i="86"/>
  <c r="K27" i="86"/>
  <c r="H27" i="86"/>
  <c r="AJ26" i="86"/>
  <c r="AJ33" i="86" s="1"/>
  <c r="Z26" i="86"/>
  <c r="W26" i="86"/>
  <c r="T26" i="86"/>
  <c r="Q26" i="86"/>
  <c r="N26" i="86"/>
  <c r="K26" i="86"/>
  <c r="H26" i="86"/>
  <c r="AI24" i="86"/>
  <c r="AH24" i="86"/>
  <c r="AC24" i="86"/>
  <c r="AJ23" i="86"/>
  <c r="Z23" i="86"/>
  <c r="W23" i="86"/>
  <c r="T23" i="86"/>
  <c r="Q23" i="86"/>
  <c r="N23" i="86"/>
  <c r="K23" i="86"/>
  <c r="H23" i="86"/>
  <c r="AJ22" i="86"/>
  <c r="Z22" i="86"/>
  <c r="W22" i="86"/>
  <c r="T22" i="86"/>
  <c r="Q22" i="86"/>
  <c r="N22" i="86"/>
  <c r="K22" i="86"/>
  <c r="H22" i="86"/>
  <c r="AJ21" i="86"/>
  <c r="Z21" i="86"/>
  <c r="W21" i="86"/>
  <c r="T21" i="86"/>
  <c r="Q21" i="86"/>
  <c r="N21" i="86"/>
  <c r="K21" i="86"/>
  <c r="H21" i="86"/>
  <c r="AJ20" i="86"/>
  <c r="Z20" i="86"/>
  <c r="W20" i="86"/>
  <c r="T20" i="86"/>
  <c r="Q20" i="86"/>
  <c r="N20" i="86"/>
  <c r="K20" i="86"/>
  <c r="H20" i="86"/>
  <c r="AJ19" i="86"/>
  <c r="Z19" i="86"/>
  <c r="W19" i="86"/>
  <c r="T19" i="86"/>
  <c r="Q19" i="86"/>
  <c r="N19" i="86"/>
  <c r="K19" i="86"/>
  <c r="H19" i="86"/>
  <c r="AJ18" i="86"/>
  <c r="Z18" i="86"/>
  <c r="W18" i="86"/>
  <c r="T18" i="86"/>
  <c r="Q18" i="86"/>
  <c r="N18" i="86"/>
  <c r="K18" i="86"/>
  <c r="H18" i="86"/>
  <c r="AJ17" i="86"/>
  <c r="AJ24" i="86" s="1"/>
  <c r="Z17" i="86"/>
  <c r="W17" i="86"/>
  <c r="T17" i="86"/>
  <c r="Q17" i="86"/>
  <c r="N17" i="86"/>
  <c r="K17" i="86"/>
  <c r="H17" i="86"/>
  <c r="AI15" i="86"/>
  <c r="AI50" i="86" s="1"/>
  <c r="AH15" i="86"/>
  <c r="AH50" i="86" s="1"/>
  <c r="AC15" i="86"/>
  <c r="AC50" i="86" s="1"/>
  <c r="AJ14" i="86"/>
  <c r="Z14" i="86"/>
  <c r="W14" i="86"/>
  <c r="T14" i="86"/>
  <c r="Q14" i="86"/>
  <c r="N14" i="86"/>
  <c r="K14" i="86"/>
  <c r="H14" i="86"/>
  <c r="AJ13" i="86"/>
  <c r="Z13" i="86"/>
  <c r="W13" i="86"/>
  <c r="T13" i="86"/>
  <c r="Q13" i="86"/>
  <c r="N13" i="86"/>
  <c r="K13" i="86"/>
  <c r="H13" i="86"/>
  <c r="AJ12" i="86"/>
  <c r="Z12" i="86"/>
  <c r="W12" i="86"/>
  <c r="T12" i="86"/>
  <c r="Q12" i="86"/>
  <c r="N12" i="86"/>
  <c r="K12" i="86"/>
  <c r="H12" i="86"/>
  <c r="AJ11" i="86"/>
  <c r="Z11" i="86"/>
  <c r="W11" i="86"/>
  <c r="T11" i="86"/>
  <c r="Q11" i="86"/>
  <c r="N11" i="86"/>
  <c r="K11" i="86"/>
  <c r="H11" i="86"/>
  <c r="AJ10" i="86"/>
  <c r="AJ15" i="86" s="1"/>
  <c r="Z10" i="86"/>
  <c r="W10" i="86"/>
  <c r="T10" i="86"/>
  <c r="Q10" i="86"/>
  <c r="N10" i="86"/>
  <c r="K10" i="86"/>
  <c r="H10" i="86"/>
  <c r="L47" i="87"/>
  <c r="L44" i="87"/>
  <c r="J43" i="87"/>
  <c r="H43" i="87"/>
  <c r="G43" i="87"/>
  <c r="F43" i="87"/>
  <c r="E43" i="87"/>
  <c r="D43" i="87"/>
  <c r="J42" i="87"/>
  <c r="D42" i="87" s="1"/>
  <c r="H42" i="87"/>
  <c r="G42" i="87"/>
  <c r="F42" i="87"/>
  <c r="E42" i="87"/>
  <c r="J41" i="87"/>
  <c r="H41" i="87"/>
  <c r="G41" i="87"/>
  <c r="F41" i="87"/>
  <c r="E41" i="87"/>
  <c r="D41" i="87"/>
  <c r="D40" i="87"/>
  <c r="J40" i="87"/>
  <c r="H40" i="87"/>
  <c r="G40" i="87"/>
  <c r="F40" i="87"/>
  <c r="E40" i="87"/>
  <c r="L38" i="87"/>
  <c r="J37" i="87"/>
  <c r="D37" i="87"/>
  <c r="H37" i="87"/>
  <c r="G37" i="87"/>
  <c r="F37" i="87"/>
  <c r="E37" i="87"/>
  <c r="J36" i="87"/>
  <c r="H36" i="87"/>
  <c r="G36" i="87"/>
  <c r="F36" i="87"/>
  <c r="E36" i="87"/>
  <c r="D36" i="87"/>
  <c r="J35" i="87"/>
  <c r="H35" i="87"/>
  <c r="G35" i="87"/>
  <c r="F35" i="87"/>
  <c r="E35" i="87"/>
  <c r="D35" i="87"/>
  <c r="J34" i="87"/>
  <c r="H34" i="87"/>
  <c r="G34" i="87"/>
  <c r="F34" i="87"/>
  <c r="E34" i="87"/>
  <c r="D34" i="87"/>
  <c r="J33" i="87"/>
  <c r="D33" i="87"/>
  <c r="H33" i="87"/>
  <c r="G33" i="87"/>
  <c r="F33" i="87"/>
  <c r="E33" i="87"/>
  <c r="J32" i="87"/>
  <c r="H32" i="87"/>
  <c r="G32" i="87"/>
  <c r="F32" i="87"/>
  <c r="E32" i="87"/>
  <c r="D32" i="87"/>
  <c r="K38" i="87"/>
  <c r="J31" i="87"/>
  <c r="J38" i="87" s="1"/>
  <c r="I38" i="87"/>
  <c r="H31" i="87"/>
  <c r="H38" i="87" s="1"/>
  <c r="G31" i="87"/>
  <c r="G38" i="87" s="1"/>
  <c r="F31" i="87"/>
  <c r="F38" i="87" s="1"/>
  <c r="E31" i="87"/>
  <c r="E38" i="87" s="1"/>
  <c r="D31" i="87"/>
  <c r="L29" i="87"/>
  <c r="J28" i="87"/>
  <c r="H28" i="87"/>
  <c r="G28" i="87"/>
  <c r="F28" i="87"/>
  <c r="E28" i="87"/>
  <c r="D28" i="87"/>
  <c r="J27" i="87"/>
  <c r="H27" i="87"/>
  <c r="G27" i="87"/>
  <c r="F27" i="87"/>
  <c r="E27" i="87"/>
  <c r="D27" i="87"/>
  <c r="J26" i="87"/>
  <c r="H26" i="87"/>
  <c r="G26" i="87"/>
  <c r="F26" i="87"/>
  <c r="E26" i="87"/>
  <c r="D26" i="87"/>
  <c r="J25" i="87"/>
  <c r="H25" i="87"/>
  <c r="G25" i="87"/>
  <c r="F25" i="87"/>
  <c r="E25" i="87"/>
  <c r="D25" i="87"/>
  <c r="J24" i="87"/>
  <c r="D24" i="87"/>
  <c r="H24" i="87"/>
  <c r="G24" i="87"/>
  <c r="F24" i="87"/>
  <c r="E24" i="87"/>
  <c r="J23" i="87"/>
  <c r="D23" i="87"/>
  <c r="H23" i="87"/>
  <c r="G23" i="87"/>
  <c r="F23" i="87"/>
  <c r="E23" i="87"/>
  <c r="K29" i="87"/>
  <c r="J22" i="87"/>
  <c r="J29" i="87" s="1"/>
  <c r="I29" i="87"/>
  <c r="H22" i="87"/>
  <c r="H29" i="87" s="1"/>
  <c r="G22" i="87"/>
  <c r="G29" i="87" s="1"/>
  <c r="F22" i="87"/>
  <c r="F29" i="87" s="1"/>
  <c r="E22" i="87"/>
  <c r="E29" i="87" s="1"/>
  <c r="D22" i="87"/>
  <c r="L20" i="87"/>
  <c r="K19" i="87"/>
  <c r="J19" i="87"/>
  <c r="H19" i="87"/>
  <c r="G19" i="87"/>
  <c r="F19" i="87"/>
  <c r="E19" i="87"/>
  <c r="D19" i="87"/>
  <c r="J18" i="87"/>
  <c r="H18" i="87"/>
  <c r="G18" i="87"/>
  <c r="F18" i="87"/>
  <c r="E18" i="87"/>
  <c r="D18" i="87"/>
  <c r="J17" i="87"/>
  <c r="H17" i="87"/>
  <c r="G17" i="87"/>
  <c r="F17" i="87"/>
  <c r="E17" i="87"/>
  <c r="D17" i="87"/>
  <c r="J16" i="87"/>
  <c r="D16" i="87"/>
  <c r="H16" i="87"/>
  <c r="G16" i="87"/>
  <c r="F16" i="87"/>
  <c r="E16" i="87"/>
  <c r="J15" i="87"/>
  <c r="H15" i="87"/>
  <c r="G15" i="87"/>
  <c r="F15" i="87"/>
  <c r="E15" i="87"/>
  <c r="D15" i="87"/>
  <c r="J14" i="87"/>
  <c r="H14" i="87"/>
  <c r="G14" i="87"/>
  <c r="F14" i="87"/>
  <c r="E14" i="87"/>
  <c r="D14" i="87"/>
  <c r="K20" i="87"/>
  <c r="J13" i="87"/>
  <c r="J20" i="87" s="1"/>
  <c r="I20" i="87"/>
  <c r="H13" i="87"/>
  <c r="H20" i="87" s="1"/>
  <c r="G13" i="87"/>
  <c r="G20" i="87" s="1"/>
  <c r="F13" i="87"/>
  <c r="F20" i="87" s="1"/>
  <c r="E13" i="87"/>
  <c r="E20" i="87" s="1"/>
  <c r="D13" i="87"/>
  <c r="L11" i="87"/>
  <c r="L46" i="87" s="1"/>
  <c r="J10" i="87"/>
  <c r="H10" i="87"/>
  <c r="G10" i="87"/>
  <c r="F10" i="87"/>
  <c r="E10" i="87"/>
  <c r="D10" i="87"/>
  <c r="J9" i="87"/>
  <c r="H9" i="87"/>
  <c r="G9" i="87"/>
  <c r="F9" i="87"/>
  <c r="E9" i="87"/>
  <c r="D9" i="87"/>
  <c r="J8" i="87"/>
  <c r="H8" i="87"/>
  <c r="G8" i="87"/>
  <c r="F8" i="87"/>
  <c r="E8" i="87"/>
  <c r="D8" i="87"/>
  <c r="J7" i="87"/>
  <c r="H7" i="87"/>
  <c r="G7" i="87"/>
  <c r="F7" i="87"/>
  <c r="E7" i="87"/>
  <c r="D7" i="87"/>
  <c r="K11" i="87"/>
  <c r="J6" i="87"/>
  <c r="J11" i="87" s="1"/>
  <c r="I11" i="87"/>
  <c r="H6" i="87"/>
  <c r="H11" i="87" s="1"/>
  <c r="G6" i="87"/>
  <c r="G11" i="87" s="1"/>
  <c r="F6" i="87"/>
  <c r="F11" i="87" s="1"/>
  <c r="E6" i="87"/>
  <c r="P47" i="127"/>
  <c r="O47" i="127"/>
  <c r="M47" i="127"/>
  <c r="P46" i="127"/>
  <c r="O43" i="127"/>
  <c r="O46" i="127" s="1"/>
  <c r="M43" i="127"/>
  <c r="M46" i="127" s="1"/>
  <c r="N42" i="127"/>
  <c r="L42" i="127"/>
  <c r="K42" i="127"/>
  <c r="J42" i="127"/>
  <c r="I42" i="127"/>
  <c r="Q42" i="127" s="1"/>
  <c r="G42" i="127"/>
  <c r="F42" i="127"/>
  <c r="E42" i="127"/>
  <c r="H42" i="127" s="1"/>
  <c r="N41" i="127"/>
  <c r="L41" i="127"/>
  <c r="K41" i="127"/>
  <c r="J41" i="127"/>
  <c r="I41" i="127"/>
  <c r="Q41" i="127" s="1"/>
  <c r="G41" i="127"/>
  <c r="F41" i="127"/>
  <c r="E41" i="127"/>
  <c r="H41" i="127" s="1"/>
  <c r="N40" i="127"/>
  <c r="N43" i="127" s="1"/>
  <c r="L40" i="127"/>
  <c r="L43" i="127" s="1"/>
  <c r="K40" i="127"/>
  <c r="J40" i="127"/>
  <c r="I40" i="127"/>
  <c r="G40" i="127"/>
  <c r="F40" i="127"/>
  <c r="E40" i="127"/>
  <c r="O38" i="127"/>
  <c r="M38" i="127"/>
  <c r="N37" i="127"/>
  <c r="L37" i="127"/>
  <c r="K37" i="127"/>
  <c r="J37" i="127"/>
  <c r="I37" i="127"/>
  <c r="G37" i="127"/>
  <c r="F37" i="127"/>
  <c r="E37" i="127"/>
  <c r="H37" i="127" s="1"/>
  <c r="N36" i="127"/>
  <c r="L36" i="127"/>
  <c r="K36" i="127"/>
  <c r="J36" i="127"/>
  <c r="I36" i="127"/>
  <c r="G36" i="127"/>
  <c r="F36" i="127"/>
  <c r="E36" i="127"/>
  <c r="H36" i="127" s="1"/>
  <c r="N35" i="127"/>
  <c r="L35" i="127"/>
  <c r="K35" i="127"/>
  <c r="J35" i="127"/>
  <c r="I35" i="127"/>
  <c r="G35" i="127"/>
  <c r="F35" i="127"/>
  <c r="E35" i="127"/>
  <c r="H35" i="127" s="1"/>
  <c r="N34" i="127"/>
  <c r="L34" i="127"/>
  <c r="K34" i="127"/>
  <c r="J34" i="127"/>
  <c r="I34" i="127"/>
  <c r="G34" i="127"/>
  <c r="F34" i="127"/>
  <c r="E34" i="127"/>
  <c r="H34" i="127" s="1"/>
  <c r="N33" i="127"/>
  <c r="L33" i="127"/>
  <c r="K33" i="127"/>
  <c r="J33" i="127"/>
  <c r="I33" i="127"/>
  <c r="G33" i="127"/>
  <c r="F33" i="127"/>
  <c r="E33" i="127"/>
  <c r="H33" i="127" s="1"/>
  <c r="N32" i="127"/>
  <c r="L32" i="127"/>
  <c r="K32" i="127"/>
  <c r="J32" i="127"/>
  <c r="I32" i="127"/>
  <c r="G32" i="127"/>
  <c r="F32" i="127"/>
  <c r="E32" i="127"/>
  <c r="H32" i="127" s="1"/>
  <c r="N31" i="127"/>
  <c r="L31" i="127"/>
  <c r="K31" i="127"/>
  <c r="J31" i="127"/>
  <c r="I31" i="127"/>
  <c r="G31" i="127"/>
  <c r="G38" i="127" s="1"/>
  <c r="F31" i="127"/>
  <c r="F38" i="127" s="1"/>
  <c r="E31" i="127"/>
  <c r="O29" i="127"/>
  <c r="M29" i="127"/>
  <c r="N28" i="127"/>
  <c r="L28" i="127"/>
  <c r="K28" i="127"/>
  <c r="J28" i="127"/>
  <c r="I28" i="127"/>
  <c r="G28" i="127"/>
  <c r="F28" i="127"/>
  <c r="E28" i="127"/>
  <c r="H28" i="127" s="1"/>
  <c r="N27" i="127"/>
  <c r="L27" i="127"/>
  <c r="K27" i="127"/>
  <c r="J27" i="127"/>
  <c r="I27" i="127"/>
  <c r="G27" i="127"/>
  <c r="F27" i="127"/>
  <c r="E27" i="127"/>
  <c r="H27" i="127" s="1"/>
  <c r="N26" i="127"/>
  <c r="L26" i="127"/>
  <c r="K26" i="127"/>
  <c r="J26" i="127"/>
  <c r="I26" i="127"/>
  <c r="G26" i="127"/>
  <c r="F26" i="127"/>
  <c r="E26" i="127"/>
  <c r="H26" i="127" s="1"/>
  <c r="N25" i="127"/>
  <c r="L25" i="127"/>
  <c r="K25" i="127"/>
  <c r="J25" i="127"/>
  <c r="I25" i="127"/>
  <c r="G25" i="127"/>
  <c r="F25" i="127"/>
  <c r="E25" i="127"/>
  <c r="H25" i="127" s="1"/>
  <c r="N24" i="127"/>
  <c r="L24" i="127"/>
  <c r="K24" i="127"/>
  <c r="J24" i="127"/>
  <c r="I24" i="127"/>
  <c r="G24" i="127"/>
  <c r="F24" i="127"/>
  <c r="E24" i="127"/>
  <c r="H24" i="127" s="1"/>
  <c r="N23" i="127"/>
  <c r="L23" i="127"/>
  <c r="K23" i="127"/>
  <c r="J23" i="127"/>
  <c r="I23" i="127"/>
  <c r="G23" i="127"/>
  <c r="F23" i="127"/>
  <c r="E23" i="127"/>
  <c r="H23" i="127" s="1"/>
  <c r="N22" i="127"/>
  <c r="L22" i="127"/>
  <c r="K22" i="127"/>
  <c r="J22" i="127"/>
  <c r="I22" i="127"/>
  <c r="G22" i="127"/>
  <c r="G29" i="127" s="1"/>
  <c r="F22" i="127"/>
  <c r="F29" i="127" s="1"/>
  <c r="E22" i="127"/>
  <c r="O20" i="127"/>
  <c r="M20" i="127"/>
  <c r="N19" i="127"/>
  <c r="L19" i="127"/>
  <c r="K19" i="127"/>
  <c r="J19" i="127"/>
  <c r="I19" i="127"/>
  <c r="G19" i="127"/>
  <c r="F19" i="127"/>
  <c r="E19" i="127"/>
  <c r="H19" i="127" s="1"/>
  <c r="N18" i="127"/>
  <c r="L18" i="127"/>
  <c r="K18" i="127"/>
  <c r="J18" i="127"/>
  <c r="I18" i="127"/>
  <c r="G18" i="127"/>
  <c r="F18" i="127"/>
  <c r="E18" i="127"/>
  <c r="H18" i="127" s="1"/>
  <c r="N17" i="127"/>
  <c r="L17" i="127"/>
  <c r="K17" i="127"/>
  <c r="J17" i="127"/>
  <c r="I17" i="127"/>
  <c r="G17" i="127"/>
  <c r="F17" i="127"/>
  <c r="E17" i="127"/>
  <c r="H17" i="127" s="1"/>
  <c r="N16" i="127"/>
  <c r="L16" i="127"/>
  <c r="K16" i="127"/>
  <c r="J16" i="127"/>
  <c r="I16" i="127"/>
  <c r="G16" i="127"/>
  <c r="F16" i="127"/>
  <c r="E16" i="127"/>
  <c r="H16" i="127" s="1"/>
  <c r="N15" i="127"/>
  <c r="L15" i="127"/>
  <c r="K15" i="127"/>
  <c r="J15" i="127"/>
  <c r="I15" i="127"/>
  <c r="G15" i="127"/>
  <c r="F15" i="127"/>
  <c r="E15" i="127"/>
  <c r="H15" i="127" s="1"/>
  <c r="N14" i="127"/>
  <c r="L14" i="127"/>
  <c r="K14" i="127"/>
  <c r="J14" i="127"/>
  <c r="I14" i="127"/>
  <c r="G14" i="127"/>
  <c r="F14" i="127"/>
  <c r="E14" i="127"/>
  <c r="H14" i="127" s="1"/>
  <c r="N13" i="127"/>
  <c r="L13" i="127"/>
  <c r="K13" i="127"/>
  <c r="J13" i="127"/>
  <c r="I13" i="127"/>
  <c r="G13" i="127"/>
  <c r="G20" i="127" s="1"/>
  <c r="F13" i="127"/>
  <c r="F20" i="127" s="1"/>
  <c r="E13" i="127"/>
  <c r="O11" i="127"/>
  <c r="M11" i="127"/>
  <c r="N10" i="127"/>
  <c r="L10" i="127"/>
  <c r="K10" i="127"/>
  <c r="J10" i="127"/>
  <c r="I10" i="127"/>
  <c r="G10" i="127"/>
  <c r="F10" i="127"/>
  <c r="E10" i="127"/>
  <c r="H10" i="127" s="1"/>
  <c r="N9" i="127"/>
  <c r="L9" i="127"/>
  <c r="K9" i="127"/>
  <c r="J9" i="127"/>
  <c r="I9" i="127"/>
  <c r="G9" i="127"/>
  <c r="F9" i="127"/>
  <c r="E9" i="127"/>
  <c r="H9" i="127" s="1"/>
  <c r="N8" i="127"/>
  <c r="L8" i="127"/>
  <c r="K8" i="127"/>
  <c r="J8" i="127"/>
  <c r="I8" i="127"/>
  <c r="G8" i="127"/>
  <c r="F8" i="127"/>
  <c r="E8" i="127"/>
  <c r="H8" i="127" s="1"/>
  <c r="N7" i="127"/>
  <c r="L7" i="127"/>
  <c r="K7" i="127"/>
  <c r="J7" i="127"/>
  <c r="I7" i="127"/>
  <c r="G7" i="127"/>
  <c r="F7" i="127"/>
  <c r="E7" i="127"/>
  <c r="H7" i="127" s="1"/>
  <c r="N6" i="127"/>
  <c r="L6" i="127"/>
  <c r="K6" i="127"/>
  <c r="J6" i="127"/>
  <c r="I6" i="127"/>
  <c r="G6" i="127"/>
  <c r="G11" i="127" s="1"/>
  <c r="F6" i="127"/>
  <c r="F11" i="127" s="1"/>
  <c r="E6" i="127"/>
  <c r="A4" i="127"/>
  <c r="B6" i="127" s="1"/>
  <c r="P47" i="126"/>
  <c r="P46" i="126"/>
  <c r="O42" i="126"/>
  <c r="N42" i="126"/>
  <c r="M42" i="126"/>
  <c r="L42" i="126"/>
  <c r="K42" i="126"/>
  <c r="J42" i="126"/>
  <c r="I42" i="126"/>
  <c r="Q42" i="126" s="1"/>
  <c r="H42" i="126"/>
  <c r="O41" i="126"/>
  <c r="N41" i="126"/>
  <c r="M41" i="126"/>
  <c r="L41" i="126"/>
  <c r="K41" i="126"/>
  <c r="J41" i="126"/>
  <c r="I41" i="126"/>
  <c r="Q41" i="126" s="1"/>
  <c r="H41" i="126"/>
  <c r="O40" i="126"/>
  <c r="N40" i="126"/>
  <c r="M40" i="126"/>
  <c r="L40" i="126"/>
  <c r="K40" i="126"/>
  <c r="J40" i="126"/>
  <c r="I40" i="126"/>
  <c r="O37" i="126"/>
  <c r="N37" i="126"/>
  <c r="M37" i="126"/>
  <c r="L37" i="126"/>
  <c r="K37" i="126"/>
  <c r="J37" i="126"/>
  <c r="I37" i="126"/>
  <c r="Q37" i="126" s="1"/>
  <c r="H37" i="126"/>
  <c r="O36" i="126"/>
  <c r="N36" i="126"/>
  <c r="M36" i="126"/>
  <c r="L36" i="126"/>
  <c r="K36" i="126"/>
  <c r="J36" i="126"/>
  <c r="I36" i="126"/>
  <c r="Q36" i="126" s="1"/>
  <c r="H36" i="126"/>
  <c r="O35" i="126"/>
  <c r="N35" i="126"/>
  <c r="M35" i="126"/>
  <c r="L35" i="126"/>
  <c r="K35" i="126"/>
  <c r="J35" i="126"/>
  <c r="I35" i="126"/>
  <c r="Q35" i="126" s="1"/>
  <c r="H35" i="126"/>
  <c r="O34" i="126"/>
  <c r="N34" i="126"/>
  <c r="M34" i="126"/>
  <c r="L34" i="126"/>
  <c r="K34" i="126"/>
  <c r="J34" i="126"/>
  <c r="I34" i="126"/>
  <c r="Q34" i="126" s="1"/>
  <c r="H34" i="126"/>
  <c r="O33" i="126"/>
  <c r="N33" i="126"/>
  <c r="M33" i="126"/>
  <c r="L33" i="126"/>
  <c r="K33" i="126"/>
  <c r="J33" i="126"/>
  <c r="I33" i="126"/>
  <c r="Q33" i="126" s="1"/>
  <c r="H33" i="126"/>
  <c r="O32" i="126"/>
  <c r="N32" i="126"/>
  <c r="M32" i="126"/>
  <c r="L32" i="126"/>
  <c r="K32" i="126"/>
  <c r="J32" i="126"/>
  <c r="I32" i="126"/>
  <c r="Q32" i="126" s="1"/>
  <c r="H32" i="126"/>
  <c r="O31" i="126"/>
  <c r="O38" i="126" s="1"/>
  <c r="N31" i="126"/>
  <c r="N38" i="126" s="1"/>
  <c r="M31" i="126"/>
  <c r="M38" i="126" s="1"/>
  <c r="L31" i="126"/>
  <c r="L38" i="126" s="1"/>
  <c r="K31" i="126"/>
  <c r="K38" i="126" s="1"/>
  <c r="J31" i="126"/>
  <c r="J38" i="126" s="1"/>
  <c r="I31" i="126"/>
  <c r="G38" i="126"/>
  <c r="F38" i="126"/>
  <c r="O28" i="126"/>
  <c r="N28" i="126"/>
  <c r="M28" i="126"/>
  <c r="L28" i="126"/>
  <c r="K28" i="126"/>
  <c r="J28" i="126"/>
  <c r="I28" i="126"/>
  <c r="Q28" i="126" s="1"/>
  <c r="H28" i="126"/>
  <c r="O27" i="126"/>
  <c r="N27" i="126"/>
  <c r="M27" i="126"/>
  <c r="L27" i="126"/>
  <c r="K27" i="126"/>
  <c r="J27" i="126"/>
  <c r="I27" i="126"/>
  <c r="Q27" i="126" s="1"/>
  <c r="H27" i="126"/>
  <c r="O26" i="126"/>
  <c r="N26" i="126"/>
  <c r="M26" i="126"/>
  <c r="L26" i="126"/>
  <c r="K26" i="126"/>
  <c r="J26" i="126"/>
  <c r="I26" i="126"/>
  <c r="Q26" i="126" s="1"/>
  <c r="H26" i="126"/>
  <c r="O25" i="126"/>
  <c r="N25" i="126"/>
  <c r="M25" i="126"/>
  <c r="L25" i="126"/>
  <c r="K25" i="126"/>
  <c r="J25" i="126"/>
  <c r="I25" i="126"/>
  <c r="Q25" i="126" s="1"/>
  <c r="O24" i="126"/>
  <c r="N24" i="126"/>
  <c r="M24" i="126"/>
  <c r="L24" i="126"/>
  <c r="K24" i="126"/>
  <c r="J24" i="126"/>
  <c r="I24" i="126"/>
  <c r="Q24" i="126" s="1"/>
  <c r="H24" i="126"/>
  <c r="O23" i="126"/>
  <c r="N23" i="126"/>
  <c r="M23" i="126"/>
  <c r="L23" i="126"/>
  <c r="K23" i="126"/>
  <c r="J23" i="126"/>
  <c r="I23" i="126"/>
  <c r="Q23" i="126" s="1"/>
  <c r="H23" i="126"/>
  <c r="O22" i="126"/>
  <c r="O29" i="126" s="1"/>
  <c r="N22" i="126"/>
  <c r="N29" i="126" s="1"/>
  <c r="M22" i="126"/>
  <c r="M29" i="126" s="1"/>
  <c r="L22" i="126"/>
  <c r="L29" i="126" s="1"/>
  <c r="K22" i="126"/>
  <c r="K29" i="126" s="1"/>
  <c r="J22" i="126"/>
  <c r="J29" i="126" s="1"/>
  <c r="I22" i="126"/>
  <c r="G29" i="126"/>
  <c r="F29" i="126"/>
  <c r="O19" i="126"/>
  <c r="N19" i="126"/>
  <c r="M19" i="126"/>
  <c r="L19" i="126"/>
  <c r="K19" i="126"/>
  <c r="J19" i="126"/>
  <c r="I19" i="126"/>
  <c r="Q19" i="126" s="1"/>
  <c r="H19" i="126"/>
  <c r="O18" i="126"/>
  <c r="N18" i="126"/>
  <c r="M18" i="126"/>
  <c r="L18" i="126"/>
  <c r="K18" i="126"/>
  <c r="J18" i="126"/>
  <c r="I18" i="126"/>
  <c r="H18" i="126"/>
  <c r="O17" i="126"/>
  <c r="N17" i="126"/>
  <c r="M17" i="126"/>
  <c r="L17" i="126"/>
  <c r="K17" i="126"/>
  <c r="J17" i="126"/>
  <c r="I17" i="126"/>
  <c r="Q17" i="126" s="1"/>
  <c r="H17" i="126"/>
  <c r="O16" i="126"/>
  <c r="N16" i="126"/>
  <c r="M16" i="126"/>
  <c r="L16" i="126"/>
  <c r="K16" i="126"/>
  <c r="J16" i="126"/>
  <c r="I16" i="126"/>
  <c r="Q16" i="126" s="1"/>
  <c r="H16" i="126"/>
  <c r="O15" i="126"/>
  <c r="N15" i="126"/>
  <c r="M15" i="126"/>
  <c r="L15" i="126"/>
  <c r="K15" i="126"/>
  <c r="J15" i="126"/>
  <c r="I15" i="126"/>
  <c r="Q15" i="126" s="1"/>
  <c r="H15" i="126"/>
  <c r="O14" i="126"/>
  <c r="N14" i="126"/>
  <c r="M14" i="126"/>
  <c r="L14" i="126"/>
  <c r="K14" i="126"/>
  <c r="J14" i="126"/>
  <c r="I14" i="126"/>
  <c r="Q14" i="126" s="1"/>
  <c r="H14" i="126"/>
  <c r="O13" i="126"/>
  <c r="O20" i="126" s="1"/>
  <c r="N13" i="126"/>
  <c r="N20" i="126" s="1"/>
  <c r="M13" i="126"/>
  <c r="M20" i="126" s="1"/>
  <c r="L13" i="126"/>
  <c r="L20" i="126" s="1"/>
  <c r="K13" i="126"/>
  <c r="K20" i="126" s="1"/>
  <c r="J13" i="126"/>
  <c r="J20" i="126" s="1"/>
  <c r="I13" i="126"/>
  <c r="G20" i="126"/>
  <c r="F20" i="126"/>
  <c r="O10" i="126"/>
  <c r="N10" i="126"/>
  <c r="M10" i="126"/>
  <c r="L10" i="126"/>
  <c r="K10" i="126"/>
  <c r="J10" i="126"/>
  <c r="I10" i="126"/>
  <c r="Q10" i="126" s="1"/>
  <c r="H10" i="126"/>
  <c r="O9" i="126"/>
  <c r="N9" i="126"/>
  <c r="M9" i="126"/>
  <c r="L9" i="126"/>
  <c r="K9" i="126"/>
  <c r="J9" i="126"/>
  <c r="I9" i="126"/>
  <c r="Q9" i="126" s="1"/>
  <c r="H9" i="126"/>
  <c r="O8" i="126"/>
  <c r="N8" i="126"/>
  <c r="M8" i="126"/>
  <c r="L8" i="126"/>
  <c r="K8" i="126"/>
  <c r="J8" i="126"/>
  <c r="I8" i="126"/>
  <c r="Q8" i="126" s="1"/>
  <c r="H8" i="126"/>
  <c r="O7" i="126"/>
  <c r="N7" i="126"/>
  <c r="M7" i="126"/>
  <c r="L7" i="126"/>
  <c r="K7" i="126"/>
  <c r="J7" i="126"/>
  <c r="I7" i="126"/>
  <c r="Q7" i="126" s="1"/>
  <c r="H7" i="126"/>
  <c r="O6" i="126"/>
  <c r="O11" i="126" s="1"/>
  <c r="N6" i="126"/>
  <c r="N11" i="126" s="1"/>
  <c r="M6" i="126"/>
  <c r="M11" i="126" s="1"/>
  <c r="L6" i="126"/>
  <c r="L11" i="126" s="1"/>
  <c r="K6" i="126"/>
  <c r="K11" i="126" s="1"/>
  <c r="J6" i="126"/>
  <c r="J11" i="126" s="1"/>
  <c r="I6" i="126"/>
  <c r="G11" i="126"/>
  <c r="F11" i="126"/>
  <c r="E6" i="126"/>
  <c r="A4" i="126"/>
  <c r="D44" i="40"/>
  <c r="D38" i="40"/>
  <c r="D29" i="40"/>
  <c r="D11" i="40"/>
  <c r="B6" i="40"/>
  <c r="A6" i="40"/>
  <c r="U3" i="40"/>
  <c r="N34" i="49" l="1"/>
  <c r="O34" i="49" s="1"/>
  <c r="N35" i="49"/>
  <c r="O35" i="49" s="1"/>
  <c r="N36" i="49"/>
  <c r="O36" i="49" s="1"/>
  <c r="K32" i="67"/>
  <c r="BR33" i="27"/>
  <c r="K33" i="67"/>
  <c r="BR34" i="27"/>
  <c r="K36" i="67"/>
  <c r="BR37" i="27"/>
  <c r="W48" i="86"/>
  <c r="K43" i="127"/>
  <c r="H48" i="86"/>
  <c r="I43" i="127"/>
  <c r="Z48" i="86"/>
  <c r="K34" i="67"/>
  <c r="BR35" i="27"/>
  <c r="K35" i="67"/>
  <c r="BR36" i="27"/>
  <c r="Q40" i="127"/>
  <c r="Q43" i="127" s="1"/>
  <c r="D20" i="87"/>
  <c r="D38" i="87"/>
  <c r="H25" i="126"/>
  <c r="D25" i="126" s="1"/>
  <c r="Q18" i="126"/>
  <c r="D18" i="126" s="1"/>
  <c r="D29" i="87"/>
  <c r="J39" i="98"/>
  <c r="K7" i="98"/>
  <c r="F9" i="48"/>
  <c r="D9" i="48"/>
  <c r="R28" i="79"/>
  <c r="P28" i="79"/>
  <c r="O28" i="79"/>
  <c r="R27" i="79"/>
  <c r="P27" i="79"/>
  <c r="O27" i="79"/>
  <c r="R26" i="79"/>
  <c r="P26" i="79"/>
  <c r="O26" i="79"/>
  <c r="R25" i="79"/>
  <c r="P25" i="79"/>
  <c r="O25" i="79"/>
  <c r="R24" i="79"/>
  <c r="P24" i="79"/>
  <c r="O24" i="79"/>
  <c r="R23" i="79"/>
  <c r="P23" i="79"/>
  <c r="O23" i="79"/>
  <c r="R22" i="79"/>
  <c r="P22" i="79"/>
  <c r="O22" i="79"/>
  <c r="P21" i="79"/>
  <c r="O21" i="79"/>
  <c r="R21" i="79"/>
  <c r="P20" i="79"/>
  <c r="O20" i="79"/>
  <c r="R20" i="79"/>
  <c r="R19" i="79"/>
  <c r="P19" i="79"/>
  <c r="O19" i="79"/>
  <c r="P18" i="79"/>
  <c r="R18" i="79"/>
  <c r="O18" i="79"/>
  <c r="R17" i="79"/>
  <c r="P17" i="79"/>
  <c r="O17" i="79"/>
  <c r="P16" i="79"/>
  <c r="R16" i="79"/>
  <c r="O16" i="79"/>
  <c r="R15" i="79"/>
  <c r="P15" i="79"/>
  <c r="O15" i="79"/>
  <c r="R14" i="79"/>
  <c r="P14" i="79"/>
  <c r="O14" i="79"/>
  <c r="P13" i="79"/>
  <c r="O13" i="79"/>
  <c r="R13" i="79"/>
  <c r="P12" i="79"/>
  <c r="O12" i="79"/>
  <c r="R12" i="79"/>
  <c r="R11" i="79"/>
  <c r="P11" i="79"/>
  <c r="O11" i="79"/>
  <c r="R10" i="79"/>
  <c r="P10" i="79"/>
  <c r="O10" i="79"/>
  <c r="R9" i="79"/>
  <c r="P9" i="79"/>
  <c r="O9" i="79"/>
  <c r="M55" i="79"/>
  <c r="R8" i="79"/>
  <c r="P8" i="79"/>
  <c r="P55" i="79" s="1"/>
  <c r="O8" i="79"/>
  <c r="O55" i="79" s="1"/>
  <c r="M80" i="72"/>
  <c r="O8" i="72"/>
  <c r="O80" i="72" s="1"/>
  <c r="J39" i="71"/>
  <c r="K7" i="71"/>
  <c r="C7" i="71"/>
  <c r="E7" i="71" s="1"/>
  <c r="G7" i="71" s="1"/>
  <c r="B8" i="71"/>
  <c r="E9" i="8"/>
  <c r="E9" i="80"/>
  <c r="J39" i="73"/>
  <c r="K7" i="73"/>
  <c r="G7" i="73"/>
  <c r="B8" i="73"/>
  <c r="K7" i="18"/>
  <c r="J40" i="18"/>
  <c r="J16" i="75"/>
  <c r="H17" i="75"/>
  <c r="J17" i="75" s="1"/>
  <c r="K17" i="75" s="1"/>
  <c r="C14" i="121"/>
  <c r="E14" i="121" s="1"/>
  <c r="G14" i="121" s="1"/>
  <c r="B15" i="121"/>
  <c r="G40" i="60"/>
  <c r="G41" i="60" s="1"/>
  <c r="D8" i="60"/>
  <c r="O8" i="60"/>
  <c r="AA8" i="60"/>
  <c r="AY8" i="60"/>
  <c r="B9" i="60"/>
  <c r="L8" i="60"/>
  <c r="AJ8" i="60"/>
  <c r="AV8" i="60"/>
  <c r="R8" i="60"/>
  <c r="U8" i="60"/>
  <c r="X8" i="60"/>
  <c r="AD8" i="60"/>
  <c r="AG8" i="60"/>
  <c r="AM8" i="60"/>
  <c r="AP8" i="60"/>
  <c r="AS8" i="60"/>
  <c r="AJ51" i="86"/>
  <c r="AJ48" i="86"/>
  <c r="AJ50" i="86" s="1"/>
  <c r="T51" i="86"/>
  <c r="T48" i="86"/>
  <c r="N48" i="86"/>
  <c r="T42" i="86"/>
  <c r="T33" i="86"/>
  <c r="T24" i="86"/>
  <c r="T15" i="86"/>
  <c r="T50" i="86" s="1"/>
  <c r="K47" i="87"/>
  <c r="K44" i="87"/>
  <c r="J44" i="87"/>
  <c r="J47" i="87"/>
  <c r="I47" i="87"/>
  <c r="I44" i="87"/>
  <c r="I46" i="87" s="1"/>
  <c r="H47" i="87"/>
  <c r="H44" i="87"/>
  <c r="G44" i="87"/>
  <c r="G47" i="87"/>
  <c r="F47" i="87"/>
  <c r="F44" i="87"/>
  <c r="E44" i="87"/>
  <c r="E47" i="87"/>
  <c r="D44" i="87"/>
  <c r="E11" i="87"/>
  <c r="E46" i="87" s="1"/>
  <c r="D6" i="87"/>
  <c r="G43" i="127"/>
  <c r="G46" i="127" s="1"/>
  <c r="G47" i="127"/>
  <c r="F47" i="127"/>
  <c r="F43" i="127"/>
  <c r="F46" i="127" s="1"/>
  <c r="E47" i="127"/>
  <c r="H40" i="127"/>
  <c r="E43" i="127"/>
  <c r="H31" i="127"/>
  <c r="H38" i="127" s="1"/>
  <c r="E38" i="127"/>
  <c r="H22" i="127"/>
  <c r="H29" i="127" s="1"/>
  <c r="E29" i="127"/>
  <c r="E20" i="127"/>
  <c r="H13" i="127"/>
  <c r="H20" i="127" s="1"/>
  <c r="E11" i="127"/>
  <c r="H6" i="127"/>
  <c r="H11" i="127" s="1"/>
  <c r="C6" i="127"/>
  <c r="A6" i="127"/>
  <c r="B7" i="127"/>
  <c r="O43" i="126"/>
  <c r="O46" i="126" s="1"/>
  <c r="O47" i="126"/>
  <c r="N47" i="126"/>
  <c r="N43" i="126"/>
  <c r="N46" i="126" s="1"/>
  <c r="M47" i="126"/>
  <c r="M43" i="126"/>
  <c r="M46" i="126" s="1"/>
  <c r="L43" i="126"/>
  <c r="L46" i="126" s="1"/>
  <c r="L47" i="126"/>
  <c r="K47" i="126"/>
  <c r="K43" i="126"/>
  <c r="K46" i="126" s="1"/>
  <c r="J47" i="126"/>
  <c r="J43" i="126"/>
  <c r="J46" i="126" s="1"/>
  <c r="I43" i="126"/>
  <c r="I47" i="126"/>
  <c r="Q40" i="126"/>
  <c r="G43" i="126"/>
  <c r="G46" i="126" s="1"/>
  <c r="G47" i="126"/>
  <c r="F47" i="126"/>
  <c r="F43" i="126"/>
  <c r="F46" i="126" s="1"/>
  <c r="E47" i="126"/>
  <c r="H40" i="126"/>
  <c r="E43" i="126"/>
  <c r="Q31" i="126"/>
  <c r="I38" i="126"/>
  <c r="E38" i="126"/>
  <c r="H31" i="126"/>
  <c r="H38" i="126" s="1"/>
  <c r="Q22" i="126"/>
  <c r="I29" i="126"/>
  <c r="E29" i="126"/>
  <c r="H22" i="126"/>
  <c r="Q13" i="126"/>
  <c r="I20" i="126"/>
  <c r="H13" i="126"/>
  <c r="H20" i="126" s="1"/>
  <c r="E20" i="126"/>
  <c r="I11" i="126"/>
  <c r="Q6" i="126"/>
  <c r="E11" i="126"/>
  <c r="H6" i="126"/>
  <c r="H11" i="126" s="1"/>
  <c r="A4" i="87"/>
  <c r="B6" i="126"/>
  <c r="D47" i="40"/>
  <c r="D20" i="40"/>
  <c r="D46" i="40" s="1"/>
  <c r="B7" i="40"/>
  <c r="C6" i="40"/>
  <c r="K46" i="87"/>
  <c r="J46" i="87"/>
  <c r="H46" i="87"/>
  <c r="G46" i="87"/>
  <c r="F46" i="87"/>
  <c r="D42" i="127"/>
  <c r="D41" i="127"/>
  <c r="D42" i="126"/>
  <c r="D41" i="126"/>
  <c r="D37" i="126"/>
  <c r="D36" i="126"/>
  <c r="D35" i="126"/>
  <c r="D34" i="126"/>
  <c r="D33" i="126"/>
  <c r="D32" i="126"/>
  <c r="D28" i="126"/>
  <c r="D27" i="126"/>
  <c r="D26" i="126"/>
  <c r="D24" i="126"/>
  <c r="D23" i="126"/>
  <c r="D19" i="126"/>
  <c r="D17" i="126"/>
  <c r="D16" i="126"/>
  <c r="D15" i="126"/>
  <c r="D14" i="126"/>
  <c r="D10" i="126"/>
  <c r="D9" i="126"/>
  <c r="D8" i="126"/>
  <c r="D7" i="126"/>
  <c r="K34" i="80"/>
  <c r="K33" i="22"/>
  <c r="K33" i="112"/>
  <c r="K4" i="112" s="1"/>
  <c r="K33" i="104"/>
  <c r="K33" i="17"/>
  <c r="K39" i="17" s="1"/>
  <c r="K40" i="17" s="1"/>
  <c r="E44" i="86"/>
  <c r="E48" i="86" s="1"/>
  <c r="J43" i="127"/>
  <c r="N32" i="49"/>
  <c r="O32" i="49" s="1"/>
  <c r="N33" i="49"/>
  <c r="O33" i="49" s="1"/>
  <c r="K33" i="80"/>
  <c r="K33" i="11"/>
  <c r="K34" i="43"/>
  <c r="K33" i="23"/>
  <c r="K33" i="125"/>
  <c r="K32" i="77"/>
  <c r="K32" i="19"/>
  <c r="K32" i="104"/>
  <c r="K32" i="107"/>
  <c r="Q37" i="127"/>
  <c r="D37" i="127" s="1"/>
  <c r="Q36" i="127"/>
  <c r="D36" i="127" s="1"/>
  <c r="E41" i="86"/>
  <c r="K32" i="11"/>
  <c r="K32" i="85"/>
  <c r="K32" i="23"/>
  <c r="K32" i="125"/>
  <c r="K31" i="91"/>
  <c r="K31" i="46"/>
  <c r="K31" i="22"/>
  <c r="K31" i="64"/>
  <c r="K31" i="119"/>
  <c r="K31" i="19"/>
  <c r="E40" i="86"/>
  <c r="N31" i="49"/>
  <c r="O31" i="49"/>
  <c r="K31" i="67"/>
  <c r="K31" i="8"/>
  <c r="K31" i="16"/>
  <c r="K31" i="61"/>
  <c r="K31" i="93"/>
  <c r="K31" i="94"/>
  <c r="K31" i="65"/>
  <c r="K31" i="57"/>
  <c r="K34" i="121"/>
  <c r="K31" i="23"/>
  <c r="K30" i="64"/>
  <c r="K30" i="92"/>
  <c r="K31" i="80"/>
  <c r="K30" i="14"/>
  <c r="K30" i="88"/>
  <c r="K30" i="124"/>
  <c r="K30" i="38"/>
  <c r="Q35" i="127"/>
  <c r="D35" i="127" s="1"/>
  <c r="E39" i="86"/>
  <c r="O30" i="49"/>
  <c r="K30" i="66"/>
  <c r="K31" i="53"/>
  <c r="K30" i="93"/>
  <c r="K30" i="94"/>
  <c r="K30" i="85"/>
  <c r="K30" i="57"/>
  <c r="K30" i="24"/>
  <c r="K29" i="22"/>
  <c r="K29" i="64"/>
  <c r="K29" i="124"/>
  <c r="E38" i="86"/>
  <c r="Q34" i="127"/>
  <c r="D34" i="127" s="1"/>
  <c r="K29" i="19"/>
  <c r="K29" i="107"/>
  <c r="N29" i="49"/>
  <c r="O29" i="49" s="1"/>
  <c r="J41" i="53"/>
  <c r="K30" i="43"/>
  <c r="K29" i="109"/>
  <c r="K29" i="125"/>
  <c r="K28" i="21"/>
  <c r="K28" i="14"/>
  <c r="E37" i="86"/>
  <c r="Q33" i="127"/>
  <c r="D33" i="127" s="1"/>
  <c r="N38" i="127"/>
  <c r="W42" i="86"/>
  <c r="J38" i="127"/>
  <c r="I38" i="127"/>
  <c r="H42" i="86"/>
  <c r="K28" i="48"/>
  <c r="N28" i="49"/>
  <c r="O28" i="49"/>
  <c r="J40" i="67"/>
  <c r="K28" i="8"/>
  <c r="K28" i="61"/>
  <c r="K28" i="85"/>
  <c r="K27" i="91"/>
  <c r="K27" i="78"/>
  <c r="K27" i="22"/>
  <c r="K27" i="64"/>
  <c r="K27" i="14"/>
  <c r="J40" i="119"/>
  <c r="K27" i="119"/>
  <c r="K27" i="112"/>
  <c r="K27" i="75"/>
  <c r="K27" i="104"/>
  <c r="K28" i="65"/>
  <c r="Z42" i="86"/>
  <c r="Q24" i="86"/>
  <c r="L38" i="127"/>
  <c r="Q32" i="127"/>
  <c r="D32" i="127" s="1"/>
  <c r="K42" i="86"/>
  <c r="K38" i="127"/>
  <c r="E36" i="86"/>
  <c r="N27" i="49"/>
  <c r="K28" i="53"/>
  <c r="J39" i="17"/>
  <c r="K27" i="111"/>
  <c r="K30" i="121"/>
  <c r="Q31" i="127"/>
  <c r="E35" i="86"/>
  <c r="Q42" i="86"/>
  <c r="Q28" i="127"/>
  <c r="D28" i="127" s="1"/>
  <c r="J20" i="127"/>
  <c r="N42" i="86"/>
  <c r="K20" i="127"/>
  <c r="L2" i="20"/>
  <c r="M57" i="20"/>
  <c r="K26" i="46"/>
  <c r="K26" i="64"/>
  <c r="K26" i="88"/>
  <c r="J40" i="88"/>
  <c r="K26" i="124"/>
  <c r="K26" i="112"/>
  <c r="K27" i="93"/>
  <c r="K27" i="65"/>
  <c r="K26" i="17"/>
  <c r="N26" i="49"/>
  <c r="O26" i="49"/>
  <c r="K26" i="67"/>
  <c r="K26" i="66"/>
  <c r="K4" i="66" s="1"/>
  <c r="K26" i="44"/>
  <c r="J39" i="57"/>
  <c r="J39" i="109"/>
  <c r="K26" i="109"/>
  <c r="J39" i="23"/>
  <c r="J40" i="64"/>
  <c r="E32" i="86"/>
  <c r="N11" i="127"/>
  <c r="N20" i="127"/>
  <c r="Q25" i="127"/>
  <c r="D25" i="127" s="1"/>
  <c r="W33" i="86"/>
  <c r="Q7" i="127"/>
  <c r="D7" i="127" s="1"/>
  <c r="E13" i="86"/>
  <c r="Q15" i="86"/>
  <c r="L11" i="127"/>
  <c r="L20" i="127"/>
  <c r="E18" i="86"/>
  <c r="Q22" i="127"/>
  <c r="J40" i="21"/>
  <c r="K25" i="21"/>
  <c r="K25" i="124"/>
  <c r="J40" i="77"/>
  <c r="K25" i="107"/>
  <c r="K25" i="16"/>
  <c r="O25" i="49"/>
  <c r="K25" i="8"/>
  <c r="J39" i="85"/>
  <c r="K25" i="17"/>
  <c r="K26" i="43"/>
  <c r="K25" i="57"/>
  <c r="K39" i="57" s="1"/>
  <c r="K40" i="57" s="1"/>
  <c r="K25" i="117"/>
  <c r="K4" i="117" s="1"/>
  <c r="N47" i="127"/>
  <c r="N29" i="127"/>
  <c r="Q33" i="86"/>
  <c r="Q51" i="86"/>
  <c r="L29" i="127"/>
  <c r="J39" i="48"/>
  <c r="J39" i="92"/>
  <c r="K24" i="46"/>
  <c r="J40" i="50"/>
  <c r="K24" i="19"/>
  <c r="K24" i="93"/>
  <c r="J40" i="95"/>
  <c r="K24" i="94"/>
  <c r="K24" i="11"/>
  <c r="J40" i="11"/>
  <c r="K24" i="85"/>
  <c r="E31" i="86"/>
  <c r="Q10" i="127"/>
  <c r="D10" i="127" s="1"/>
  <c r="N24" i="86"/>
  <c r="E11" i="86"/>
  <c r="Q27" i="127"/>
  <c r="D27" i="127" s="1"/>
  <c r="K11" i="127"/>
  <c r="H51" i="86"/>
  <c r="J47" i="127"/>
  <c r="E30" i="86"/>
  <c r="N15" i="86"/>
  <c r="K33" i="86"/>
  <c r="K47" i="127"/>
  <c r="K29" i="127"/>
  <c r="H15" i="86"/>
  <c r="H24" i="86"/>
  <c r="Q26" i="127"/>
  <c r="D26" i="127" s="1"/>
  <c r="Q8" i="127"/>
  <c r="D8" i="127" s="1"/>
  <c r="E23" i="86"/>
  <c r="N51" i="86"/>
  <c r="I20" i="127"/>
  <c r="K24" i="86"/>
  <c r="E17" i="86"/>
  <c r="J11" i="127"/>
  <c r="Q18" i="127"/>
  <c r="D18" i="127" s="1"/>
  <c r="Q15" i="127"/>
  <c r="D15" i="127" s="1"/>
  <c r="L57" i="20"/>
  <c r="N25" i="20"/>
  <c r="N57" i="20" s="1"/>
  <c r="O24" i="49"/>
  <c r="K24" i="67"/>
  <c r="J40" i="66"/>
  <c r="K40" i="66"/>
  <c r="K41" i="66" s="1"/>
  <c r="K40" i="8"/>
  <c r="K41" i="8" s="1"/>
  <c r="K4" i="8"/>
  <c r="J40" i="8"/>
  <c r="J40" i="112"/>
  <c r="K25" i="43"/>
  <c r="J40" i="43"/>
  <c r="K4" i="57"/>
  <c r="J39" i="24"/>
  <c r="K4" i="24"/>
  <c r="K39" i="24"/>
  <c r="K40" i="24" s="1"/>
  <c r="K24" i="111"/>
  <c r="J39" i="111"/>
  <c r="K24" i="109"/>
  <c r="K39" i="117"/>
  <c r="K40" i="117" s="1"/>
  <c r="J39" i="117"/>
  <c r="K27" i="121"/>
  <c r="J41" i="121"/>
  <c r="K24" i="125"/>
  <c r="J39" i="125"/>
  <c r="Z33" i="86"/>
  <c r="E20" i="86"/>
  <c r="Z24" i="86"/>
  <c r="Z51" i="86"/>
  <c r="Z15" i="86"/>
  <c r="E12" i="86"/>
  <c r="W15" i="86"/>
  <c r="Q9" i="127"/>
  <c r="D9" i="127" s="1"/>
  <c r="Q24" i="127"/>
  <c r="D24" i="127" s="1"/>
  <c r="E29" i="86"/>
  <c r="Q14" i="127"/>
  <c r="D14" i="127" s="1"/>
  <c r="W51" i="86"/>
  <c r="W24" i="86"/>
  <c r="Q17" i="127"/>
  <c r="D17" i="127" s="1"/>
  <c r="E22" i="86"/>
  <c r="E28" i="86"/>
  <c r="Q19" i="127"/>
  <c r="D19" i="127" s="1"/>
  <c r="E27" i="86"/>
  <c r="C40" i="27"/>
  <c r="L47" i="127"/>
  <c r="E14" i="86"/>
  <c r="E19" i="86"/>
  <c r="Q6" i="127"/>
  <c r="Q16" i="127"/>
  <c r="D16" i="127" s="1"/>
  <c r="E26" i="86"/>
  <c r="Q23" i="127"/>
  <c r="D23" i="127" s="1"/>
  <c r="I29" i="127"/>
  <c r="J29" i="127"/>
  <c r="E21" i="86"/>
  <c r="K51" i="86"/>
  <c r="I47" i="127"/>
  <c r="I11" i="127"/>
  <c r="E10" i="86"/>
  <c r="N33" i="86"/>
  <c r="Q13" i="127"/>
  <c r="H33" i="86"/>
  <c r="K15" i="86"/>
  <c r="K24" i="23"/>
  <c r="K23" i="48"/>
  <c r="K39" i="48" s="1"/>
  <c r="K40" i="48" s="1"/>
  <c r="K4" i="92"/>
  <c r="K39" i="92"/>
  <c r="K40" i="92" s="1"/>
  <c r="J39" i="91"/>
  <c r="K40" i="21"/>
  <c r="K41" i="21" s="1"/>
  <c r="K4" i="21"/>
  <c r="K41" i="53"/>
  <c r="K42" i="53" s="1"/>
  <c r="K4" i="53"/>
  <c r="J40" i="44"/>
  <c r="K24" i="80"/>
  <c r="J40" i="80"/>
  <c r="K23" i="78"/>
  <c r="K40" i="78" s="1"/>
  <c r="K41" i="78" s="1"/>
  <c r="J40" i="78"/>
  <c r="K4" i="78"/>
  <c r="J40" i="46"/>
  <c r="K23" i="22"/>
  <c r="J40" i="22"/>
  <c r="J40" i="14"/>
  <c r="K23" i="14"/>
  <c r="K4" i="88"/>
  <c r="K40" i="88"/>
  <c r="K41" i="88" s="1"/>
  <c r="K4" i="124"/>
  <c r="K40" i="124"/>
  <c r="K41" i="124" s="1"/>
  <c r="J40" i="124"/>
  <c r="K23" i="77"/>
  <c r="K23" i="50"/>
  <c r="J40" i="19"/>
  <c r="K23" i="104"/>
  <c r="J40" i="104"/>
  <c r="J40" i="107"/>
  <c r="J40" i="16"/>
  <c r="K23" i="16"/>
  <c r="J40" i="61"/>
  <c r="K40" i="61"/>
  <c r="K41" i="61" s="1"/>
  <c r="K4" i="61"/>
  <c r="J40" i="93"/>
  <c r="K40" i="38"/>
  <c r="K41" i="38" s="1"/>
  <c r="K4" i="38"/>
  <c r="J40" i="38"/>
  <c r="K23" i="95"/>
  <c r="K23" i="94"/>
  <c r="J40" i="94"/>
  <c r="K23" i="11"/>
  <c r="J39" i="65"/>
  <c r="D40" i="127" l="1"/>
  <c r="D43" i="127" s="1"/>
  <c r="H29" i="126"/>
  <c r="K39" i="98"/>
  <c r="K40" i="98" s="1"/>
  <c r="K4" i="98"/>
  <c r="D10" i="48"/>
  <c r="F10" i="48"/>
  <c r="K39" i="71"/>
  <c r="K40" i="71" s="1"/>
  <c r="K4" i="71"/>
  <c r="C8" i="71"/>
  <c r="E8" i="71" s="1"/>
  <c r="G8" i="71" s="1"/>
  <c r="B9" i="71"/>
  <c r="E10" i="8"/>
  <c r="E10" i="80"/>
  <c r="L7" i="73"/>
  <c r="L4" i="73" s="1"/>
  <c r="K39" i="73"/>
  <c r="K40" i="73" s="1"/>
  <c r="C8" i="73"/>
  <c r="E8" i="73" s="1"/>
  <c r="G8" i="73" s="1"/>
  <c r="B9" i="73"/>
  <c r="K40" i="18"/>
  <c r="K41" i="18" s="1"/>
  <c r="K4" i="18"/>
  <c r="C15" i="121"/>
  <c r="E15" i="121" s="1"/>
  <c r="G15" i="121" s="1"/>
  <c r="B16" i="121"/>
  <c r="D40" i="60"/>
  <c r="D41" i="60" s="1"/>
  <c r="Q8" i="60"/>
  <c r="Q40" i="60" s="1"/>
  <c r="Q41" i="60" s="1"/>
  <c r="O40" i="60"/>
  <c r="O41" i="60" s="1"/>
  <c r="AC8" i="60"/>
  <c r="AC40" i="60" s="1"/>
  <c r="AC41" i="60" s="1"/>
  <c r="AA40" i="60"/>
  <c r="AA41" i="60" s="1"/>
  <c r="BA8" i="60"/>
  <c r="BA40" i="60" s="1"/>
  <c r="BA41" i="60" s="1"/>
  <c r="AY40" i="60"/>
  <c r="AY41" i="60" s="1"/>
  <c r="O9" i="60"/>
  <c r="Q9" i="60" s="1"/>
  <c r="AP9" i="60"/>
  <c r="AS9" i="60"/>
  <c r="AU9" i="60" s="1"/>
  <c r="AY9" i="60"/>
  <c r="BA9" i="60" s="1"/>
  <c r="L9" i="60"/>
  <c r="U9" i="60"/>
  <c r="W9" i="60" s="1"/>
  <c r="X9" i="60"/>
  <c r="Z9" i="60" s="1"/>
  <c r="AD9" i="60"/>
  <c r="AF9" i="60" s="1"/>
  <c r="AG9" i="60"/>
  <c r="AI9" i="60" s="1"/>
  <c r="AJ9" i="60"/>
  <c r="AL9" i="60" s="1"/>
  <c r="AV9" i="60"/>
  <c r="AX9" i="60" s="1"/>
  <c r="B10" i="60"/>
  <c r="R9" i="60"/>
  <c r="T9" i="60" s="1"/>
  <c r="AA9" i="60"/>
  <c r="AC9" i="60" s="1"/>
  <c r="AM9" i="60"/>
  <c r="AO9" i="60" s="1"/>
  <c r="N8" i="60"/>
  <c r="N40" i="60" s="1"/>
  <c r="N41" i="60" s="1"/>
  <c r="F8" i="60"/>
  <c r="L40" i="60"/>
  <c r="L41" i="60" s="1"/>
  <c r="AL8" i="60"/>
  <c r="AL40" i="60" s="1"/>
  <c r="AL41" i="60" s="1"/>
  <c r="AJ40" i="60"/>
  <c r="AJ41" i="60" s="1"/>
  <c r="AX8" i="60"/>
  <c r="AX40" i="60" s="1"/>
  <c r="AX41" i="60" s="1"/>
  <c r="AV40" i="60"/>
  <c r="AV41" i="60" s="1"/>
  <c r="R40" i="60"/>
  <c r="R41" i="60" s="1"/>
  <c r="T8" i="60"/>
  <c r="T40" i="60" s="1"/>
  <c r="T41" i="60" s="1"/>
  <c r="U40" i="60"/>
  <c r="U41" i="60" s="1"/>
  <c r="W8" i="60"/>
  <c r="W40" i="60" s="1"/>
  <c r="W41" i="60" s="1"/>
  <c r="X40" i="60"/>
  <c r="X41" i="60" s="1"/>
  <c r="Z8" i="60"/>
  <c r="Z40" i="60" s="1"/>
  <c r="Z41" i="60" s="1"/>
  <c r="AD40" i="60"/>
  <c r="AD41" i="60" s="1"/>
  <c r="AF8" i="60"/>
  <c r="AF40" i="60" s="1"/>
  <c r="AF41" i="60" s="1"/>
  <c r="AG40" i="60"/>
  <c r="AG41" i="60" s="1"/>
  <c r="AI8" i="60"/>
  <c r="AI40" i="60" s="1"/>
  <c r="AI41" i="60" s="1"/>
  <c r="AM40" i="60"/>
  <c r="AM41" i="60" s="1"/>
  <c r="AO8" i="60"/>
  <c r="AO40" i="60" s="1"/>
  <c r="AO41" i="60" s="1"/>
  <c r="AP40" i="60"/>
  <c r="AP41" i="60" s="1"/>
  <c r="H8" i="60"/>
  <c r="H40" i="60" s="1"/>
  <c r="H41" i="60" s="1"/>
  <c r="AR8" i="60"/>
  <c r="AR40" i="60" s="1"/>
  <c r="AR41" i="60" s="1"/>
  <c r="AS40" i="60"/>
  <c r="AS41" i="60" s="1"/>
  <c r="AU8" i="60"/>
  <c r="AU40" i="60" s="1"/>
  <c r="AU41" i="60" s="1"/>
  <c r="H47" i="127"/>
  <c r="H43" i="127"/>
  <c r="H46" i="127" s="1"/>
  <c r="B8" i="127"/>
  <c r="C7" i="127"/>
  <c r="Q43" i="126"/>
  <c r="Q47" i="126"/>
  <c r="D40" i="126"/>
  <c r="H47" i="126"/>
  <c r="H43" i="126"/>
  <c r="D31" i="126"/>
  <c r="D38" i="126" s="1"/>
  <c r="Q38" i="126"/>
  <c r="Q29" i="126"/>
  <c r="D22" i="126"/>
  <c r="D29" i="126" s="1"/>
  <c r="Q20" i="126"/>
  <c r="D13" i="126"/>
  <c r="D20" i="126" s="1"/>
  <c r="Q11" i="126"/>
  <c r="D6" i="126"/>
  <c r="D11" i="126" s="1"/>
  <c r="B6" i="87"/>
  <c r="A2" i="41"/>
  <c r="C6" i="126"/>
  <c r="B7" i="126"/>
  <c r="A6" i="126"/>
  <c r="B8" i="40"/>
  <c r="C7" i="40"/>
  <c r="K4" i="93"/>
  <c r="E46" i="126"/>
  <c r="D22" i="127"/>
  <c r="D29" i="127" s="1"/>
  <c r="K4" i="17"/>
  <c r="I46" i="126"/>
  <c r="E46" i="127"/>
  <c r="K16" i="75"/>
  <c r="J40" i="75"/>
  <c r="D11" i="87"/>
  <c r="D46" i="87" s="1"/>
  <c r="D47" i="87"/>
  <c r="K40" i="19"/>
  <c r="K41" i="19" s="1"/>
  <c r="K4" i="19"/>
  <c r="K4" i="107"/>
  <c r="K40" i="107"/>
  <c r="K41" i="107" s="1"/>
  <c r="K4" i="85"/>
  <c r="K39" i="85"/>
  <c r="K40" i="85" s="1"/>
  <c r="K39" i="91"/>
  <c r="K40" i="91" s="1"/>
  <c r="K4" i="91"/>
  <c r="K4" i="46"/>
  <c r="K40" i="46"/>
  <c r="K41" i="46" s="1"/>
  <c r="K4" i="64"/>
  <c r="K40" i="64"/>
  <c r="K41" i="64" s="1"/>
  <c r="K4" i="119"/>
  <c r="K40" i="119"/>
  <c r="K41" i="119" s="1"/>
  <c r="K40" i="44"/>
  <c r="K41" i="44" s="1"/>
  <c r="K4" i="44"/>
  <c r="K40" i="112"/>
  <c r="K41" i="112" s="1"/>
  <c r="K40" i="93"/>
  <c r="K41" i="93" s="1"/>
  <c r="N46" i="127"/>
  <c r="L46" i="127"/>
  <c r="N39" i="49"/>
  <c r="K46" i="127"/>
  <c r="Q50" i="86"/>
  <c r="E42" i="86"/>
  <c r="O27" i="49"/>
  <c r="O39" i="49" s="1"/>
  <c r="O40" i="49" s="1"/>
  <c r="Z50" i="86"/>
  <c r="D31" i="127"/>
  <c r="D38" i="127" s="1"/>
  <c r="Q38" i="127"/>
  <c r="N50" i="86"/>
  <c r="K50" i="86"/>
  <c r="I46" i="127"/>
  <c r="H50" i="86"/>
  <c r="Q11" i="127"/>
  <c r="J46" i="127"/>
  <c r="K4" i="67"/>
  <c r="K40" i="67"/>
  <c r="K41" i="67" s="1"/>
  <c r="K4" i="43"/>
  <c r="K40" i="43"/>
  <c r="K41" i="43" s="1"/>
  <c r="K39" i="111"/>
  <c r="K40" i="111" s="1"/>
  <c r="K4" i="111"/>
  <c r="K4" i="109"/>
  <c r="K39" i="109"/>
  <c r="K40" i="109" s="1" a="1"/>
  <c r="K40" i="109" s="1"/>
  <c r="K41" i="121"/>
  <c r="K42" i="121" s="1"/>
  <c r="K4" i="121"/>
  <c r="K4" i="125"/>
  <c r="K39" i="125"/>
  <c r="K40" i="125" s="1"/>
  <c r="E33" i="86"/>
  <c r="Q29" i="127"/>
  <c r="W50" i="86"/>
  <c r="E24" i="86"/>
  <c r="D6" i="127"/>
  <c r="D11" i="127" s="1"/>
  <c r="Q20" i="127"/>
  <c r="D13" i="127"/>
  <c r="D20" i="127" s="1"/>
  <c r="E15" i="86"/>
  <c r="E51" i="86"/>
  <c r="Q47" i="127"/>
  <c r="K39" i="23"/>
  <c r="K40" i="23" s="1"/>
  <c r="K4" i="23"/>
  <c r="K40" i="80"/>
  <c r="K41" i="80" s="1"/>
  <c r="K4" i="80"/>
  <c r="K4" i="22"/>
  <c r="K40" i="22"/>
  <c r="K41" i="22" s="1"/>
  <c r="K40" i="14"/>
  <c r="K41" i="14" s="1"/>
  <c r="K4" i="14"/>
  <c r="K40" i="77"/>
  <c r="K41" i="77" s="1"/>
  <c r="K4" i="77"/>
  <c r="K4" i="50"/>
  <c r="K40" i="50"/>
  <c r="K41" i="50" s="1"/>
  <c r="K40" i="104"/>
  <c r="K41" i="104" s="1"/>
  <c r="K4" i="104"/>
  <c r="K40" i="16"/>
  <c r="K41" i="16" s="1"/>
  <c r="K4" i="16"/>
  <c r="K40" i="95"/>
  <c r="K41" i="95" s="1"/>
  <c r="K4" i="95"/>
  <c r="K4" i="94"/>
  <c r="K40" i="94"/>
  <c r="K41" i="94" s="1"/>
  <c r="K40" i="11"/>
  <c r="K41" i="11" s="1"/>
  <c r="K4" i="11"/>
  <c r="K39" i="65"/>
  <c r="K40" i="65" s="1"/>
  <c r="K4" i="65"/>
  <c r="H46" i="126" l="1"/>
  <c r="D11" i="48"/>
  <c r="F11" i="48"/>
  <c r="C9" i="71"/>
  <c r="E9" i="71" s="1"/>
  <c r="G9" i="71" s="1"/>
  <c r="B10" i="71"/>
  <c r="E11" i="8"/>
  <c r="E11" i="80"/>
  <c r="C9" i="73"/>
  <c r="E9" i="73" s="1"/>
  <c r="G9" i="73" s="1"/>
  <c r="B10" i="73"/>
  <c r="C16" i="121"/>
  <c r="E16" i="121" s="1"/>
  <c r="G16" i="121" s="1"/>
  <c r="B17" i="121"/>
  <c r="AR9" i="60"/>
  <c r="H9" i="60"/>
  <c r="N9" i="60"/>
  <c r="F9" i="60"/>
  <c r="L10" i="60"/>
  <c r="AA10" i="60"/>
  <c r="AC10" i="60" s="1"/>
  <c r="AD10" i="60"/>
  <c r="AF10" i="60" s="1"/>
  <c r="AG10" i="60"/>
  <c r="AI10" i="60" s="1"/>
  <c r="AM10" i="60"/>
  <c r="AO10" i="60" s="1"/>
  <c r="AP10" i="60"/>
  <c r="AS10" i="60"/>
  <c r="AU10" i="60" s="1"/>
  <c r="AV10" i="60"/>
  <c r="AX10" i="60" s="1"/>
  <c r="O10" i="60"/>
  <c r="Q10" i="60" s="1"/>
  <c r="R10" i="60"/>
  <c r="T10" i="60" s="1"/>
  <c r="U10" i="60"/>
  <c r="W10" i="60" s="1"/>
  <c r="X10" i="60"/>
  <c r="Z10" i="60" s="1"/>
  <c r="AJ10" i="60"/>
  <c r="AL10" i="60" s="1"/>
  <c r="AY10" i="60"/>
  <c r="BA10" i="60" s="1"/>
  <c r="B11" i="60"/>
  <c r="F40" i="60"/>
  <c r="F41" i="60" s="1"/>
  <c r="C8" i="60"/>
  <c r="C8" i="127"/>
  <c r="B9" i="127"/>
  <c r="D43" i="126"/>
  <c r="D46" i="126" s="1"/>
  <c r="D47" i="126"/>
  <c r="A6" i="87"/>
  <c r="C6" i="87"/>
  <c r="B7" i="87"/>
  <c r="B5" i="41"/>
  <c r="A4" i="27"/>
  <c r="A8" i="27"/>
  <c r="GW5" i="41" s="1"/>
  <c r="A6" i="86"/>
  <c r="B10" i="86" s="1"/>
  <c r="C7" i="126"/>
  <c r="B8" i="126"/>
  <c r="C8" i="40"/>
  <c r="B9" i="40"/>
  <c r="K4" i="75"/>
  <c r="K40" i="75"/>
  <c r="K41" i="75" s="1"/>
  <c r="Q46" i="126"/>
  <c r="Q46" i="127"/>
  <c r="D46" i="127"/>
  <c r="E50" i="86"/>
  <c r="D47" i="127"/>
  <c r="D12" i="48" l="1"/>
  <c r="F12" i="48"/>
  <c r="C10" i="71"/>
  <c r="E10" i="71" s="1"/>
  <c r="G10" i="71" s="1"/>
  <c r="B11" i="71"/>
  <c r="E12" i="8"/>
  <c r="E12" i="80"/>
  <c r="C10" i="73"/>
  <c r="E10" i="73" s="1"/>
  <c r="G10" i="73" s="1"/>
  <c r="B11" i="73"/>
  <c r="C17" i="121"/>
  <c r="E17" i="121" s="1"/>
  <c r="G17" i="121" s="1"/>
  <c r="B18" i="121"/>
  <c r="N10" i="60"/>
  <c r="F10" i="60"/>
  <c r="C10" i="60" s="1"/>
  <c r="E10" i="60" s="1"/>
  <c r="AR10" i="60"/>
  <c r="H10" i="60"/>
  <c r="L11" i="60"/>
  <c r="O11" i="60"/>
  <c r="Q11" i="60" s="1"/>
  <c r="R11" i="60"/>
  <c r="T11" i="60" s="1"/>
  <c r="U11" i="60"/>
  <c r="W11" i="60" s="1"/>
  <c r="X11" i="60"/>
  <c r="Z11" i="60" s="1"/>
  <c r="AJ11" i="60"/>
  <c r="AL11" i="60" s="1"/>
  <c r="AM11" i="60"/>
  <c r="AO11" i="60" s="1"/>
  <c r="AP11" i="60"/>
  <c r="B12" i="60"/>
  <c r="AS11" i="60"/>
  <c r="AU11" i="60" s="1"/>
  <c r="AY11" i="60"/>
  <c r="BA11" i="60" s="1"/>
  <c r="AA11" i="60"/>
  <c r="AC11" i="60" s="1"/>
  <c r="AD11" i="60"/>
  <c r="AF11" i="60" s="1"/>
  <c r="AG11" i="60"/>
  <c r="AI11" i="60" s="1"/>
  <c r="AV11" i="60"/>
  <c r="AX11" i="60" s="1"/>
  <c r="E8" i="60"/>
  <c r="E40" i="60" s="1"/>
  <c r="E41" i="60" s="1"/>
  <c r="C40" i="60"/>
  <c r="C41" i="60" s="1"/>
  <c r="C9" i="127"/>
  <c r="B10" i="127"/>
  <c r="B8" i="87"/>
  <c r="C7" i="87"/>
  <c r="C5" i="41"/>
  <c r="H5" i="41"/>
  <c r="L5" i="41"/>
  <c r="P5" i="41"/>
  <c r="T5" i="41"/>
  <c r="X5" i="41"/>
  <c r="AB5" i="41"/>
  <c r="AF5" i="41"/>
  <c r="AJ5" i="41"/>
  <c r="AN5" i="41"/>
  <c r="AR5" i="41"/>
  <c r="AV5" i="41"/>
  <c r="AZ5" i="41"/>
  <c r="BD5" i="41"/>
  <c r="BH5" i="41"/>
  <c r="BL5" i="41"/>
  <c r="BP5" i="41"/>
  <c r="BT5" i="41"/>
  <c r="BX5" i="41"/>
  <c r="CB5" i="41"/>
  <c r="CF5" i="41"/>
  <c r="CJ5" i="41"/>
  <c r="CN5" i="41"/>
  <c r="CR5" i="41"/>
  <c r="CV5" i="41"/>
  <c r="CZ5" i="41"/>
  <c r="DD5" i="41"/>
  <c r="DH5" i="41"/>
  <c r="DL5" i="41"/>
  <c r="DP5" i="41"/>
  <c r="DT5" i="41"/>
  <c r="DX5" i="41"/>
  <c r="EB5" i="41"/>
  <c r="EF5" i="41"/>
  <c r="EJ5" i="41"/>
  <c r="EN5" i="41"/>
  <c r="ER5" i="41"/>
  <c r="EV5" i="41"/>
  <c r="EZ5" i="41"/>
  <c r="FD5" i="41"/>
  <c r="FH5" i="41"/>
  <c r="FL5" i="41"/>
  <c r="FP5" i="41"/>
  <c r="FT5" i="41"/>
  <c r="FX5" i="41"/>
  <c r="GB5" i="41"/>
  <c r="GF5" i="41"/>
  <c r="GJ5" i="41"/>
  <c r="GN5" i="41"/>
  <c r="GR5" i="41"/>
  <c r="GZ5" i="41"/>
  <c r="B6" i="41"/>
  <c r="A5" i="41"/>
  <c r="C52" i="41" s="1"/>
  <c r="C53" i="41" s="1"/>
  <c r="C54" i="41" s="1"/>
  <c r="C55" i="41" s="1"/>
  <c r="C56" i="41" s="1"/>
  <c r="C4" i="121"/>
  <c r="C4" i="117"/>
  <c r="C4" i="109"/>
  <c r="C4" i="111"/>
  <c r="C4" i="24"/>
  <c r="B7" i="24" s="1"/>
  <c r="C4" i="57"/>
  <c r="B7" i="57" s="1"/>
  <c r="C4" i="43"/>
  <c r="B8" i="43" s="1"/>
  <c r="C4" i="125"/>
  <c r="C4" i="23"/>
  <c r="C4" i="17"/>
  <c r="B7" i="17" s="1"/>
  <c r="C4" i="65"/>
  <c r="B7" i="65" s="1"/>
  <c r="C4" i="85"/>
  <c r="B7" i="85" s="1"/>
  <c r="C4" i="11"/>
  <c r="B7" i="11" s="1"/>
  <c r="C4" i="94"/>
  <c r="C4" i="95"/>
  <c r="C4" i="38"/>
  <c r="C4" i="93"/>
  <c r="C4" i="61"/>
  <c r="C4" i="16"/>
  <c r="C4" i="107"/>
  <c r="C4" i="19"/>
  <c r="C4" i="77"/>
  <c r="C4" i="75"/>
  <c r="C4" i="112"/>
  <c r="C4" i="124"/>
  <c r="C4" i="88"/>
  <c r="C4" i="18"/>
  <c r="C4" i="119"/>
  <c r="C4" i="14"/>
  <c r="C4" i="104"/>
  <c r="C4" i="50"/>
  <c r="C4" i="64"/>
  <c r="C4" i="22"/>
  <c r="C4" i="46"/>
  <c r="C4" i="78"/>
  <c r="C4" i="80"/>
  <c r="C4" i="44"/>
  <c r="C4" i="53"/>
  <c r="C4" i="8"/>
  <c r="C4" i="66"/>
  <c r="C4" i="67"/>
  <c r="C4" i="49"/>
  <c r="B7" i="49" s="1"/>
  <c r="C4" i="21"/>
  <c r="C4" i="48"/>
  <c r="B7" i="48" s="1"/>
  <c r="C4" i="98"/>
  <c r="A3" i="27"/>
  <c r="AC8" i="27"/>
  <c r="BU5" i="41" s="1"/>
  <c r="AD8" i="27"/>
  <c r="AJ8" i="27"/>
  <c r="AK8" i="27"/>
  <c r="AL8" i="27"/>
  <c r="AN8" i="27"/>
  <c r="AO8" i="27"/>
  <c r="BM8" i="27"/>
  <c r="GC5" i="41" s="1"/>
  <c r="BT8" i="27"/>
  <c r="HA5" i="41" s="1"/>
  <c r="A9" i="27"/>
  <c r="B11" i="86"/>
  <c r="A10" i="86"/>
  <c r="C10" i="86"/>
  <c r="B9" i="126"/>
  <c r="C8" i="126"/>
  <c r="C9" i="40"/>
  <c r="B10" i="40"/>
  <c r="C9" i="60"/>
  <c r="E9" i="60" s="1"/>
  <c r="D13" i="48" l="1"/>
  <c r="F13" i="48"/>
  <c r="C11" i="71"/>
  <c r="E11" i="71" s="1"/>
  <c r="G11" i="71" s="1"/>
  <c r="B12" i="71"/>
  <c r="E13" i="8"/>
  <c r="E13" i="80"/>
  <c r="C11" i="73"/>
  <c r="E11" i="73" s="1"/>
  <c r="G11" i="73" s="1"/>
  <c r="B12" i="73"/>
  <c r="C18" i="121"/>
  <c r="E18" i="121" s="1"/>
  <c r="G18" i="121" s="1"/>
  <c r="B19" i="121"/>
  <c r="N11" i="60"/>
  <c r="F11" i="60"/>
  <c r="AR11" i="60"/>
  <c r="H11" i="60"/>
  <c r="U12" i="60"/>
  <c r="W12" i="60" s="1"/>
  <c r="X12" i="60"/>
  <c r="Z12" i="60" s="1"/>
  <c r="AA12" i="60"/>
  <c r="AC12" i="60" s="1"/>
  <c r="AP12" i="60"/>
  <c r="AS12" i="60"/>
  <c r="AU12" i="60" s="1"/>
  <c r="AV12" i="60"/>
  <c r="AX12" i="60" s="1"/>
  <c r="AY12" i="60"/>
  <c r="BA12" i="60" s="1"/>
  <c r="B13" i="60"/>
  <c r="L12" i="60"/>
  <c r="O12" i="60"/>
  <c r="Q12" i="60" s="1"/>
  <c r="R12" i="60"/>
  <c r="T12" i="60" s="1"/>
  <c r="AD12" i="60"/>
  <c r="AF12" i="60" s="1"/>
  <c r="AG12" i="60"/>
  <c r="AI12" i="60" s="1"/>
  <c r="AJ12" i="60"/>
  <c r="AL12" i="60" s="1"/>
  <c r="AM12" i="60"/>
  <c r="AO12" i="60" s="1"/>
  <c r="B13" i="127"/>
  <c r="C10" i="127"/>
  <c r="B9" i="87"/>
  <c r="C8" i="87"/>
  <c r="BV5" i="41"/>
  <c r="BW5" i="41"/>
  <c r="GE5" i="41"/>
  <c r="GE10" i="41" s="1"/>
  <c r="GD5" i="41"/>
  <c r="HC5" i="41"/>
  <c r="HC10" i="41" s="1"/>
  <c r="HB5" i="41"/>
  <c r="C6" i="41"/>
  <c r="H6" i="41"/>
  <c r="L6" i="41"/>
  <c r="P6" i="41"/>
  <c r="T6" i="41"/>
  <c r="X6" i="41"/>
  <c r="AB6" i="41"/>
  <c r="AF6" i="41"/>
  <c r="AJ6" i="41"/>
  <c r="AN6" i="41"/>
  <c r="AR6" i="41"/>
  <c r="AV6" i="41"/>
  <c r="AZ6" i="41"/>
  <c r="BD6" i="41"/>
  <c r="BH6" i="41"/>
  <c r="BL6" i="41"/>
  <c r="BP6" i="41"/>
  <c r="BT6" i="41"/>
  <c r="BX6" i="41"/>
  <c r="CB6" i="41"/>
  <c r="CF6" i="41"/>
  <c r="CJ6" i="41"/>
  <c r="CN6" i="41"/>
  <c r="CR6" i="41"/>
  <c r="CV6" i="41"/>
  <c r="CZ6" i="41"/>
  <c r="DD6" i="41"/>
  <c r="DH6" i="41"/>
  <c r="DL6" i="41"/>
  <c r="DP6" i="41"/>
  <c r="DT6" i="41"/>
  <c r="DX6" i="41"/>
  <c r="EB6" i="41"/>
  <c r="EF6" i="41"/>
  <c r="EJ6" i="41"/>
  <c r="EN6" i="41"/>
  <c r="ER6" i="41"/>
  <c r="EV6" i="41"/>
  <c r="EZ6" i="41"/>
  <c r="FD6" i="41"/>
  <c r="FH6" i="41"/>
  <c r="FL6" i="41"/>
  <c r="FP6" i="41"/>
  <c r="FT6" i="41"/>
  <c r="FX6" i="41"/>
  <c r="GB6" i="41"/>
  <c r="GF6" i="41"/>
  <c r="GJ6" i="41"/>
  <c r="GN6" i="41"/>
  <c r="GR6" i="41"/>
  <c r="GZ6" i="41"/>
  <c r="B7" i="41"/>
  <c r="B7" i="121"/>
  <c r="C7" i="121"/>
  <c r="E7" i="121" s="1"/>
  <c r="G7" i="121" s="1"/>
  <c r="B7" i="117"/>
  <c r="C7" i="117"/>
  <c r="E7" i="117" s="1"/>
  <c r="G7" i="117" s="1"/>
  <c r="B7" i="109"/>
  <c r="C7" i="109"/>
  <c r="E7" i="109" s="1"/>
  <c r="G7" i="109" s="1"/>
  <c r="B7" i="111"/>
  <c r="C7" i="111"/>
  <c r="E7" i="111" s="1"/>
  <c r="G7" i="111" s="1"/>
  <c r="C7" i="24"/>
  <c r="E7" i="24" s="1"/>
  <c r="G7" i="24" s="1"/>
  <c r="B8" i="24"/>
  <c r="C7" i="57"/>
  <c r="E7" i="57" s="1"/>
  <c r="G7" i="57" s="1"/>
  <c r="B8" i="57"/>
  <c r="C8" i="43"/>
  <c r="E8" i="43" s="1"/>
  <c r="G8" i="43" s="1"/>
  <c r="B9" i="43"/>
  <c r="B7" i="125"/>
  <c r="C7" i="125"/>
  <c r="E7" i="125" s="1"/>
  <c r="G7" i="125" s="1"/>
  <c r="C7" i="23"/>
  <c r="B7" i="23"/>
  <c r="B8" i="23" s="1"/>
  <c r="C7" i="17"/>
  <c r="E7" i="17" s="1"/>
  <c r="G7" i="17" s="1"/>
  <c r="B8" i="17"/>
  <c r="C7" i="65"/>
  <c r="E7" i="65" s="1"/>
  <c r="G7" i="65" s="1"/>
  <c r="B8" i="65"/>
  <c r="C7" i="85"/>
  <c r="E7" i="85" s="1"/>
  <c r="G7" i="85" s="1"/>
  <c r="B8" i="85"/>
  <c r="C7" i="11"/>
  <c r="C8" i="11" s="1"/>
  <c r="E7" i="11"/>
  <c r="B7" i="94"/>
  <c r="C7" i="94"/>
  <c r="E7" i="94" s="1"/>
  <c r="G7" i="94" s="1"/>
  <c r="B7" i="95"/>
  <c r="C7" i="95"/>
  <c r="E7" i="95" s="1"/>
  <c r="G7" i="95" s="1"/>
  <c r="B7" i="38"/>
  <c r="C7" i="38"/>
  <c r="E7" i="38" s="1"/>
  <c r="G7" i="38" s="1"/>
  <c r="B7" i="93"/>
  <c r="C7" i="93"/>
  <c r="E7" i="93" s="1"/>
  <c r="G7" i="93" s="1"/>
  <c r="B7" i="61"/>
  <c r="C7" i="61"/>
  <c r="E7" i="61" s="1"/>
  <c r="G7" i="61" s="1"/>
  <c r="B7" i="16"/>
  <c r="C7" i="16"/>
  <c r="E7" i="16" s="1"/>
  <c r="G7" i="16" s="1"/>
  <c r="B7" i="107"/>
  <c r="C7" i="107"/>
  <c r="E7" i="107" s="1"/>
  <c r="G7" i="107" s="1"/>
  <c r="C7" i="19"/>
  <c r="E7" i="19" s="1"/>
  <c r="G7" i="19" s="1"/>
  <c r="B7" i="19"/>
  <c r="B7" i="77"/>
  <c r="C7" i="77"/>
  <c r="E7" i="77" s="1"/>
  <c r="G7" i="77" s="1"/>
  <c r="B7" i="75"/>
  <c r="C7" i="75"/>
  <c r="E7" i="75" s="1"/>
  <c r="G7" i="75" s="1"/>
  <c r="B7" i="112"/>
  <c r="C7" i="112"/>
  <c r="E7" i="112" s="1"/>
  <c r="G7" i="112" s="1"/>
  <c r="B7" i="124"/>
  <c r="C7" i="124"/>
  <c r="E7" i="124" s="1"/>
  <c r="G7" i="124" s="1"/>
  <c r="B7" i="88"/>
  <c r="C7" i="88"/>
  <c r="E7" i="88" s="1"/>
  <c r="G7" i="88" s="1"/>
  <c r="B7" i="18"/>
  <c r="C7" i="18"/>
  <c r="E7" i="18" s="1"/>
  <c r="G7" i="18" s="1"/>
  <c r="B7" i="119"/>
  <c r="C7" i="119"/>
  <c r="E7" i="119" s="1"/>
  <c r="G7" i="119" s="1"/>
  <c r="B7" i="14"/>
  <c r="C7" i="14"/>
  <c r="E7" i="14" s="1"/>
  <c r="G7" i="14" s="1"/>
  <c r="C7" i="104"/>
  <c r="E7" i="104" s="1"/>
  <c r="G7" i="104" s="1"/>
  <c r="B7" i="104"/>
  <c r="C7" i="50"/>
  <c r="E7" i="50" s="1"/>
  <c r="G7" i="50" s="1"/>
  <c r="B7" i="50"/>
  <c r="B7" i="64"/>
  <c r="C7" i="64"/>
  <c r="E7" i="64" s="1"/>
  <c r="G7" i="64" s="1"/>
  <c r="B7" i="22"/>
  <c r="C7" i="22"/>
  <c r="E7" i="22" s="1"/>
  <c r="G7" i="22" s="1"/>
  <c r="B7" i="46"/>
  <c r="C7" i="46"/>
  <c r="E7" i="46" s="1"/>
  <c r="G7" i="46" s="1"/>
  <c r="B7" i="78"/>
  <c r="C7" i="78"/>
  <c r="E7" i="78" s="1"/>
  <c r="G7" i="78" s="1"/>
  <c r="B7" i="80"/>
  <c r="C7" i="80"/>
  <c r="G7" i="80" s="1"/>
  <c r="B7" i="44"/>
  <c r="C7" i="44"/>
  <c r="E7" i="44" s="1"/>
  <c r="G7" i="44" s="1"/>
  <c r="B8" i="53"/>
  <c r="C8" i="53"/>
  <c r="E8" i="53" s="1"/>
  <c r="G8" i="53" s="1"/>
  <c r="B7" i="8"/>
  <c r="C7" i="8"/>
  <c r="G7" i="8" s="1"/>
  <c r="B7" i="66"/>
  <c r="C7" i="66"/>
  <c r="E7" i="66" s="1"/>
  <c r="G7" i="66" s="1"/>
  <c r="B7" i="67"/>
  <c r="C7" i="67"/>
  <c r="E7" i="67" s="1"/>
  <c r="G7" i="67" s="1"/>
  <c r="C7" i="49"/>
  <c r="E7" i="49" s="1"/>
  <c r="G7" i="49" s="1"/>
  <c r="B8" i="49"/>
  <c r="B7" i="21"/>
  <c r="C7" i="21"/>
  <c r="E7" i="21" s="1"/>
  <c r="G7" i="21" s="1"/>
  <c r="C4" i="9"/>
  <c r="D4" i="20" s="1"/>
  <c r="E4" i="72" s="1"/>
  <c r="E4" i="79" s="1"/>
  <c r="C4" i="91" s="1"/>
  <c r="C7" i="48"/>
  <c r="E7" i="48" s="1"/>
  <c r="G7" i="48" s="1"/>
  <c r="B8" i="48"/>
  <c r="C3" i="125" a="1"/>
  <c r="C3" i="125" s="1"/>
  <c r="C3" i="23" s="1"/>
  <c r="C3" i="121" s="1"/>
  <c r="C3" i="117" s="1"/>
  <c r="C3" i="109" s="1"/>
  <c r="C3" i="111" s="1"/>
  <c r="C3" i="24"/>
  <c r="C3" i="57"/>
  <c r="C3" i="43"/>
  <c r="C3" i="17"/>
  <c r="C3" i="65"/>
  <c r="C3" i="85"/>
  <c r="C3" i="11" s="1"/>
  <c r="C3" i="94" s="1"/>
  <c r="C3" i="48"/>
  <c r="C3" i="98"/>
  <c r="BY5" i="41"/>
  <c r="AC9" i="27"/>
  <c r="AD9" i="27"/>
  <c r="AJ9" i="27"/>
  <c r="AK9" i="27"/>
  <c r="AL9" i="27"/>
  <c r="AN9" i="27"/>
  <c r="AO9" i="27"/>
  <c r="BM9" i="27"/>
  <c r="GC6" i="41" s="1"/>
  <c r="BT9" i="27"/>
  <c r="HA6" i="41" s="1"/>
  <c r="A10" i="27"/>
  <c r="B12" i="86"/>
  <c r="C11" i="86"/>
  <c r="C9" i="126"/>
  <c r="B10" i="126"/>
  <c r="C10" i="40"/>
  <c r="B13" i="40"/>
  <c r="G7" i="11" l="1"/>
  <c r="D14" i="48"/>
  <c r="F14" i="48"/>
  <c r="C12" i="71"/>
  <c r="E12" i="71" s="1"/>
  <c r="G12" i="71" s="1"/>
  <c r="B13" i="71"/>
  <c r="E14" i="8"/>
  <c r="E14" i="80"/>
  <c r="C12" i="73"/>
  <c r="E12" i="73" s="1"/>
  <c r="G12" i="73" s="1"/>
  <c r="B13" i="73"/>
  <c r="C19" i="121"/>
  <c r="E19" i="121" s="1"/>
  <c r="G19" i="121" s="1"/>
  <c r="B20" i="121"/>
  <c r="H12" i="60"/>
  <c r="AR12" i="60"/>
  <c r="L13" i="60"/>
  <c r="U13" i="60"/>
  <c r="W13" i="60" s="1"/>
  <c r="AD13" i="60"/>
  <c r="AF13" i="60" s="1"/>
  <c r="AS13" i="60"/>
  <c r="AU13" i="60" s="1"/>
  <c r="AY13" i="60"/>
  <c r="BA13" i="60" s="1"/>
  <c r="O13" i="60"/>
  <c r="Q13" i="60" s="1"/>
  <c r="R13" i="60"/>
  <c r="T13" i="60" s="1"/>
  <c r="X13" i="60"/>
  <c r="Z13" i="60" s="1"/>
  <c r="AA13" i="60"/>
  <c r="AC13" i="60" s="1"/>
  <c r="AG13" i="60"/>
  <c r="AI13" i="60" s="1"/>
  <c r="AJ13" i="60"/>
  <c r="AL13" i="60" s="1"/>
  <c r="AM13" i="60"/>
  <c r="AO13" i="60" s="1"/>
  <c r="AP13" i="60"/>
  <c r="AV13" i="60"/>
  <c r="AX13" i="60" s="1"/>
  <c r="B14" i="60"/>
  <c r="N12" i="60"/>
  <c r="F12" i="60"/>
  <c r="C12" i="60" s="1"/>
  <c r="E12" i="60" s="1"/>
  <c r="B14" i="127"/>
  <c r="A13" i="127"/>
  <c r="C13" i="127"/>
  <c r="B10" i="87"/>
  <c r="C9" i="87"/>
  <c r="GE6" i="41"/>
  <c r="GD6" i="41"/>
  <c r="HC6" i="41"/>
  <c r="HB6" i="41"/>
  <c r="C7" i="41"/>
  <c r="H7" i="41"/>
  <c r="L7" i="41"/>
  <c r="P7" i="41"/>
  <c r="T7" i="41"/>
  <c r="X7" i="41"/>
  <c r="AB7" i="41"/>
  <c r="AF7" i="41"/>
  <c r="AJ7" i="41"/>
  <c r="AN7" i="41"/>
  <c r="AR7" i="41"/>
  <c r="AV7" i="41"/>
  <c r="AZ7" i="41"/>
  <c r="BD7" i="41"/>
  <c r="BH7" i="41"/>
  <c r="BL7" i="41"/>
  <c r="BP7" i="41"/>
  <c r="BT7" i="41"/>
  <c r="BX7" i="41"/>
  <c r="CB7" i="41"/>
  <c r="CF7" i="41"/>
  <c r="CJ7" i="41"/>
  <c r="DP7" i="41"/>
  <c r="EN7" i="41"/>
  <c r="FL7" i="41"/>
  <c r="GF7" i="41"/>
  <c r="CN7" i="41"/>
  <c r="DH7" i="41"/>
  <c r="EF7" i="41"/>
  <c r="FD7" i="41"/>
  <c r="FX7" i="41"/>
  <c r="GR7" i="41"/>
  <c r="DL7" i="41"/>
  <c r="EJ7" i="41"/>
  <c r="FH7" i="41"/>
  <c r="GB7" i="41"/>
  <c r="GZ7" i="41"/>
  <c r="CZ7" i="41"/>
  <c r="DT7" i="41"/>
  <c r="ER7" i="41"/>
  <c r="FT7" i="41"/>
  <c r="GJ7" i="41"/>
  <c r="B8" i="41"/>
  <c r="CR7" i="41"/>
  <c r="DD7" i="41"/>
  <c r="EB7" i="41"/>
  <c r="EV7" i="41"/>
  <c r="FP7" i="41"/>
  <c r="GN7" i="41"/>
  <c r="CV7" i="41"/>
  <c r="DX7" i="41"/>
  <c r="EZ7" i="41"/>
  <c r="B8" i="121"/>
  <c r="B8" i="117"/>
  <c r="B8" i="109"/>
  <c r="B8" i="111"/>
  <c r="C8" i="24"/>
  <c r="E8" i="24" s="1"/>
  <c r="G8" i="24" s="1"/>
  <c r="B9" i="24"/>
  <c r="C8" i="57"/>
  <c r="E8" i="57" s="1"/>
  <c r="G8" i="57" s="1"/>
  <c r="B9" i="57"/>
  <c r="C9" i="43"/>
  <c r="E9" i="43" s="1"/>
  <c r="G9" i="43" s="1"/>
  <c r="B10" i="43"/>
  <c r="B8" i="125"/>
  <c r="E7" i="23"/>
  <c r="G7" i="23" s="1"/>
  <c r="C8" i="23"/>
  <c r="B9" i="23"/>
  <c r="C8" i="17"/>
  <c r="E8" i="17" s="1"/>
  <c r="G8" i="17" s="1"/>
  <c r="B9" i="17"/>
  <c r="C8" i="65"/>
  <c r="E8" i="65" s="1"/>
  <c r="G8" i="65" s="1"/>
  <c r="B9" i="65"/>
  <c r="C8" i="85"/>
  <c r="E8" i="85" s="1"/>
  <c r="G8" i="85" s="1"/>
  <c r="B9" i="85"/>
  <c r="C9" i="11"/>
  <c r="B8" i="11"/>
  <c r="B8" i="94"/>
  <c r="B8" i="95"/>
  <c r="B8" i="38"/>
  <c r="B8" i="93"/>
  <c r="B8" i="61"/>
  <c r="B8" i="16"/>
  <c r="B8" i="107"/>
  <c r="B8" i="19"/>
  <c r="B8" i="77"/>
  <c r="B8" i="75"/>
  <c r="B8" i="112"/>
  <c r="B8" i="124"/>
  <c r="B8" i="88"/>
  <c r="B8" i="18"/>
  <c r="B8" i="119"/>
  <c r="B8" i="14"/>
  <c r="B8" i="104"/>
  <c r="B8" i="50"/>
  <c r="B8" i="64"/>
  <c r="B8" i="22"/>
  <c r="B8" i="46"/>
  <c r="B8" i="78"/>
  <c r="B8" i="80"/>
  <c r="B8" i="44"/>
  <c r="B9" i="53"/>
  <c r="B8" i="8"/>
  <c r="B8" i="66"/>
  <c r="B8" i="67"/>
  <c r="C8" i="49"/>
  <c r="E8" i="49" s="1"/>
  <c r="G8" i="49" s="1"/>
  <c r="B9" i="49"/>
  <c r="B8" i="21"/>
  <c r="B7" i="91"/>
  <c r="C4" i="92"/>
  <c r="C7" i="92" s="1"/>
  <c r="C8" i="48"/>
  <c r="E8" i="48" s="1"/>
  <c r="G8" i="48" s="1"/>
  <c r="B9" i="48"/>
  <c r="C3" i="95"/>
  <c r="C3" i="38"/>
  <c r="C3" i="93"/>
  <c r="C3" i="61"/>
  <c r="C3" i="16"/>
  <c r="C3" i="107"/>
  <c r="C3" i="104"/>
  <c r="C3" i="50"/>
  <c r="C3" i="77"/>
  <c r="C3" i="75"/>
  <c r="C3" i="112"/>
  <c r="C3" i="124"/>
  <c r="C3" i="88"/>
  <c r="C3" i="18"/>
  <c r="C3" i="119"/>
  <c r="C3" i="14"/>
  <c r="C3" i="19"/>
  <c r="C3" i="64"/>
  <c r="C3" i="22"/>
  <c r="C3" i="46"/>
  <c r="C3" i="78"/>
  <c r="C3" i="80"/>
  <c r="C3" i="44"/>
  <c r="C3" i="53"/>
  <c r="C3" i="8"/>
  <c r="C3" i="66"/>
  <c r="C3" i="67"/>
  <c r="C3" i="21"/>
  <c r="C3" i="9" s="1"/>
  <c r="D3" i="20" s="1"/>
  <c r="E3" i="72" s="1"/>
  <c r="E3" i="79" s="1"/>
  <c r="C3" i="91" s="1"/>
  <c r="C3" i="92" s="1"/>
  <c r="CA5" i="41"/>
  <c r="BZ5" i="41"/>
  <c r="BU6" i="41"/>
  <c r="AC10" i="27"/>
  <c r="AD10" i="27"/>
  <c r="AJ10" i="27"/>
  <c r="AK10" i="27"/>
  <c r="AL10" i="27"/>
  <c r="AN10" i="27"/>
  <c r="AO10" i="27"/>
  <c r="BM10" i="27"/>
  <c r="GC7" i="41" s="1"/>
  <c r="BT10" i="27"/>
  <c r="HA7" i="41" s="1"/>
  <c r="A11" i="27"/>
  <c r="C12" i="86"/>
  <c r="B13" i="86"/>
  <c r="C10" i="126"/>
  <c r="B13" i="126"/>
  <c r="A13" i="40"/>
  <c r="B14" i="40"/>
  <c r="C13" i="40"/>
  <c r="C11" i="60"/>
  <c r="E11" i="60" s="1"/>
  <c r="BY6" i="41"/>
  <c r="D15" i="48" l="1"/>
  <c r="F15" i="48"/>
  <c r="C13" i="71"/>
  <c r="E13" i="71" s="1"/>
  <c r="G13" i="71" s="1"/>
  <c r="B14" i="71"/>
  <c r="E15" i="8"/>
  <c r="E15" i="80"/>
  <c r="C13" i="73"/>
  <c r="E13" i="73" s="1"/>
  <c r="G13" i="73" s="1"/>
  <c r="B14" i="73"/>
  <c r="C20" i="121"/>
  <c r="E20" i="121" s="1"/>
  <c r="G20" i="121" s="1"/>
  <c r="B21" i="121"/>
  <c r="F13" i="60"/>
  <c r="N13" i="60"/>
  <c r="AR13" i="60"/>
  <c r="H13" i="60"/>
  <c r="L14" i="60"/>
  <c r="U14" i="60"/>
  <c r="W14" i="60" s="1"/>
  <c r="X14" i="60"/>
  <c r="Z14" i="60" s="1"/>
  <c r="AA14" i="60"/>
  <c r="AC14" i="60" s="1"/>
  <c r="AD14" i="60"/>
  <c r="AF14" i="60" s="1"/>
  <c r="AJ14" i="60"/>
  <c r="AL14" i="60" s="1"/>
  <c r="AP14" i="60"/>
  <c r="AS14" i="60"/>
  <c r="AU14" i="60" s="1"/>
  <c r="AV14" i="60"/>
  <c r="AX14" i="60" s="1"/>
  <c r="O14" i="60"/>
  <c r="Q14" i="60" s="1"/>
  <c r="R14" i="60"/>
  <c r="T14" i="60" s="1"/>
  <c r="AG14" i="60"/>
  <c r="AI14" i="60" s="1"/>
  <c r="AM14" i="60"/>
  <c r="AO14" i="60" s="1"/>
  <c r="AY14" i="60"/>
  <c r="BA14" i="60" s="1"/>
  <c r="B15" i="60"/>
  <c r="C14" i="127"/>
  <c r="B15" i="127"/>
  <c r="B13" i="87"/>
  <c r="C10" i="87"/>
  <c r="HB7" i="41"/>
  <c r="HC7" i="41"/>
  <c r="T8" i="41"/>
  <c r="AN8" i="41"/>
  <c r="BH8" i="41"/>
  <c r="CJ8" i="41"/>
  <c r="DL8" i="41"/>
  <c r="EF8" i="41"/>
  <c r="ER8" i="41"/>
  <c r="FH8" i="41"/>
  <c r="FX8" i="41"/>
  <c r="GJ8" i="41"/>
  <c r="H8" i="41"/>
  <c r="AF8" i="41"/>
  <c r="AV8" i="41"/>
  <c r="BT8" i="41"/>
  <c r="CB8" i="41"/>
  <c r="CR8" i="41"/>
  <c r="DH8" i="41"/>
  <c r="DX8" i="41"/>
  <c r="EJ8" i="41"/>
  <c r="FP8" i="41"/>
  <c r="GB8" i="41"/>
  <c r="GN8" i="41"/>
  <c r="GR8" i="41"/>
  <c r="AB8" i="41"/>
  <c r="AR8" i="41"/>
  <c r="BL8" i="41"/>
  <c r="CF8" i="41"/>
  <c r="CZ8" i="41"/>
  <c r="DP8" i="41"/>
  <c r="C8" i="41"/>
  <c r="X8" i="41"/>
  <c r="AZ8" i="41"/>
  <c r="BP8" i="41"/>
  <c r="CN8" i="41"/>
  <c r="DD8" i="41"/>
  <c r="EB8" i="41"/>
  <c r="EN8" i="41"/>
  <c r="FD8" i="41"/>
  <c r="FT8" i="41"/>
  <c r="GF8" i="41"/>
  <c r="GZ8" i="41"/>
  <c r="L8" i="41"/>
  <c r="AJ8" i="41"/>
  <c r="EV8" i="41"/>
  <c r="FL8" i="41"/>
  <c r="B9" i="41"/>
  <c r="P8" i="41"/>
  <c r="BD8" i="41"/>
  <c r="BX8" i="41"/>
  <c r="CV8" i="41"/>
  <c r="DT8" i="41"/>
  <c r="EZ8" i="41"/>
  <c r="GD7" i="41"/>
  <c r="GE7" i="41"/>
  <c r="C8" i="121"/>
  <c r="E8" i="121" s="1"/>
  <c r="G8" i="121" s="1"/>
  <c r="B9" i="121"/>
  <c r="C8" i="117"/>
  <c r="E8" i="117" s="1"/>
  <c r="G8" i="117" s="1"/>
  <c r="B9" i="117"/>
  <c r="C8" i="109"/>
  <c r="E8" i="109" s="1"/>
  <c r="G8" i="109" s="1"/>
  <c r="B9" i="109"/>
  <c r="C8" i="111"/>
  <c r="E8" i="111" s="1"/>
  <c r="G8" i="111" s="1"/>
  <c r="B9" i="111"/>
  <c r="C9" i="24"/>
  <c r="E9" i="24" s="1"/>
  <c r="G9" i="24" s="1"/>
  <c r="B10" i="24"/>
  <c r="C9" i="57"/>
  <c r="E9" i="57" s="1"/>
  <c r="G9" i="57" s="1"/>
  <c r="B10" i="57"/>
  <c r="C10" i="43"/>
  <c r="E10" i="43" s="1"/>
  <c r="G10" i="43" s="1"/>
  <c r="B11" i="43"/>
  <c r="C8" i="125"/>
  <c r="E8" i="125" s="1"/>
  <c r="G8" i="125" s="1"/>
  <c r="B9" i="125"/>
  <c r="E8" i="23"/>
  <c r="G8" i="23" s="1"/>
  <c r="C9" i="23"/>
  <c r="B10" i="23"/>
  <c r="C9" i="17"/>
  <c r="E9" i="17" s="1"/>
  <c r="G9" i="17" s="1"/>
  <c r="B10" i="17"/>
  <c r="C9" i="65"/>
  <c r="E9" i="65" s="1"/>
  <c r="G9" i="65" s="1"/>
  <c r="B10" i="65"/>
  <c r="C9" i="85"/>
  <c r="E9" i="85" s="1"/>
  <c r="G9" i="85" s="1"/>
  <c r="B10" i="85"/>
  <c r="C10" i="11"/>
  <c r="B9" i="11"/>
  <c r="E8" i="11"/>
  <c r="G8" i="11" s="1"/>
  <c r="C8" i="94"/>
  <c r="E8" i="94" s="1"/>
  <c r="G8" i="94" s="1"/>
  <c r="B9" i="94"/>
  <c r="C8" i="95"/>
  <c r="E8" i="95" s="1"/>
  <c r="G8" i="95" s="1"/>
  <c r="B9" i="95"/>
  <c r="C8" i="38"/>
  <c r="E8" i="38" s="1"/>
  <c r="G8" i="38" s="1"/>
  <c r="B9" i="38"/>
  <c r="C8" i="93"/>
  <c r="E8" i="93" s="1"/>
  <c r="G8" i="93" s="1"/>
  <c r="B9" i="93"/>
  <c r="C8" i="61"/>
  <c r="E8" i="61" s="1"/>
  <c r="G8" i="61" s="1"/>
  <c r="B9" i="61"/>
  <c r="C8" i="16"/>
  <c r="E8" i="16" s="1"/>
  <c r="G8" i="16" s="1"/>
  <c r="B9" i="16"/>
  <c r="C8" i="107"/>
  <c r="E8" i="107" s="1"/>
  <c r="G8" i="107" s="1"/>
  <c r="B9" i="107"/>
  <c r="B9" i="19"/>
  <c r="C8" i="19"/>
  <c r="E8" i="19" s="1"/>
  <c r="G8" i="19" s="1"/>
  <c r="C8" i="77"/>
  <c r="E8" i="77" s="1"/>
  <c r="G8" i="77" s="1"/>
  <c r="B9" i="77"/>
  <c r="C8" i="75"/>
  <c r="E8" i="75" s="1"/>
  <c r="G8" i="75" s="1"/>
  <c r="B9" i="75"/>
  <c r="C8" i="112"/>
  <c r="E8" i="112" s="1"/>
  <c r="G8" i="112" s="1"/>
  <c r="B9" i="112"/>
  <c r="C8" i="124"/>
  <c r="E8" i="124" s="1"/>
  <c r="G8" i="124" s="1"/>
  <c r="B9" i="124"/>
  <c r="C8" i="88"/>
  <c r="E8" i="88" s="1"/>
  <c r="G8" i="88" s="1"/>
  <c r="B9" i="88"/>
  <c r="C8" i="18"/>
  <c r="E8" i="18" s="1"/>
  <c r="G8" i="18" s="1"/>
  <c r="B9" i="18"/>
  <c r="C8" i="119"/>
  <c r="E8" i="119" s="1"/>
  <c r="G8" i="119" s="1"/>
  <c r="B9" i="119"/>
  <c r="C8" i="14"/>
  <c r="E8" i="14" s="1"/>
  <c r="G8" i="14" s="1"/>
  <c r="B9" i="14"/>
  <c r="C8" i="104"/>
  <c r="E8" i="104" s="1"/>
  <c r="G8" i="104" s="1"/>
  <c r="B9" i="104"/>
  <c r="C8" i="50"/>
  <c r="E8" i="50" s="1"/>
  <c r="G8" i="50" s="1"/>
  <c r="B9" i="50"/>
  <c r="C8" i="64"/>
  <c r="E8" i="64" s="1"/>
  <c r="G8" i="64" s="1"/>
  <c r="B9" i="64"/>
  <c r="C8" i="22"/>
  <c r="E8" i="22" s="1"/>
  <c r="G8" i="22" s="1"/>
  <c r="B9" i="22"/>
  <c r="C8" i="46"/>
  <c r="E8" i="46" s="1"/>
  <c r="G8" i="46" s="1"/>
  <c r="B9" i="46"/>
  <c r="C8" i="78"/>
  <c r="E8" i="78" s="1"/>
  <c r="G8" i="78" s="1"/>
  <c r="B9" i="78"/>
  <c r="C8" i="80"/>
  <c r="G8" i="80" s="1"/>
  <c r="B9" i="80"/>
  <c r="C8" i="44"/>
  <c r="E8" i="44" s="1"/>
  <c r="G8" i="44" s="1"/>
  <c r="B9" i="44"/>
  <c r="C9" i="53"/>
  <c r="E9" i="53" s="1"/>
  <c r="G9" i="53" s="1"/>
  <c r="B10" i="53"/>
  <c r="C8" i="8"/>
  <c r="G8" i="8" s="1"/>
  <c r="B9" i="8"/>
  <c r="C8" i="66"/>
  <c r="E8" i="66" s="1"/>
  <c r="G8" i="66" s="1"/>
  <c r="B9" i="66"/>
  <c r="C8" i="67"/>
  <c r="E8" i="67" s="1"/>
  <c r="G8" i="67" s="1"/>
  <c r="B9" i="67"/>
  <c r="C9" i="49"/>
  <c r="E9" i="49" s="1"/>
  <c r="G9" i="49" s="1"/>
  <c r="B10" i="49"/>
  <c r="C8" i="21"/>
  <c r="E8" i="21" s="1"/>
  <c r="G8" i="21" s="1"/>
  <c r="B9" i="21"/>
  <c r="C7" i="91"/>
  <c r="E7" i="91" s="1"/>
  <c r="G7" i="91" s="1"/>
  <c r="B8" i="91"/>
  <c r="E7" i="92"/>
  <c r="B7" i="92"/>
  <c r="C9" i="48"/>
  <c r="E9" i="48" s="1"/>
  <c r="G9" i="48" s="1"/>
  <c r="B10" i="48"/>
  <c r="BV6" i="41"/>
  <c r="BW6" i="41"/>
  <c r="AC11" i="27"/>
  <c r="BU8" i="41" s="1"/>
  <c r="AD11" i="27"/>
  <c r="BY8" i="41" s="1"/>
  <c r="AJ11" i="27"/>
  <c r="AK11" i="27"/>
  <c r="AL11" i="27"/>
  <c r="AN11" i="27"/>
  <c r="AO11" i="27"/>
  <c r="BM11" i="27"/>
  <c r="GC8" i="41" s="1"/>
  <c r="BT11" i="27"/>
  <c r="HA8" i="41" s="1"/>
  <c r="A12" i="27"/>
  <c r="B14" i="86"/>
  <c r="C13" i="86"/>
  <c r="A13" i="126"/>
  <c r="C13" i="126"/>
  <c r="B14" i="126"/>
  <c r="B15" i="40"/>
  <c r="C14" i="40"/>
  <c r="CA6" i="41"/>
  <c r="BZ6" i="41"/>
  <c r="BU7" i="41"/>
  <c r="BY7" i="41"/>
  <c r="D16" i="48" l="1"/>
  <c r="F16" i="48"/>
  <c r="C14" i="71"/>
  <c r="E14" i="71" s="1"/>
  <c r="G14" i="71" s="1"/>
  <c r="B15" i="71"/>
  <c r="E16" i="8"/>
  <c r="E16" i="80"/>
  <c r="C14" i="73"/>
  <c r="E14" i="73" s="1"/>
  <c r="G14" i="73" s="1"/>
  <c r="B15" i="73"/>
  <c r="C21" i="121"/>
  <c r="E21" i="121" s="1"/>
  <c r="G21" i="121" s="1"/>
  <c r="B22" i="121"/>
  <c r="N14" i="60"/>
  <c r="F14" i="60"/>
  <c r="AR14" i="60"/>
  <c r="H14" i="60"/>
  <c r="AA15" i="60"/>
  <c r="AC15" i="60" s="1"/>
  <c r="AD15" i="60"/>
  <c r="AF15" i="60" s="1"/>
  <c r="AG15" i="60"/>
  <c r="AI15" i="60" s="1"/>
  <c r="AJ15" i="60"/>
  <c r="AL15" i="60" s="1"/>
  <c r="AM15" i="60"/>
  <c r="AO15" i="60" s="1"/>
  <c r="L15" i="60"/>
  <c r="O15" i="60"/>
  <c r="Q15" i="60" s="1"/>
  <c r="R15" i="60"/>
  <c r="T15" i="60" s="1"/>
  <c r="U15" i="60"/>
  <c r="W15" i="60" s="1"/>
  <c r="X15" i="60"/>
  <c r="Z15" i="60" s="1"/>
  <c r="AV15" i="60"/>
  <c r="AX15" i="60" s="1"/>
  <c r="AP15" i="60"/>
  <c r="AS15" i="60"/>
  <c r="AU15" i="60" s="1"/>
  <c r="AY15" i="60"/>
  <c r="BA15" i="60" s="1"/>
  <c r="B16" i="60"/>
  <c r="B16" i="127"/>
  <c r="C15" i="127"/>
  <c r="A13" i="87"/>
  <c r="C13" i="87"/>
  <c r="B14" i="87"/>
  <c r="HB8" i="41"/>
  <c r="HC8" i="41"/>
  <c r="GE8" i="41"/>
  <c r="GD8" i="41"/>
  <c r="AB9" i="41"/>
  <c r="AB10" i="41" s="1"/>
  <c r="AV9" i="41"/>
  <c r="AV10" i="41" s="1"/>
  <c r="BT9" i="41"/>
  <c r="BT10" i="41" s="1"/>
  <c r="CV9" i="41"/>
  <c r="CV10" i="41" s="1"/>
  <c r="DP9" i="41"/>
  <c r="DP10" i="41" s="1"/>
  <c r="EN9" i="41"/>
  <c r="EN10" i="41" s="1"/>
  <c r="FT9" i="41"/>
  <c r="FT10" i="41" s="1"/>
  <c r="GJ9" i="41"/>
  <c r="GJ10" i="41" s="1"/>
  <c r="X9" i="41"/>
  <c r="X10" i="41" s="1"/>
  <c r="BD9" i="41"/>
  <c r="BD10" i="41" s="1"/>
  <c r="BX9" i="41"/>
  <c r="BX10" i="41" s="1"/>
  <c r="CR9" i="41"/>
  <c r="CR10" i="41" s="1"/>
  <c r="EJ9" i="41"/>
  <c r="EJ10" i="41" s="1"/>
  <c r="FH9" i="41"/>
  <c r="FH10" i="41" s="1"/>
  <c r="GB9" i="41"/>
  <c r="GB10" i="41" s="1"/>
  <c r="T9" i="41"/>
  <c r="T10" i="41" s="1"/>
  <c r="AR9" i="41"/>
  <c r="AR10" i="41" s="1"/>
  <c r="BP9" i="41"/>
  <c r="BP10" i="41" s="1"/>
  <c r="CJ9" i="41"/>
  <c r="CJ10" i="41" s="1"/>
  <c r="DL9" i="41"/>
  <c r="DL10" i="41" s="1"/>
  <c r="ER9" i="41"/>
  <c r="ER10" i="41" s="1"/>
  <c r="FL9" i="41"/>
  <c r="FL10" i="41" s="1"/>
  <c r="GF9" i="41"/>
  <c r="GF10" i="41" s="1"/>
  <c r="C9" i="41"/>
  <c r="P9" i="41"/>
  <c r="P10" i="41" s="1"/>
  <c r="AJ9" i="41"/>
  <c r="AJ10" i="41" s="1"/>
  <c r="BL9" i="41"/>
  <c r="BL10" i="41" s="1"/>
  <c r="CF9" i="41"/>
  <c r="CF10" i="41" s="1"/>
  <c r="CZ9" i="41"/>
  <c r="CZ10" i="41" s="1"/>
  <c r="DT9" i="41"/>
  <c r="DT10" i="41" s="1"/>
  <c r="EF9" i="41"/>
  <c r="EF10" i="41" s="1"/>
  <c r="FD9" i="41"/>
  <c r="FD10" i="41" s="1"/>
  <c r="GZ9" i="41"/>
  <c r="GZ10" i="41" s="1"/>
  <c r="H9" i="41"/>
  <c r="H10" i="41" s="1"/>
  <c r="AF9" i="41"/>
  <c r="AF10" i="41" s="1"/>
  <c r="BH9" i="41"/>
  <c r="BH10" i="41" s="1"/>
  <c r="CN9" i="41"/>
  <c r="CN10" i="41" s="1"/>
  <c r="DH9" i="41"/>
  <c r="DH10" i="41" s="1"/>
  <c r="EB9" i="41"/>
  <c r="EB10" i="41" s="1"/>
  <c r="EZ9" i="41"/>
  <c r="EZ10" i="41" s="1"/>
  <c r="FX9" i="41"/>
  <c r="FX10" i="41" s="1"/>
  <c r="GN9" i="41"/>
  <c r="GN10" i="41" s="1"/>
  <c r="L9" i="41"/>
  <c r="L10" i="41" s="1"/>
  <c r="AN9" i="41"/>
  <c r="AN10" i="41" s="1"/>
  <c r="AZ9" i="41"/>
  <c r="AZ10" i="41" s="1"/>
  <c r="CB9" i="41"/>
  <c r="CB10" i="41" s="1"/>
  <c r="DD9" i="41"/>
  <c r="DD10" i="41" s="1"/>
  <c r="DX9" i="41"/>
  <c r="DX10" i="41" s="1"/>
  <c r="EV9" i="41"/>
  <c r="EV10" i="41" s="1"/>
  <c r="FP9" i="41"/>
  <c r="FP10" i="41" s="1"/>
  <c r="GR9" i="41"/>
  <c r="GR10" i="41" s="1"/>
  <c r="B12" i="41"/>
  <c r="C9" i="117"/>
  <c r="E9" i="117" s="1"/>
  <c r="G9" i="117" s="1"/>
  <c r="B10" i="117"/>
  <c r="C9" i="109"/>
  <c r="E9" i="109" s="1"/>
  <c r="G9" i="109" s="1"/>
  <c r="B10" i="109"/>
  <c r="C9" i="111"/>
  <c r="E9" i="111" s="1"/>
  <c r="G9" i="111" s="1"/>
  <c r="B10" i="111"/>
  <c r="C10" i="24"/>
  <c r="E10" i="24" s="1"/>
  <c r="G10" i="24" s="1"/>
  <c r="B11" i="24"/>
  <c r="C10" i="57"/>
  <c r="E10" i="57" s="1"/>
  <c r="G10" i="57" s="1"/>
  <c r="B11" i="57"/>
  <c r="C11" i="43"/>
  <c r="E11" i="43" s="1"/>
  <c r="G11" i="43" s="1"/>
  <c r="B12" i="43"/>
  <c r="B10" i="125"/>
  <c r="C9" i="125"/>
  <c r="E9" i="125" s="1"/>
  <c r="G9" i="125" s="1"/>
  <c r="E9" i="23"/>
  <c r="G9" i="23" s="1"/>
  <c r="C10" i="23"/>
  <c r="B11" i="23"/>
  <c r="C10" i="17"/>
  <c r="E10" i="17" s="1"/>
  <c r="G10" i="17" s="1"/>
  <c r="B11" i="17"/>
  <c r="C10" i="65"/>
  <c r="E10" i="65" s="1"/>
  <c r="G10" i="65" s="1"/>
  <c r="B11" i="65"/>
  <c r="C10" i="85"/>
  <c r="E10" i="85" s="1"/>
  <c r="G10" i="85" s="1"/>
  <c r="B11" i="85"/>
  <c r="C11" i="11"/>
  <c r="B10" i="11"/>
  <c r="E9" i="11"/>
  <c r="G9" i="11" s="1"/>
  <c r="C9" i="94"/>
  <c r="E9" i="94" s="1"/>
  <c r="G9" i="94" s="1"/>
  <c r="B10" i="94"/>
  <c r="C9" i="95"/>
  <c r="E9" i="95" s="1"/>
  <c r="G9" i="95" s="1"/>
  <c r="B10" i="95"/>
  <c r="C9" i="38"/>
  <c r="E9" i="38" s="1"/>
  <c r="G9" i="38" s="1"/>
  <c r="B10" i="38"/>
  <c r="C9" i="93"/>
  <c r="E9" i="93" s="1"/>
  <c r="G9" i="93" s="1"/>
  <c r="B10" i="93"/>
  <c r="C9" i="61"/>
  <c r="E9" i="61" s="1"/>
  <c r="G9" i="61" s="1"/>
  <c r="B10" i="61"/>
  <c r="C9" i="16"/>
  <c r="E9" i="16" s="1"/>
  <c r="G9" i="16" s="1"/>
  <c r="B10" i="16"/>
  <c r="C9" i="107"/>
  <c r="E9" i="107" s="1"/>
  <c r="G9" i="107" s="1"/>
  <c r="B10" i="107"/>
  <c r="C9" i="19"/>
  <c r="E9" i="19" s="1"/>
  <c r="G9" i="19" s="1"/>
  <c r="B10" i="19"/>
  <c r="C9" i="77"/>
  <c r="E9" i="77" s="1"/>
  <c r="G9" i="77" s="1"/>
  <c r="B10" i="77"/>
  <c r="C9" i="75"/>
  <c r="E9" i="75" s="1"/>
  <c r="G9" i="75" s="1"/>
  <c r="B10" i="75"/>
  <c r="C9" i="112"/>
  <c r="E9" i="112" s="1"/>
  <c r="G9" i="112" s="1"/>
  <c r="B10" i="112"/>
  <c r="C9" i="124"/>
  <c r="E9" i="124" s="1"/>
  <c r="G9" i="124" s="1"/>
  <c r="B10" i="124"/>
  <c r="C9" i="88"/>
  <c r="E9" i="88" s="1"/>
  <c r="G9" i="88" s="1"/>
  <c r="B10" i="88"/>
  <c r="C9" i="18"/>
  <c r="E9" i="18" s="1"/>
  <c r="G9" i="18" s="1"/>
  <c r="B10" i="18"/>
  <c r="C9" i="119"/>
  <c r="E9" i="119" s="1"/>
  <c r="G9" i="119" s="1"/>
  <c r="B10" i="119"/>
  <c r="C9" i="14"/>
  <c r="E9" i="14" s="1"/>
  <c r="G9" i="14" s="1"/>
  <c r="B10" i="14"/>
  <c r="B10" i="104"/>
  <c r="C9" i="104"/>
  <c r="E9" i="104" s="1"/>
  <c r="G9" i="104" s="1"/>
  <c r="C9" i="50"/>
  <c r="E9" i="50" s="1"/>
  <c r="G9" i="50" s="1"/>
  <c r="B10" i="50"/>
  <c r="C9" i="64"/>
  <c r="E9" i="64" s="1"/>
  <c r="G9" i="64" s="1"/>
  <c r="B10" i="64"/>
  <c r="C9" i="22"/>
  <c r="E9" i="22" s="1"/>
  <c r="G9" i="22" s="1"/>
  <c r="B10" i="22"/>
  <c r="C9" i="46"/>
  <c r="E9" i="46" s="1"/>
  <c r="G9" i="46" s="1"/>
  <c r="B10" i="46"/>
  <c r="C9" i="78"/>
  <c r="E9" i="78" s="1"/>
  <c r="G9" i="78" s="1"/>
  <c r="B10" i="78"/>
  <c r="C9" i="80"/>
  <c r="G9" i="80" s="1"/>
  <c r="B10" i="80"/>
  <c r="C9" i="44"/>
  <c r="E9" i="44" s="1"/>
  <c r="G9" i="44" s="1"/>
  <c r="B10" i="44"/>
  <c r="C10" i="53"/>
  <c r="E10" i="53" s="1"/>
  <c r="G10" i="53" s="1"/>
  <c r="B11" i="53"/>
  <c r="C9" i="8"/>
  <c r="G9" i="8" s="1"/>
  <c r="B10" i="8"/>
  <c r="C9" i="66"/>
  <c r="E9" i="66" s="1"/>
  <c r="G9" i="66" s="1"/>
  <c r="B10" i="66"/>
  <c r="C9" i="67"/>
  <c r="E9" i="67" s="1"/>
  <c r="G9" i="67" s="1"/>
  <c r="B10" i="67"/>
  <c r="C10" i="49"/>
  <c r="E10" i="49" s="1"/>
  <c r="G10" i="49" s="1"/>
  <c r="B11" i="49"/>
  <c r="C9" i="21"/>
  <c r="E9" i="21" s="1"/>
  <c r="G9" i="21" s="1"/>
  <c r="B10" i="21"/>
  <c r="C8" i="91"/>
  <c r="E8" i="91" s="1"/>
  <c r="G8" i="91" s="1"/>
  <c r="B9" i="91"/>
  <c r="G7" i="92"/>
  <c r="C8" i="92"/>
  <c r="C10" i="48"/>
  <c r="E10" i="48" s="1"/>
  <c r="G10" i="48" s="1"/>
  <c r="B11" i="48"/>
  <c r="BW8" i="41"/>
  <c r="BV8" i="41"/>
  <c r="CA8" i="41"/>
  <c r="BZ8" i="41"/>
  <c r="AC12" i="27"/>
  <c r="AD12" i="27"/>
  <c r="AJ12" i="27"/>
  <c r="AK12" i="27"/>
  <c r="AL12" i="27"/>
  <c r="AN12" i="27"/>
  <c r="AO12" i="27"/>
  <c r="BM12" i="27"/>
  <c r="GC9" i="41" s="1"/>
  <c r="BT12" i="27"/>
  <c r="HA9" i="41" s="1"/>
  <c r="A13" i="27"/>
  <c r="C14" i="86"/>
  <c r="B17" i="86"/>
  <c r="B15" i="126"/>
  <c r="C14" i="126"/>
  <c r="B16" i="40"/>
  <c r="C15" i="40"/>
  <c r="BW7" i="41"/>
  <c r="BV7" i="41"/>
  <c r="CA7" i="41"/>
  <c r="BZ7" i="41"/>
  <c r="C13" i="60"/>
  <c r="E13" i="60" s="1"/>
  <c r="D17" i="48" l="1"/>
  <c r="F17" i="48"/>
  <c r="C15" i="71"/>
  <c r="E15" i="71" s="1"/>
  <c r="G15" i="71" s="1"/>
  <c r="B16" i="71"/>
  <c r="E17" i="8"/>
  <c r="E17" i="80"/>
  <c r="C15" i="73"/>
  <c r="E15" i="73" s="1"/>
  <c r="G15" i="73" s="1"/>
  <c r="B16" i="73"/>
  <c r="C22" i="121"/>
  <c r="E22" i="121" s="1"/>
  <c r="G22" i="121" s="1"/>
  <c r="B23" i="121"/>
  <c r="N15" i="60"/>
  <c r="F15" i="60"/>
  <c r="H15" i="60"/>
  <c r="AR15" i="60"/>
  <c r="AG16" i="60"/>
  <c r="AI16" i="60" s="1"/>
  <c r="AM16" i="60"/>
  <c r="AO16" i="60" s="1"/>
  <c r="AV16" i="60"/>
  <c r="AX16" i="60" s="1"/>
  <c r="L16" i="60"/>
  <c r="O16" i="60"/>
  <c r="Q16" i="60" s="1"/>
  <c r="X16" i="60"/>
  <c r="Z16" i="60" s="1"/>
  <c r="AJ16" i="60"/>
  <c r="AL16" i="60" s="1"/>
  <c r="AY16" i="60"/>
  <c r="BA16" i="60" s="1"/>
  <c r="B17" i="60"/>
  <c r="R16" i="60"/>
  <c r="T16" i="60" s="1"/>
  <c r="U16" i="60"/>
  <c r="W16" i="60" s="1"/>
  <c r="AA16" i="60"/>
  <c r="AC16" i="60" s="1"/>
  <c r="AD16" i="60"/>
  <c r="AF16" i="60" s="1"/>
  <c r="AP16" i="60"/>
  <c r="AS16" i="60"/>
  <c r="AU16" i="60" s="1"/>
  <c r="C16" i="127"/>
  <c r="B17" i="127"/>
  <c r="B15" i="87"/>
  <c r="C14" i="87"/>
  <c r="HA10" i="41"/>
  <c r="HC9" i="41"/>
  <c r="HB9" i="41"/>
  <c r="HB10" i="41" s="1"/>
  <c r="GC10" i="41"/>
  <c r="GD9" i="41"/>
  <c r="GD10" i="41" s="1"/>
  <c r="GE9" i="41"/>
  <c r="P12" i="41"/>
  <c r="AN12" i="41"/>
  <c r="BP12" i="41"/>
  <c r="CF12" i="41"/>
  <c r="DL12" i="41"/>
  <c r="EF12" i="41"/>
  <c r="FD12" i="41"/>
  <c r="L12" i="41"/>
  <c r="AF12" i="41"/>
  <c r="AZ12" i="41"/>
  <c r="CB12" i="41"/>
  <c r="CV12" i="41"/>
  <c r="DT12" i="41"/>
  <c r="EJ12" i="41"/>
  <c r="EZ12" i="41"/>
  <c r="FX12" i="41"/>
  <c r="GJ12" i="41"/>
  <c r="B13" i="41"/>
  <c r="A12" i="41"/>
  <c r="X12" i="41"/>
  <c r="BH12" i="41"/>
  <c r="BX12" i="41"/>
  <c r="CZ12" i="41"/>
  <c r="C12" i="41"/>
  <c r="AJ12" i="41"/>
  <c r="BD12" i="41"/>
  <c r="CR12" i="41"/>
  <c r="DP12" i="41"/>
  <c r="EN12" i="41"/>
  <c r="FH12" i="41"/>
  <c r="FT12" i="41"/>
  <c r="GN12" i="41"/>
  <c r="H12" i="41"/>
  <c r="AB12" i="41"/>
  <c r="AR12" i="41"/>
  <c r="BL12" i="41"/>
  <c r="CN12" i="41"/>
  <c r="DH12" i="41"/>
  <c r="DX12" i="41"/>
  <c r="EV12" i="41"/>
  <c r="FP12" i="41"/>
  <c r="GF12" i="41"/>
  <c r="GZ12" i="41"/>
  <c r="T12" i="41"/>
  <c r="AV12" i="41"/>
  <c r="BT12" i="41"/>
  <c r="CJ12" i="41"/>
  <c r="DD12" i="41"/>
  <c r="EB12" i="41"/>
  <c r="ER12" i="41"/>
  <c r="FL12" i="41"/>
  <c r="GB12" i="41"/>
  <c r="GR12" i="41"/>
  <c r="C10" i="117"/>
  <c r="E10" i="117" s="1"/>
  <c r="G10" i="117" s="1"/>
  <c r="B11" i="117"/>
  <c r="C10" i="109"/>
  <c r="E10" i="109" s="1"/>
  <c r="G10" i="109" s="1"/>
  <c r="B11" i="109"/>
  <c r="C10" i="111"/>
  <c r="E10" i="111" s="1"/>
  <c r="G10" i="111" s="1"/>
  <c r="B11" i="111"/>
  <c r="C11" i="24"/>
  <c r="E11" i="24" s="1"/>
  <c r="G11" i="24" s="1"/>
  <c r="B12" i="24"/>
  <c r="C11" i="57"/>
  <c r="E11" i="57" s="1"/>
  <c r="G11" i="57" s="1"/>
  <c r="B12" i="57"/>
  <c r="C12" i="43"/>
  <c r="E12" i="43" s="1"/>
  <c r="G12" i="43" s="1"/>
  <c r="B13" i="43"/>
  <c r="C10" i="125"/>
  <c r="E10" i="125" s="1"/>
  <c r="G10" i="125" s="1"/>
  <c r="B11" i="125"/>
  <c r="C11" i="23"/>
  <c r="B12" i="23"/>
  <c r="C11" i="17"/>
  <c r="E11" i="17" s="1"/>
  <c r="G11" i="17" s="1"/>
  <c r="B12" i="17"/>
  <c r="C11" i="65"/>
  <c r="E11" i="65" s="1"/>
  <c r="G11" i="65" s="1"/>
  <c r="B12" i="65"/>
  <c r="C11" i="85"/>
  <c r="E11" i="85" s="1"/>
  <c r="G11" i="85" s="1"/>
  <c r="B12" i="85"/>
  <c r="C12" i="11"/>
  <c r="B11" i="11"/>
  <c r="E10" i="11"/>
  <c r="G10" i="11" s="1"/>
  <c r="C10" i="94"/>
  <c r="E10" i="94" s="1"/>
  <c r="G10" i="94" s="1"/>
  <c r="B11" i="94"/>
  <c r="C10" i="95"/>
  <c r="E10" i="95" s="1"/>
  <c r="G10" i="95" s="1"/>
  <c r="B11" i="95"/>
  <c r="C10" i="38"/>
  <c r="E10" i="38" s="1"/>
  <c r="G10" i="38" s="1"/>
  <c r="B11" i="38"/>
  <c r="C10" i="93"/>
  <c r="E10" i="93" s="1"/>
  <c r="G10" i="93" s="1"/>
  <c r="B11" i="93"/>
  <c r="C10" i="61"/>
  <c r="E10" i="61" s="1"/>
  <c r="G10" i="61" s="1"/>
  <c r="B11" i="61"/>
  <c r="C10" i="16"/>
  <c r="E10" i="16" s="1"/>
  <c r="G10" i="16" s="1"/>
  <c r="B11" i="16"/>
  <c r="C10" i="107"/>
  <c r="E10" i="107" s="1"/>
  <c r="G10" i="107" s="1"/>
  <c r="B11" i="107"/>
  <c r="C10" i="19"/>
  <c r="E10" i="19" s="1"/>
  <c r="G10" i="19" s="1"/>
  <c r="B11" i="19"/>
  <c r="C10" i="77"/>
  <c r="E10" i="77" s="1"/>
  <c r="G10" i="77" s="1"/>
  <c r="B11" i="77"/>
  <c r="C10" i="75"/>
  <c r="E10" i="75" s="1"/>
  <c r="G10" i="75" s="1"/>
  <c r="B11" i="75"/>
  <c r="C10" i="112"/>
  <c r="E10" i="112" s="1"/>
  <c r="G10" i="112" s="1"/>
  <c r="B11" i="112"/>
  <c r="C10" i="124"/>
  <c r="E10" i="124" s="1"/>
  <c r="G10" i="124" s="1"/>
  <c r="B11" i="124"/>
  <c r="C10" i="88"/>
  <c r="E10" i="88" s="1"/>
  <c r="G10" i="88" s="1"/>
  <c r="B11" i="88"/>
  <c r="C10" i="18"/>
  <c r="E10" i="18" s="1"/>
  <c r="G10" i="18" s="1"/>
  <c r="B11" i="18"/>
  <c r="C10" i="119"/>
  <c r="E10" i="119" s="1"/>
  <c r="G10" i="119" s="1"/>
  <c r="B11" i="119"/>
  <c r="C10" i="14"/>
  <c r="E10" i="14" s="1"/>
  <c r="G10" i="14" s="1"/>
  <c r="B11" i="14"/>
  <c r="C10" i="104"/>
  <c r="E10" i="104" s="1"/>
  <c r="G10" i="104" s="1"/>
  <c r="B11" i="104"/>
  <c r="C10" i="50"/>
  <c r="E10" i="50" s="1"/>
  <c r="G10" i="50" s="1"/>
  <c r="B11" i="50"/>
  <c r="C10" i="64"/>
  <c r="E10" i="64" s="1"/>
  <c r="G10" i="64" s="1"/>
  <c r="B11" i="64"/>
  <c r="C10" i="22"/>
  <c r="E10" i="22" s="1"/>
  <c r="G10" i="22" s="1"/>
  <c r="B11" i="22"/>
  <c r="C10" i="46"/>
  <c r="E10" i="46" s="1"/>
  <c r="G10" i="46" s="1"/>
  <c r="B11" i="46"/>
  <c r="C10" i="78"/>
  <c r="E10" i="78" s="1"/>
  <c r="G10" i="78" s="1"/>
  <c r="B11" i="78"/>
  <c r="C10" i="80"/>
  <c r="G10" i="80" s="1"/>
  <c r="B11" i="80"/>
  <c r="C10" i="44"/>
  <c r="E10" i="44" s="1"/>
  <c r="G10" i="44" s="1"/>
  <c r="B11" i="44"/>
  <c r="C11" i="53"/>
  <c r="E11" i="53" s="1"/>
  <c r="G11" i="53" s="1"/>
  <c r="B12" i="53"/>
  <c r="C10" i="8"/>
  <c r="G10" i="8" s="1"/>
  <c r="B11" i="8"/>
  <c r="C10" i="66"/>
  <c r="E10" i="66" s="1"/>
  <c r="G10" i="66" s="1"/>
  <c r="B11" i="66"/>
  <c r="C10" i="67"/>
  <c r="E10" i="67" s="1"/>
  <c r="G10" i="67" s="1"/>
  <c r="B11" i="67"/>
  <c r="C11" i="49"/>
  <c r="E11" i="49" s="1"/>
  <c r="G11" i="49" s="1"/>
  <c r="B12" i="49"/>
  <c r="C10" i="21"/>
  <c r="E10" i="21" s="1"/>
  <c r="G10" i="21" s="1"/>
  <c r="B11" i="21"/>
  <c r="C9" i="91"/>
  <c r="E9" i="91" s="1"/>
  <c r="G9" i="91" s="1"/>
  <c r="B10" i="91"/>
  <c r="E8" i="92"/>
  <c r="B8" i="92"/>
  <c r="C11" i="48"/>
  <c r="E11" i="48" s="1"/>
  <c r="G11" i="48" s="1"/>
  <c r="B12" i="48"/>
  <c r="BU9" i="41"/>
  <c r="BY9" i="41"/>
  <c r="AC13" i="27"/>
  <c r="BU12" i="41" s="1"/>
  <c r="AD13" i="27"/>
  <c r="BY12" i="41" s="1"/>
  <c r="AJ13" i="27"/>
  <c r="AK13" i="27"/>
  <c r="AL13" i="27"/>
  <c r="AN13" i="27"/>
  <c r="AO13" i="27"/>
  <c r="BM13" i="27"/>
  <c r="GC12" i="41" s="1"/>
  <c r="BT13" i="27"/>
  <c r="HA12" i="41" s="1"/>
  <c r="A14" i="27"/>
  <c r="C17" i="86"/>
  <c r="B18" i="86"/>
  <c r="A17" i="86"/>
  <c r="B16" i="126"/>
  <c r="C15" i="126"/>
  <c r="B17" i="40"/>
  <c r="C16" i="40"/>
  <c r="C14" i="60"/>
  <c r="E14" i="60" s="1"/>
  <c r="E10" i="23"/>
  <c r="G10" i="23" s="1"/>
  <c r="D18" i="48" l="1"/>
  <c r="F18" i="48"/>
  <c r="C16" i="71"/>
  <c r="E16" i="71" s="1"/>
  <c r="G16" i="71" s="1"/>
  <c r="B17" i="71"/>
  <c r="E18" i="8"/>
  <c r="E18" i="80"/>
  <c r="C16" i="73"/>
  <c r="E16" i="73" s="1"/>
  <c r="G16" i="73" s="1"/>
  <c r="B17" i="73"/>
  <c r="C23" i="121"/>
  <c r="E23" i="121" s="1"/>
  <c r="G23" i="121" s="1"/>
  <c r="B24" i="121"/>
  <c r="F16" i="60"/>
  <c r="N16" i="60"/>
  <c r="R17" i="60"/>
  <c r="T17" i="60" s="1"/>
  <c r="AG17" i="60"/>
  <c r="AI17" i="60" s="1"/>
  <c r="AM17" i="60"/>
  <c r="AO17" i="60" s="1"/>
  <c r="AV17" i="60"/>
  <c r="AX17" i="60" s="1"/>
  <c r="B18" i="60"/>
  <c r="U17" i="60"/>
  <c r="W17" i="60" s="1"/>
  <c r="AA17" i="60"/>
  <c r="AC17" i="60" s="1"/>
  <c r="AD17" i="60"/>
  <c r="AF17" i="60" s="1"/>
  <c r="AP17" i="60"/>
  <c r="L17" i="60"/>
  <c r="O17" i="60"/>
  <c r="Q17" i="60" s="1"/>
  <c r="X17" i="60"/>
  <c r="Z17" i="60" s="1"/>
  <c r="AJ17" i="60"/>
  <c r="AL17" i="60" s="1"/>
  <c r="AS17" i="60"/>
  <c r="AU17" i="60" s="1"/>
  <c r="AY17" i="60"/>
  <c r="BA17" i="60" s="1"/>
  <c r="AR16" i="60"/>
  <c r="H16" i="60"/>
  <c r="B18" i="127"/>
  <c r="C17" i="127"/>
  <c r="C15" i="87"/>
  <c r="B16" i="87"/>
  <c r="GD12" i="41"/>
  <c r="GE12" i="41"/>
  <c r="GE19" i="41" s="1"/>
  <c r="HB12" i="41"/>
  <c r="HC12" i="41"/>
  <c r="HC19" i="41" s="1"/>
  <c r="P13" i="41"/>
  <c r="AJ13" i="41"/>
  <c r="BL13" i="41"/>
  <c r="CJ13" i="41"/>
  <c r="DP13" i="41"/>
  <c r="EN13" i="41"/>
  <c r="FX13" i="41"/>
  <c r="GN13" i="41"/>
  <c r="B14" i="41"/>
  <c r="AB13" i="41"/>
  <c r="AV13" i="41"/>
  <c r="BT13" i="41"/>
  <c r="CN13" i="41"/>
  <c r="DH13" i="41"/>
  <c r="EF13" i="41"/>
  <c r="FH13" i="41"/>
  <c r="GB13" i="41"/>
  <c r="L13" i="41"/>
  <c r="AN13" i="41"/>
  <c r="BP13" i="41"/>
  <c r="CR13" i="41"/>
  <c r="DX13" i="41"/>
  <c r="EV13" i="41"/>
  <c r="FT13" i="41"/>
  <c r="GJ13" i="41"/>
  <c r="T13" i="41"/>
  <c r="AZ13" i="41"/>
  <c r="CB13" i="41"/>
  <c r="CZ13" i="41"/>
  <c r="DL13" i="41"/>
  <c r="EJ13" i="41"/>
  <c r="EZ13" i="41"/>
  <c r="FL13" i="41"/>
  <c r="GR13" i="41"/>
  <c r="H13" i="41"/>
  <c r="AF13" i="41"/>
  <c r="BD13" i="41"/>
  <c r="BX13" i="41"/>
  <c r="CV13" i="41"/>
  <c r="DT13" i="41"/>
  <c r="ER13" i="41"/>
  <c r="FP13" i="41"/>
  <c r="GF13" i="41"/>
  <c r="GZ13" i="41"/>
  <c r="C13" i="41"/>
  <c r="X13" i="41"/>
  <c r="AR13" i="41"/>
  <c r="BH13" i="41"/>
  <c r="CF13" i="41"/>
  <c r="DD13" i="41"/>
  <c r="EB13" i="41"/>
  <c r="FD13" i="41"/>
  <c r="C11" i="117"/>
  <c r="E11" i="117" s="1"/>
  <c r="G11" i="117" s="1"/>
  <c r="B12" i="117"/>
  <c r="C11" i="109"/>
  <c r="E11" i="109" s="1"/>
  <c r="G11" i="109" s="1"/>
  <c r="B12" i="109"/>
  <c r="C11" i="111"/>
  <c r="E11" i="111" s="1"/>
  <c r="G11" i="111" s="1"/>
  <c r="B12" i="111"/>
  <c r="C12" i="24"/>
  <c r="E12" i="24" s="1"/>
  <c r="G12" i="24" s="1"/>
  <c r="B13" i="24"/>
  <c r="C12" i="57"/>
  <c r="E12" i="57" s="1"/>
  <c r="G12" i="57" s="1"/>
  <c r="B13" i="57"/>
  <c r="C13" i="43"/>
  <c r="E13" i="43" s="1"/>
  <c r="G13" i="43" s="1"/>
  <c r="B14" i="43"/>
  <c r="C11" i="125"/>
  <c r="E11" i="125" s="1"/>
  <c r="G11" i="125" s="1"/>
  <c r="B12" i="125"/>
  <c r="C12" i="23"/>
  <c r="B13" i="23"/>
  <c r="C12" i="17"/>
  <c r="E12" i="17" s="1"/>
  <c r="G12" i="17" s="1"/>
  <c r="B13" i="17"/>
  <c r="C12" i="65"/>
  <c r="E12" i="65" s="1"/>
  <c r="G12" i="65" s="1"/>
  <c r="B13" i="65"/>
  <c r="C12" i="85"/>
  <c r="E12" i="85" s="1"/>
  <c r="G12" i="85" s="1"/>
  <c r="B13" i="85"/>
  <c r="C13" i="11"/>
  <c r="B12" i="11"/>
  <c r="E11" i="11"/>
  <c r="G11" i="11" s="1"/>
  <c r="C11" i="94"/>
  <c r="E11" i="94" s="1"/>
  <c r="G11" i="94" s="1"/>
  <c r="B12" i="94"/>
  <c r="C11" i="95"/>
  <c r="E11" i="95" s="1"/>
  <c r="G11" i="95" s="1"/>
  <c r="B12" i="95"/>
  <c r="C11" i="38"/>
  <c r="E11" i="38" s="1"/>
  <c r="G11" i="38" s="1"/>
  <c r="B12" i="38"/>
  <c r="C11" i="93"/>
  <c r="E11" i="93" s="1"/>
  <c r="G11" i="93" s="1"/>
  <c r="B12" i="93"/>
  <c r="C11" i="61"/>
  <c r="E11" i="61" s="1"/>
  <c r="G11" i="61" s="1"/>
  <c r="B12" i="61"/>
  <c r="C11" i="16"/>
  <c r="E11" i="16" s="1"/>
  <c r="G11" i="16" s="1"/>
  <c r="B12" i="16"/>
  <c r="C11" i="107"/>
  <c r="E11" i="107" s="1"/>
  <c r="G11" i="107" s="1"/>
  <c r="B12" i="107"/>
  <c r="C11" i="19"/>
  <c r="E11" i="19" s="1"/>
  <c r="G11" i="19" s="1"/>
  <c r="B12" i="19"/>
  <c r="C11" i="77"/>
  <c r="E11" i="77" s="1"/>
  <c r="G11" i="77" s="1"/>
  <c r="B12" i="77"/>
  <c r="C11" i="75"/>
  <c r="E11" i="75" s="1"/>
  <c r="G11" i="75" s="1"/>
  <c r="B12" i="75"/>
  <c r="C11" i="112"/>
  <c r="E11" i="112" s="1"/>
  <c r="G11" i="112" s="1"/>
  <c r="B12" i="112"/>
  <c r="C11" i="124"/>
  <c r="E11" i="124" s="1"/>
  <c r="G11" i="124" s="1"/>
  <c r="B12" i="124"/>
  <c r="C11" i="88"/>
  <c r="E11" i="88" s="1"/>
  <c r="G11" i="88" s="1"/>
  <c r="B12" i="88"/>
  <c r="C11" i="18"/>
  <c r="E11" i="18" s="1"/>
  <c r="G11" i="18" s="1"/>
  <c r="B12" i="18"/>
  <c r="C11" i="119"/>
  <c r="E11" i="119" s="1"/>
  <c r="G11" i="119" s="1"/>
  <c r="B12" i="119"/>
  <c r="C11" i="14"/>
  <c r="E11" i="14" s="1"/>
  <c r="G11" i="14" s="1"/>
  <c r="B12" i="14"/>
  <c r="C11" i="104"/>
  <c r="E11" i="104" s="1"/>
  <c r="G11" i="104" s="1"/>
  <c r="B12" i="104"/>
  <c r="B12" i="50"/>
  <c r="C11" i="50"/>
  <c r="E11" i="50" s="1"/>
  <c r="G11" i="50" s="1"/>
  <c r="C11" i="64"/>
  <c r="E11" i="64" s="1"/>
  <c r="G11" i="64" s="1"/>
  <c r="B12" i="64"/>
  <c r="C11" i="22"/>
  <c r="E11" i="22" s="1"/>
  <c r="G11" i="22" s="1"/>
  <c r="B12" i="22"/>
  <c r="C11" i="46"/>
  <c r="E11" i="46" s="1"/>
  <c r="G11" i="46" s="1"/>
  <c r="B12" i="46"/>
  <c r="C11" i="78"/>
  <c r="E11" i="78" s="1"/>
  <c r="G11" i="78" s="1"/>
  <c r="B12" i="78"/>
  <c r="C11" i="80"/>
  <c r="G11" i="80" s="1"/>
  <c r="B12" i="80"/>
  <c r="C11" i="44"/>
  <c r="E11" i="44" s="1"/>
  <c r="G11" i="44" s="1"/>
  <c r="B12" i="44"/>
  <c r="C12" i="53"/>
  <c r="E12" i="53" s="1"/>
  <c r="G12" i="53" s="1"/>
  <c r="B13" i="53"/>
  <c r="C11" i="8"/>
  <c r="G11" i="8" s="1"/>
  <c r="B12" i="8"/>
  <c r="C11" i="66"/>
  <c r="E11" i="66" s="1"/>
  <c r="G11" i="66" s="1"/>
  <c r="B12" i="66"/>
  <c r="C11" i="67"/>
  <c r="E11" i="67" s="1"/>
  <c r="G11" i="67" s="1"/>
  <c r="B12" i="67"/>
  <c r="C12" i="49"/>
  <c r="E12" i="49" s="1"/>
  <c r="G12" i="49" s="1"/>
  <c r="B13" i="49"/>
  <c r="C11" i="21"/>
  <c r="E11" i="21" s="1"/>
  <c r="G11" i="21" s="1"/>
  <c r="B12" i="21"/>
  <c r="C10" i="91"/>
  <c r="E10" i="91" s="1"/>
  <c r="G10" i="91" s="1"/>
  <c r="B11" i="91"/>
  <c r="G8" i="92"/>
  <c r="C9" i="92"/>
  <c r="C12" i="48"/>
  <c r="E12" i="48" s="1"/>
  <c r="G12" i="48" s="1"/>
  <c r="B13" i="48"/>
  <c r="BU10" i="41"/>
  <c r="BV9" i="41"/>
  <c r="BV10" i="41" s="1"/>
  <c r="BW9" i="41"/>
  <c r="BW10" i="41" s="1"/>
  <c r="BY10" i="41"/>
  <c r="CA9" i="41"/>
  <c r="CA10" i="41" s="1"/>
  <c r="BZ9" i="41"/>
  <c r="BZ10" i="41" s="1"/>
  <c r="BV12" i="41"/>
  <c r="BW12" i="41"/>
  <c r="BZ12" i="41"/>
  <c r="CA12" i="41"/>
  <c r="AC14" i="27"/>
  <c r="BU13" i="41" s="1"/>
  <c r="AD14" i="27"/>
  <c r="BY13" i="41" s="1"/>
  <c r="AJ14" i="27"/>
  <c r="AK14" i="27"/>
  <c r="AL14" i="27"/>
  <c r="AN14" i="27"/>
  <c r="AO14" i="27"/>
  <c r="BM14" i="27"/>
  <c r="GC13" i="41" s="1"/>
  <c r="BT14" i="27"/>
  <c r="HA13" i="41" s="1"/>
  <c r="A15" i="27"/>
  <c r="C18" i="86"/>
  <c r="B19" i="86"/>
  <c r="B17" i="126"/>
  <c r="C16" i="126"/>
  <c r="C17" i="40"/>
  <c r="B18" i="40"/>
  <c r="C15" i="60"/>
  <c r="E15" i="60" s="1"/>
  <c r="E11" i="23"/>
  <c r="G11" i="23" s="1"/>
  <c r="D19" i="48" l="1"/>
  <c r="F19" i="48"/>
  <c r="C17" i="71"/>
  <c r="E17" i="71" s="1"/>
  <c r="G17" i="71" s="1"/>
  <c r="B18" i="71"/>
  <c r="E19" i="8"/>
  <c r="E19" i="80"/>
  <c r="C17" i="73"/>
  <c r="E17" i="73" s="1"/>
  <c r="G17" i="73" s="1"/>
  <c r="B18" i="73"/>
  <c r="C24" i="121"/>
  <c r="E24" i="121" s="1"/>
  <c r="G24" i="121" s="1"/>
  <c r="B25" i="121"/>
  <c r="O18" i="60"/>
  <c r="Q18" i="60" s="1"/>
  <c r="U18" i="60"/>
  <c r="W18" i="60" s="1"/>
  <c r="AV18" i="60"/>
  <c r="AX18" i="60" s="1"/>
  <c r="B19" i="60"/>
  <c r="L18" i="60"/>
  <c r="R18" i="60"/>
  <c r="T18" i="60" s="1"/>
  <c r="AA18" i="60"/>
  <c r="AC18" i="60" s="1"/>
  <c r="X18" i="60"/>
  <c r="Z18" i="60" s="1"/>
  <c r="AD18" i="60"/>
  <c r="AF18" i="60" s="1"/>
  <c r="AG18" i="60"/>
  <c r="AI18" i="60" s="1"/>
  <c r="AP18" i="60"/>
  <c r="AJ18" i="60"/>
  <c r="AL18" i="60" s="1"/>
  <c r="AM18" i="60"/>
  <c r="AO18" i="60" s="1"/>
  <c r="AS18" i="60"/>
  <c r="AU18" i="60" s="1"/>
  <c r="AY18" i="60"/>
  <c r="BA18" i="60" s="1"/>
  <c r="AR17" i="60"/>
  <c r="H17" i="60"/>
  <c r="N17" i="60"/>
  <c r="F17" i="60"/>
  <c r="C17" i="60" s="1"/>
  <c r="E17" i="60" s="1"/>
  <c r="B19" i="127"/>
  <c r="C18" i="127"/>
  <c r="C16" i="87"/>
  <c r="B17" i="87"/>
  <c r="T14" i="41"/>
  <c r="AV14" i="41"/>
  <c r="BT14" i="41"/>
  <c r="CN14" i="41"/>
  <c r="CZ14" i="41"/>
  <c r="DP14" i="41"/>
  <c r="EJ14" i="41"/>
  <c r="EV14" i="41"/>
  <c r="FT14" i="41"/>
  <c r="GF14" i="41"/>
  <c r="EB14" i="41"/>
  <c r="FL14" i="41"/>
  <c r="GB14" i="41"/>
  <c r="GR14" i="41"/>
  <c r="L14" i="41"/>
  <c r="AF14" i="41"/>
  <c r="AZ14" i="41"/>
  <c r="BX14" i="41"/>
  <c r="H14" i="41"/>
  <c r="P14" i="41"/>
  <c r="AN14" i="41"/>
  <c r="BD14" i="41"/>
  <c r="BP14" i="41"/>
  <c r="CF14" i="41"/>
  <c r="CV14" i="41"/>
  <c r="DH14" i="41"/>
  <c r="DX14" i="41"/>
  <c r="EN14" i="41"/>
  <c r="FD14" i="41"/>
  <c r="GZ14" i="41"/>
  <c r="C14" i="41"/>
  <c r="AB14" i="41"/>
  <c r="AR14" i="41"/>
  <c r="BL14" i="41"/>
  <c r="CB14" i="41"/>
  <c r="CR14" i="41"/>
  <c r="DL14" i="41"/>
  <c r="EF14" i="41"/>
  <c r="EZ14" i="41"/>
  <c r="FP14" i="41"/>
  <c r="GJ14" i="41"/>
  <c r="B15" i="41"/>
  <c r="X14" i="41"/>
  <c r="AJ14" i="41"/>
  <c r="BH14" i="41"/>
  <c r="CJ14" i="41"/>
  <c r="DD14" i="41"/>
  <c r="DT14" i="41"/>
  <c r="ER14" i="41"/>
  <c r="FH14" i="41"/>
  <c r="FX14" i="41"/>
  <c r="GN14" i="41"/>
  <c r="HB13" i="41"/>
  <c r="HC13" i="41"/>
  <c r="GE13" i="41"/>
  <c r="GD13" i="41"/>
  <c r="C12" i="117"/>
  <c r="E12" i="117" s="1"/>
  <c r="G12" i="117" s="1"/>
  <c r="B13" i="117"/>
  <c r="C12" i="109"/>
  <c r="E12" i="109" s="1"/>
  <c r="G12" i="109" s="1"/>
  <c r="B13" i="109"/>
  <c r="C12" i="111"/>
  <c r="E12" i="111" s="1"/>
  <c r="G12" i="111" s="1"/>
  <c r="B13" i="111"/>
  <c r="C13" i="24"/>
  <c r="E13" i="24" s="1"/>
  <c r="G13" i="24" s="1"/>
  <c r="B14" i="24"/>
  <c r="C13" i="57"/>
  <c r="E13" i="57" s="1"/>
  <c r="G13" i="57" s="1"/>
  <c r="B14" i="57"/>
  <c r="C14" i="43"/>
  <c r="E14" i="43" s="1"/>
  <c r="G14" i="43" s="1"/>
  <c r="B15" i="43"/>
  <c r="B13" i="125"/>
  <c r="C12" i="125"/>
  <c r="E12" i="125" s="1"/>
  <c r="G12" i="125" s="1"/>
  <c r="E12" i="23"/>
  <c r="G12" i="23" s="1"/>
  <c r="C13" i="23"/>
  <c r="B14" i="23"/>
  <c r="C13" i="17"/>
  <c r="E13" i="17" s="1"/>
  <c r="G13" i="17" s="1"/>
  <c r="B14" i="17"/>
  <c r="C13" i="65"/>
  <c r="E13" i="65" s="1"/>
  <c r="G13" i="65" s="1"/>
  <c r="B14" i="65"/>
  <c r="C13" i="85"/>
  <c r="E13" i="85" s="1"/>
  <c r="G13" i="85" s="1"/>
  <c r="B14" i="85"/>
  <c r="C14" i="11"/>
  <c r="B13" i="11"/>
  <c r="E12" i="11"/>
  <c r="G12" i="11" s="1"/>
  <c r="C12" i="94"/>
  <c r="E12" i="94" s="1"/>
  <c r="G12" i="94" s="1"/>
  <c r="B13" i="94"/>
  <c r="C12" i="95"/>
  <c r="E12" i="95" s="1"/>
  <c r="G12" i="95" s="1"/>
  <c r="B13" i="95"/>
  <c r="C12" i="38"/>
  <c r="E12" i="38" s="1"/>
  <c r="G12" i="38" s="1"/>
  <c r="B13" i="38"/>
  <c r="C12" i="93"/>
  <c r="E12" i="93" s="1"/>
  <c r="G12" i="93" s="1"/>
  <c r="B13" i="93"/>
  <c r="C12" i="61"/>
  <c r="E12" i="61" s="1"/>
  <c r="G12" i="61" s="1"/>
  <c r="B13" i="61"/>
  <c r="C12" i="16"/>
  <c r="E12" i="16" s="1"/>
  <c r="G12" i="16" s="1"/>
  <c r="B13" i="16"/>
  <c r="C12" i="107"/>
  <c r="E12" i="107" s="1"/>
  <c r="G12" i="107" s="1"/>
  <c r="B13" i="107"/>
  <c r="C12" i="19"/>
  <c r="E12" i="19" s="1"/>
  <c r="G12" i="19" s="1"/>
  <c r="B13" i="19"/>
  <c r="C12" i="77"/>
  <c r="E12" i="77" s="1"/>
  <c r="G12" i="77" s="1"/>
  <c r="B13" i="77"/>
  <c r="C12" i="75"/>
  <c r="E12" i="75" s="1"/>
  <c r="G12" i="75" s="1"/>
  <c r="B13" i="75"/>
  <c r="C12" i="112"/>
  <c r="E12" i="112" s="1"/>
  <c r="G12" i="112" s="1"/>
  <c r="B13" i="112"/>
  <c r="C12" i="124"/>
  <c r="E12" i="124" s="1"/>
  <c r="G12" i="124" s="1"/>
  <c r="B13" i="124"/>
  <c r="C12" i="88"/>
  <c r="E12" i="88" s="1"/>
  <c r="G12" i="88" s="1"/>
  <c r="B13" i="88"/>
  <c r="C12" i="18"/>
  <c r="E12" i="18" s="1"/>
  <c r="G12" i="18" s="1"/>
  <c r="B13" i="18"/>
  <c r="C12" i="119"/>
  <c r="E12" i="119" s="1"/>
  <c r="G12" i="119" s="1"/>
  <c r="B13" i="119"/>
  <c r="C12" i="14"/>
  <c r="E12" i="14" s="1"/>
  <c r="G12" i="14" s="1"/>
  <c r="B13" i="14"/>
  <c r="B13" i="104"/>
  <c r="C12" i="104"/>
  <c r="E12" i="104" s="1"/>
  <c r="G12" i="104" s="1"/>
  <c r="B13" i="50"/>
  <c r="C12" i="50"/>
  <c r="E12" i="50" s="1"/>
  <c r="G12" i="50" s="1"/>
  <c r="C12" i="64"/>
  <c r="E12" i="64" s="1"/>
  <c r="G12" i="64" s="1"/>
  <c r="B13" i="64"/>
  <c r="C12" i="22"/>
  <c r="E12" i="22" s="1"/>
  <c r="G12" i="22" s="1"/>
  <c r="B13" i="22"/>
  <c r="C12" i="46"/>
  <c r="E12" i="46" s="1"/>
  <c r="G12" i="46" s="1"/>
  <c r="B13" i="46"/>
  <c r="C12" i="78"/>
  <c r="E12" i="78" s="1"/>
  <c r="G12" i="78" s="1"/>
  <c r="B13" i="78"/>
  <c r="C12" i="80"/>
  <c r="G12" i="80" s="1"/>
  <c r="B13" i="80"/>
  <c r="C12" i="44"/>
  <c r="E12" i="44" s="1"/>
  <c r="G12" i="44" s="1"/>
  <c r="B13" i="44"/>
  <c r="C13" i="53"/>
  <c r="E13" i="53" s="1"/>
  <c r="G13" i="53" s="1"/>
  <c r="B14" i="53"/>
  <c r="C12" i="8"/>
  <c r="G12" i="8" s="1"/>
  <c r="B13" i="8"/>
  <c r="C12" i="66"/>
  <c r="E12" i="66" s="1"/>
  <c r="G12" i="66" s="1"/>
  <c r="B13" i="66"/>
  <c r="C12" i="67"/>
  <c r="E12" i="67" s="1"/>
  <c r="G12" i="67" s="1"/>
  <c r="B13" i="67"/>
  <c r="C13" i="49"/>
  <c r="E13" i="49" s="1"/>
  <c r="G13" i="49" s="1"/>
  <c r="B14" i="49"/>
  <c r="C12" i="21"/>
  <c r="E12" i="21" s="1"/>
  <c r="G12" i="21" s="1"/>
  <c r="B13" i="21"/>
  <c r="C11" i="91"/>
  <c r="E11" i="91" s="1"/>
  <c r="G11" i="91" s="1"/>
  <c r="B12" i="91"/>
  <c r="E9" i="92"/>
  <c r="B9" i="92"/>
  <c r="C13" i="48"/>
  <c r="E13" i="48" s="1"/>
  <c r="G13" i="48" s="1"/>
  <c r="B14" i="48"/>
  <c r="BW13" i="41"/>
  <c r="BV13" i="41"/>
  <c r="CA13" i="41"/>
  <c r="BZ13" i="41"/>
  <c r="AC15" i="27"/>
  <c r="BU14" i="41" s="1"/>
  <c r="AD15" i="27"/>
  <c r="BY14" i="41" s="1"/>
  <c r="AJ15" i="27"/>
  <c r="AK15" i="27"/>
  <c r="AL15" i="27"/>
  <c r="AN15" i="27"/>
  <c r="AO15" i="27"/>
  <c r="BM15" i="27"/>
  <c r="GC14" i="41" s="1"/>
  <c r="BT15" i="27"/>
  <c r="HA14" i="41" s="1"/>
  <c r="A16" i="27"/>
  <c r="B20" i="86"/>
  <c r="C19" i="86"/>
  <c r="B18" i="126"/>
  <c r="C17" i="126"/>
  <c r="C18" i="40"/>
  <c r="B19" i="40"/>
  <c r="C16" i="60"/>
  <c r="E16" i="60" s="1"/>
  <c r="D20" i="48" l="1"/>
  <c r="F20" i="48"/>
  <c r="C18" i="71"/>
  <c r="E18" i="71" s="1"/>
  <c r="G18" i="71" s="1"/>
  <c r="B19" i="71"/>
  <c r="E20" i="8"/>
  <c r="E20" i="80"/>
  <c r="C18" i="73"/>
  <c r="E18" i="73" s="1"/>
  <c r="G18" i="73" s="1"/>
  <c r="B19" i="73"/>
  <c r="C25" i="121"/>
  <c r="E25" i="121" s="1"/>
  <c r="G25" i="121" s="1"/>
  <c r="B26" i="121"/>
  <c r="R19" i="60"/>
  <c r="T19" i="60" s="1"/>
  <c r="AA19" i="60"/>
  <c r="AC19" i="60" s="1"/>
  <c r="AV19" i="60"/>
  <c r="AX19" i="60" s="1"/>
  <c r="AY19" i="60"/>
  <c r="BA19" i="60" s="1"/>
  <c r="B20" i="60"/>
  <c r="U19" i="60"/>
  <c r="W19" i="60" s="1"/>
  <c r="AD19" i="60"/>
  <c r="AF19" i="60" s="1"/>
  <c r="L19" i="60"/>
  <c r="AM19" i="60"/>
  <c r="AO19" i="60" s="1"/>
  <c r="AS19" i="60"/>
  <c r="AU19" i="60" s="1"/>
  <c r="O19" i="60"/>
  <c r="Q19" i="60" s="1"/>
  <c r="X19" i="60"/>
  <c r="Z19" i="60" s="1"/>
  <c r="AG19" i="60"/>
  <c r="AI19" i="60" s="1"/>
  <c r="AJ19" i="60"/>
  <c r="AL19" i="60" s="1"/>
  <c r="AP19" i="60"/>
  <c r="F18" i="60"/>
  <c r="N18" i="60"/>
  <c r="AR18" i="60"/>
  <c r="H18" i="60"/>
  <c r="C19" i="127"/>
  <c r="B22" i="127"/>
  <c r="C17" i="87"/>
  <c r="B18" i="87"/>
  <c r="HB14" i="41"/>
  <c r="HC14" i="41"/>
  <c r="GE14" i="41"/>
  <c r="GD14" i="41"/>
  <c r="T15" i="41"/>
  <c r="AV15" i="41"/>
  <c r="BX15" i="41"/>
  <c r="CV15" i="41"/>
  <c r="DT15" i="41"/>
  <c r="ER15" i="41"/>
  <c r="FP15" i="41"/>
  <c r="GB15" i="41"/>
  <c r="GR15" i="41"/>
  <c r="L15" i="41"/>
  <c r="AF15" i="41"/>
  <c r="BH15" i="41"/>
  <c r="CN15" i="41"/>
  <c r="DL15" i="41"/>
  <c r="EF15" i="41"/>
  <c r="FD15" i="41"/>
  <c r="H15" i="41"/>
  <c r="AJ15" i="41"/>
  <c r="BD15" i="41"/>
  <c r="BT15" i="41"/>
  <c r="CR15" i="41"/>
  <c r="DP15" i="41"/>
  <c r="EN15" i="41"/>
  <c r="FH15" i="41"/>
  <c r="P15" i="41"/>
  <c r="AN15" i="41"/>
  <c r="BP15" i="41"/>
  <c r="CJ15" i="41"/>
  <c r="DH15" i="41"/>
  <c r="EJ15" i="41"/>
  <c r="FL15" i="41"/>
  <c r="GJ15" i="41"/>
  <c r="B16" i="41"/>
  <c r="AB15" i="41"/>
  <c r="AZ15" i="41"/>
  <c r="CB15" i="41"/>
  <c r="CZ15" i="41"/>
  <c r="DX15" i="41"/>
  <c r="EZ15" i="41"/>
  <c r="FX15" i="41"/>
  <c r="GN15" i="41"/>
  <c r="C15" i="41"/>
  <c r="X15" i="41"/>
  <c r="AR15" i="41"/>
  <c r="BL15" i="41"/>
  <c r="CF15" i="41"/>
  <c r="DD15" i="41"/>
  <c r="EB15" i="41"/>
  <c r="EV15" i="41"/>
  <c r="FT15" i="41"/>
  <c r="GF15" i="41"/>
  <c r="GZ15" i="41"/>
  <c r="C13" i="117"/>
  <c r="E13" i="117" s="1"/>
  <c r="G13" i="117" s="1"/>
  <c r="B14" i="117"/>
  <c r="C13" i="109"/>
  <c r="E13" i="109" s="1"/>
  <c r="G13" i="109" s="1"/>
  <c r="B14" i="109"/>
  <c r="C13" i="111"/>
  <c r="E13" i="111" s="1"/>
  <c r="G13" i="111" s="1"/>
  <c r="B14" i="111"/>
  <c r="C14" i="24"/>
  <c r="E14" i="24" s="1"/>
  <c r="G14" i="24" s="1"/>
  <c r="B15" i="24"/>
  <c r="C14" i="57"/>
  <c r="E14" i="57" s="1"/>
  <c r="G14" i="57" s="1"/>
  <c r="B15" i="57"/>
  <c r="C15" i="43"/>
  <c r="E15" i="43" s="1"/>
  <c r="G15" i="43" s="1"/>
  <c r="B16" i="43"/>
  <c r="B14" i="125"/>
  <c r="C13" i="125"/>
  <c r="E13" i="125" s="1"/>
  <c r="G13" i="125" s="1"/>
  <c r="C14" i="23"/>
  <c r="B15" i="23"/>
  <c r="C14" i="17"/>
  <c r="E14" i="17" s="1"/>
  <c r="G14" i="17" s="1"/>
  <c r="B15" i="17"/>
  <c r="C14" i="65"/>
  <c r="E14" i="65" s="1"/>
  <c r="G14" i="65" s="1"/>
  <c r="B15" i="65"/>
  <c r="C14" i="85"/>
  <c r="E14" i="85" s="1"/>
  <c r="G14" i="85" s="1"/>
  <c r="B15" i="85"/>
  <c r="C15" i="11"/>
  <c r="B14" i="11"/>
  <c r="E13" i="11"/>
  <c r="G13" i="11" s="1"/>
  <c r="C13" i="94"/>
  <c r="E13" i="94" s="1"/>
  <c r="G13" i="94" s="1"/>
  <c r="B14" i="94"/>
  <c r="C13" i="95"/>
  <c r="E13" i="95" s="1"/>
  <c r="G13" i="95" s="1"/>
  <c r="B14" i="95"/>
  <c r="C13" i="38"/>
  <c r="E13" i="38" s="1"/>
  <c r="G13" i="38" s="1"/>
  <c r="B14" i="38"/>
  <c r="C13" i="93"/>
  <c r="E13" i="93" s="1"/>
  <c r="G13" i="93" s="1"/>
  <c r="B14" i="93"/>
  <c r="C13" i="61"/>
  <c r="E13" i="61" s="1"/>
  <c r="G13" i="61" s="1"/>
  <c r="B14" i="61"/>
  <c r="C13" i="16"/>
  <c r="E13" i="16" s="1"/>
  <c r="G13" i="16" s="1"/>
  <c r="B14" i="16"/>
  <c r="C13" i="107"/>
  <c r="E13" i="107" s="1"/>
  <c r="G13" i="107" s="1"/>
  <c r="B14" i="107"/>
  <c r="B14" i="19"/>
  <c r="C13" i="19"/>
  <c r="E13" i="19" s="1"/>
  <c r="G13" i="19" s="1"/>
  <c r="C13" i="77"/>
  <c r="E13" i="77" s="1"/>
  <c r="G13" i="77" s="1"/>
  <c r="B14" i="77"/>
  <c r="C13" i="75"/>
  <c r="E13" i="75" s="1"/>
  <c r="G13" i="75" s="1"/>
  <c r="B14" i="75"/>
  <c r="C13" i="112"/>
  <c r="E13" i="112" s="1"/>
  <c r="G13" i="112" s="1"/>
  <c r="B14" i="112"/>
  <c r="C13" i="124"/>
  <c r="E13" i="124" s="1"/>
  <c r="G13" i="124" s="1"/>
  <c r="B14" i="124"/>
  <c r="C13" i="88"/>
  <c r="E13" i="88" s="1"/>
  <c r="G13" i="88" s="1"/>
  <c r="B14" i="88"/>
  <c r="C13" i="18"/>
  <c r="E13" i="18" s="1"/>
  <c r="G13" i="18" s="1"/>
  <c r="B14" i="18"/>
  <c r="C13" i="119"/>
  <c r="E13" i="119" s="1"/>
  <c r="G13" i="119" s="1"/>
  <c r="B14" i="119"/>
  <c r="C13" i="14"/>
  <c r="E13" i="14" s="1"/>
  <c r="G13" i="14" s="1"/>
  <c r="B14" i="14"/>
  <c r="C13" i="104"/>
  <c r="E13" i="104" s="1"/>
  <c r="G13" i="104" s="1"/>
  <c r="B14" i="104"/>
  <c r="C13" i="50"/>
  <c r="E13" i="50" s="1"/>
  <c r="G13" i="50" s="1"/>
  <c r="B14" i="50"/>
  <c r="C13" i="64"/>
  <c r="E13" i="64" s="1"/>
  <c r="G13" i="64" s="1"/>
  <c r="B14" i="64"/>
  <c r="C13" i="22"/>
  <c r="E13" i="22" s="1"/>
  <c r="G13" i="22" s="1"/>
  <c r="B14" i="22"/>
  <c r="C13" i="46"/>
  <c r="E13" i="46" s="1"/>
  <c r="G13" i="46" s="1"/>
  <c r="B14" i="46"/>
  <c r="C13" i="78"/>
  <c r="E13" i="78" s="1"/>
  <c r="G13" i="78" s="1"/>
  <c r="B14" i="78"/>
  <c r="C13" i="80"/>
  <c r="G13" i="80" s="1"/>
  <c r="B14" i="80"/>
  <c r="C13" i="44"/>
  <c r="E13" i="44" s="1"/>
  <c r="G13" i="44" s="1"/>
  <c r="B14" i="44"/>
  <c r="C14" i="53"/>
  <c r="E14" i="53" s="1"/>
  <c r="G14" i="53" s="1"/>
  <c r="B15" i="53"/>
  <c r="C13" i="8"/>
  <c r="G13" i="8" s="1"/>
  <c r="B14" i="8"/>
  <c r="C13" i="66"/>
  <c r="E13" i="66" s="1"/>
  <c r="G13" i="66" s="1"/>
  <c r="B14" i="66"/>
  <c r="C13" i="67"/>
  <c r="E13" i="67" s="1"/>
  <c r="G13" i="67" s="1"/>
  <c r="B14" i="67"/>
  <c r="C14" i="49"/>
  <c r="E14" i="49" s="1"/>
  <c r="G14" i="49" s="1"/>
  <c r="B15" i="49"/>
  <c r="C13" i="21"/>
  <c r="E13" i="21" s="1"/>
  <c r="G13" i="21" s="1"/>
  <c r="B14" i="21"/>
  <c r="C12" i="91"/>
  <c r="E12" i="91" s="1"/>
  <c r="G12" i="91" s="1"/>
  <c r="B13" i="91"/>
  <c r="G9" i="92"/>
  <c r="C10" i="92"/>
  <c r="C14" i="48"/>
  <c r="E14" i="48" s="1"/>
  <c r="G14" i="48" s="1"/>
  <c r="B15" i="48"/>
  <c r="BV14" i="41"/>
  <c r="BW14" i="41"/>
  <c r="BZ14" i="41"/>
  <c r="CA14" i="41"/>
  <c r="AC16" i="27"/>
  <c r="BU15" i="41" s="1"/>
  <c r="AD16" i="27"/>
  <c r="BY15" i="41" s="1"/>
  <c r="AJ16" i="27"/>
  <c r="AK16" i="27"/>
  <c r="AL16" i="27"/>
  <c r="AN16" i="27"/>
  <c r="AO16" i="27"/>
  <c r="BM16" i="27"/>
  <c r="GC15" i="41" s="1"/>
  <c r="BT16" i="27"/>
  <c r="HA15" i="41" s="1"/>
  <c r="A17" i="27"/>
  <c r="C20" i="86"/>
  <c r="B21" i="86"/>
  <c r="C18" i="126"/>
  <c r="B19" i="126"/>
  <c r="C19" i="40"/>
  <c r="B22" i="40"/>
  <c r="E13" i="23"/>
  <c r="G13" i="23" s="1"/>
  <c r="D21" i="48" l="1"/>
  <c r="F21" i="48"/>
  <c r="C19" i="71"/>
  <c r="E19" i="71" s="1"/>
  <c r="G19" i="71" s="1"/>
  <c r="B20" i="71"/>
  <c r="E21" i="8"/>
  <c r="E21" i="80"/>
  <c r="C19" i="73"/>
  <c r="E19" i="73" s="1"/>
  <c r="G19" i="73" s="1"/>
  <c r="B20" i="73"/>
  <c r="C26" i="121"/>
  <c r="E26" i="121" s="1"/>
  <c r="G26" i="121" s="1"/>
  <c r="B27" i="121"/>
  <c r="O20" i="60"/>
  <c r="Q20" i="60" s="1"/>
  <c r="AY20" i="60"/>
  <c r="BA20" i="60" s="1"/>
  <c r="L20" i="60"/>
  <c r="AA20" i="60"/>
  <c r="AC20" i="60" s="1"/>
  <c r="AJ20" i="60"/>
  <c r="AL20" i="60" s="1"/>
  <c r="AV20" i="60"/>
  <c r="AX20" i="60" s="1"/>
  <c r="R20" i="60"/>
  <c r="T20" i="60" s="1"/>
  <c r="U20" i="60"/>
  <c r="W20" i="60" s="1"/>
  <c r="AD20" i="60"/>
  <c r="AF20" i="60" s="1"/>
  <c r="AP20" i="60"/>
  <c r="AS20" i="60"/>
  <c r="AU20" i="60" s="1"/>
  <c r="B21" i="60"/>
  <c r="X20" i="60"/>
  <c r="Z20" i="60" s="1"/>
  <c r="AG20" i="60"/>
  <c r="AI20" i="60" s="1"/>
  <c r="AM20" i="60"/>
  <c r="AO20" i="60" s="1"/>
  <c r="N19" i="60"/>
  <c r="F19" i="60"/>
  <c r="H19" i="60"/>
  <c r="AR19" i="60"/>
  <c r="B23" i="127"/>
  <c r="A22" i="127"/>
  <c r="C22" i="127"/>
  <c r="B19" i="87"/>
  <c r="C18" i="87"/>
  <c r="GE15" i="41"/>
  <c r="GD15" i="41"/>
  <c r="HC15" i="41"/>
  <c r="HB15" i="41"/>
  <c r="AB16" i="41"/>
  <c r="AV16" i="41"/>
  <c r="BT16" i="41"/>
  <c r="CJ16" i="41"/>
  <c r="CZ16" i="41"/>
  <c r="DX16" i="41"/>
  <c r="EV16" i="41"/>
  <c r="GB16" i="41"/>
  <c r="B17" i="41"/>
  <c r="H16" i="41"/>
  <c r="EJ16" i="41"/>
  <c r="EZ16" i="41"/>
  <c r="GF16" i="41"/>
  <c r="GR16" i="41"/>
  <c r="L16" i="41"/>
  <c r="AF16" i="41"/>
  <c r="AZ16" i="41"/>
  <c r="BP16" i="41"/>
  <c r="CF16" i="41"/>
  <c r="CR16" i="41"/>
  <c r="DH16" i="41"/>
  <c r="EB16" i="41"/>
  <c r="FD16" i="41"/>
  <c r="FP16" i="41"/>
  <c r="GJ16" i="41"/>
  <c r="GZ16" i="41"/>
  <c r="C16" i="41"/>
  <c r="X16" i="41"/>
  <c r="AN16" i="41"/>
  <c r="BD16" i="41"/>
  <c r="BX16" i="41"/>
  <c r="CV16" i="41"/>
  <c r="DP16" i="41"/>
  <c r="EN16" i="41"/>
  <c r="FL16" i="41"/>
  <c r="FX16" i="41"/>
  <c r="GN16" i="41"/>
  <c r="P16" i="41"/>
  <c r="AR16" i="41"/>
  <c r="BL16" i="41"/>
  <c r="CN16" i="41"/>
  <c r="DL16" i="41"/>
  <c r="DT16" i="41"/>
  <c r="ER16" i="41"/>
  <c r="FT16" i="41"/>
  <c r="T16" i="41"/>
  <c r="AJ16" i="41"/>
  <c r="BH16" i="41"/>
  <c r="CB16" i="41"/>
  <c r="DD16" i="41"/>
  <c r="EF16" i="41"/>
  <c r="FH16" i="41"/>
  <c r="C14" i="117"/>
  <c r="E14" i="117" s="1"/>
  <c r="G14" i="117" s="1"/>
  <c r="B15" i="117"/>
  <c r="C14" i="109"/>
  <c r="E14" i="109" s="1"/>
  <c r="G14" i="109" s="1"/>
  <c r="B15" i="109"/>
  <c r="C14" i="111"/>
  <c r="E14" i="111" s="1"/>
  <c r="G14" i="111" s="1"/>
  <c r="B15" i="111"/>
  <c r="C15" i="24"/>
  <c r="E15" i="24" s="1"/>
  <c r="G15" i="24" s="1"/>
  <c r="B16" i="24"/>
  <c r="C15" i="57"/>
  <c r="E15" i="57" s="1"/>
  <c r="G15" i="57" s="1"/>
  <c r="B16" i="57"/>
  <c r="C16" i="43"/>
  <c r="E16" i="43" s="1"/>
  <c r="G16" i="43" s="1"/>
  <c r="B17" i="43"/>
  <c r="C14" i="125"/>
  <c r="E14" i="125" s="1"/>
  <c r="G14" i="125" s="1"/>
  <c r="B15" i="125"/>
  <c r="E14" i="23"/>
  <c r="G14" i="23" s="1"/>
  <c r="C15" i="23"/>
  <c r="B16" i="23"/>
  <c r="C15" i="17"/>
  <c r="E15" i="17" s="1"/>
  <c r="G15" i="17" s="1"/>
  <c r="B16" i="17"/>
  <c r="C15" i="65"/>
  <c r="E15" i="65" s="1"/>
  <c r="G15" i="65" s="1"/>
  <c r="B16" i="65"/>
  <c r="C15" i="85"/>
  <c r="E15" i="85" s="1"/>
  <c r="G15" i="85" s="1"/>
  <c r="B16" i="85"/>
  <c r="C16" i="11"/>
  <c r="B15" i="11"/>
  <c r="E14" i="11"/>
  <c r="G14" i="11" s="1"/>
  <c r="C14" i="94"/>
  <c r="E14" i="94" s="1"/>
  <c r="G14" i="94" s="1"/>
  <c r="B15" i="94"/>
  <c r="C14" i="95"/>
  <c r="E14" i="95" s="1"/>
  <c r="G14" i="95" s="1"/>
  <c r="B15" i="95"/>
  <c r="C14" i="38"/>
  <c r="E14" i="38" s="1"/>
  <c r="G14" i="38" s="1"/>
  <c r="B15" i="38"/>
  <c r="C14" i="93"/>
  <c r="E14" i="93" s="1"/>
  <c r="G14" i="93" s="1"/>
  <c r="B15" i="93"/>
  <c r="C14" i="61"/>
  <c r="E14" i="61" s="1"/>
  <c r="G14" i="61" s="1"/>
  <c r="B15" i="61"/>
  <c r="C14" i="16"/>
  <c r="E14" i="16" s="1"/>
  <c r="G14" i="16" s="1"/>
  <c r="B15" i="16"/>
  <c r="C14" i="107"/>
  <c r="E14" i="107" s="1"/>
  <c r="G14" i="107" s="1"/>
  <c r="B15" i="107"/>
  <c r="C14" i="19"/>
  <c r="E14" i="19" s="1"/>
  <c r="G14" i="19" s="1"/>
  <c r="B15" i="19"/>
  <c r="C14" i="77"/>
  <c r="E14" i="77" s="1"/>
  <c r="G14" i="77" s="1"/>
  <c r="B15" i="77"/>
  <c r="C14" i="75"/>
  <c r="E14" i="75" s="1"/>
  <c r="G14" i="75" s="1"/>
  <c r="B15" i="75"/>
  <c r="C14" i="112"/>
  <c r="E14" i="112" s="1"/>
  <c r="G14" i="112" s="1"/>
  <c r="B15" i="112"/>
  <c r="C14" i="124"/>
  <c r="E14" i="124" s="1"/>
  <c r="G14" i="124" s="1"/>
  <c r="B15" i="124"/>
  <c r="C14" i="88"/>
  <c r="E14" i="88" s="1"/>
  <c r="G14" i="88" s="1"/>
  <c r="B15" i="88"/>
  <c r="C14" i="18"/>
  <c r="E14" i="18" s="1"/>
  <c r="G14" i="18" s="1"/>
  <c r="B15" i="18"/>
  <c r="C14" i="119"/>
  <c r="E14" i="119" s="1"/>
  <c r="G14" i="119" s="1"/>
  <c r="B15" i="119"/>
  <c r="C14" i="14"/>
  <c r="E14" i="14" s="1"/>
  <c r="G14" i="14" s="1"/>
  <c r="B15" i="14"/>
  <c r="B15" i="104"/>
  <c r="C14" i="104"/>
  <c r="E14" i="104" s="1"/>
  <c r="G14" i="104" s="1"/>
  <c r="C14" i="50"/>
  <c r="E14" i="50" s="1"/>
  <c r="G14" i="50" s="1"/>
  <c r="B15" i="50"/>
  <c r="C14" i="64"/>
  <c r="E14" i="64" s="1"/>
  <c r="G14" i="64" s="1"/>
  <c r="B15" i="64"/>
  <c r="C14" i="22"/>
  <c r="E14" i="22" s="1"/>
  <c r="G14" i="22" s="1"/>
  <c r="B15" i="22"/>
  <c r="C14" i="46"/>
  <c r="E14" i="46" s="1"/>
  <c r="G14" i="46" s="1"/>
  <c r="B15" i="46"/>
  <c r="C14" i="78"/>
  <c r="E14" i="78" s="1"/>
  <c r="G14" i="78" s="1"/>
  <c r="B15" i="78"/>
  <c r="C14" i="80"/>
  <c r="G14" i="80" s="1"/>
  <c r="B15" i="80"/>
  <c r="C14" i="44"/>
  <c r="E14" i="44" s="1"/>
  <c r="G14" i="44" s="1"/>
  <c r="B15" i="44"/>
  <c r="C15" i="53"/>
  <c r="E15" i="53" s="1"/>
  <c r="G15" i="53" s="1"/>
  <c r="B16" i="53"/>
  <c r="C14" i="8"/>
  <c r="G14" i="8" s="1"/>
  <c r="B15" i="8"/>
  <c r="C14" i="66"/>
  <c r="E14" i="66" s="1"/>
  <c r="G14" i="66" s="1"/>
  <c r="B15" i="66"/>
  <c r="C14" i="67"/>
  <c r="E14" i="67" s="1"/>
  <c r="G14" i="67" s="1"/>
  <c r="B15" i="67"/>
  <c r="C15" i="49"/>
  <c r="E15" i="49" s="1"/>
  <c r="G15" i="49" s="1"/>
  <c r="B16" i="49"/>
  <c r="C14" i="21"/>
  <c r="E14" i="21" s="1"/>
  <c r="G14" i="21" s="1"/>
  <c r="B15" i="21"/>
  <c r="C13" i="91"/>
  <c r="E13" i="91" s="1"/>
  <c r="G13" i="91" s="1"/>
  <c r="B14" i="91"/>
  <c r="E10" i="92"/>
  <c r="B10" i="92"/>
  <c r="C15" i="48"/>
  <c r="E15" i="48" s="1"/>
  <c r="G15" i="48" s="1"/>
  <c r="B16" i="48"/>
  <c r="BV15" i="41"/>
  <c r="BW15" i="41"/>
  <c r="BZ15" i="41"/>
  <c r="CA15" i="41"/>
  <c r="AC17" i="27"/>
  <c r="BU16" i="41" s="1"/>
  <c r="AD17" i="27"/>
  <c r="BY16" i="41" s="1"/>
  <c r="AJ17" i="27"/>
  <c r="AK17" i="27"/>
  <c r="AL17" i="27"/>
  <c r="AN17" i="27"/>
  <c r="AO17" i="27"/>
  <c r="BM17" i="27"/>
  <c r="GC16" i="41" s="1"/>
  <c r="BT17" i="27"/>
  <c r="HA16" i="41" s="1"/>
  <c r="A18" i="27"/>
  <c r="C21" i="86"/>
  <c r="B22" i="86"/>
  <c r="C19" i="126"/>
  <c r="B22" i="126"/>
  <c r="C22" i="40"/>
  <c r="A22" i="40"/>
  <c r="B23" i="40"/>
  <c r="C18" i="60"/>
  <c r="E18" i="60" s="1"/>
  <c r="D22" i="48" l="1"/>
  <c r="F22" i="48"/>
  <c r="C20" i="71"/>
  <c r="E20" i="71" s="1"/>
  <c r="G20" i="71" s="1"/>
  <c r="B21" i="71"/>
  <c r="E22" i="8"/>
  <c r="E22" i="80"/>
  <c r="C20" i="73"/>
  <c r="E20" i="73" s="1"/>
  <c r="G20" i="73" s="1"/>
  <c r="B21" i="73"/>
  <c r="C27" i="121"/>
  <c r="E27" i="121" s="1"/>
  <c r="G27" i="121" s="1"/>
  <c r="B28" i="121"/>
  <c r="F20" i="60"/>
  <c r="N20" i="60"/>
  <c r="H20" i="60"/>
  <c r="AR20" i="60"/>
  <c r="L21" i="60"/>
  <c r="R21" i="60"/>
  <c r="T21" i="60" s="1"/>
  <c r="AM21" i="60"/>
  <c r="AO21" i="60" s="1"/>
  <c r="AV21" i="60"/>
  <c r="AX21" i="60" s="1"/>
  <c r="AY21" i="60"/>
  <c r="BA21" i="60" s="1"/>
  <c r="X21" i="60"/>
  <c r="Z21" i="60" s="1"/>
  <c r="AD21" i="60"/>
  <c r="AF21" i="60" s="1"/>
  <c r="AJ21" i="60"/>
  <c r="AL21" i="60" s="1"/>
  <c r="AP21" i="60"/>
  <c r="B22" i="60"/>
  <c r="O21" i="60"/>
  <c r="Q21" i="60" s="1"/>
  <c r="U21" i="60"/>
  <c r="W21" i="60" s="1"/>
  <c r="AA21" i="60"/>
  <c r="AC21" i="60" s="1"/>
  <c r="AG21" i="60"/>
  <c r="AI21" i="60" s="1"/>
  <c r="AS21" i="60"/>
  <c r="AU21" i="60" s="1"/>
  <c r="C23" i="127"/>
  <c r="B24" i="127"/>
  <c r="B22" i="87"/>
  <c r="C19" i="87"/>
  <c r="L17" i="41"/>
  <c r="L2" i="41" s="1"/>
  <c r="AJ17" i="41"/>
  <c r="AJ2" i="41" s="1"/>
  <c r="BP17" i="41"/>
  <c r="CJ17" i="41"/>
  <c r="CJ2" i="41" s="1"/>
  <c r="DH17" i="41"/>
  <c r="DH2" i="41" s="1"/>
  <c r="EJ17" i="41"/>
  <c r="EJ2" i="41" s="1"/>
  <c r="FH17" i="41"/>
  <c r="FH2" i="41" s="1"/>
  <c r="GB17" i="41"/>
  <c r="GB2" i="41" s="1"/>
  <c r="GR17" i="41"/>
  <c r="GR2" i="41" s="1"/>
  <c r="AB17" i="41"/>
  <c r="AB2" i="41" s="1"/>
  <c r="BD17" i="41"/>
  <c r="BD2" i="41" s="1"/>
  <c r="CF17" i="41"/>
  <c r="CZ17" i="41"/>
  <c r="CZ2" i="41" s="1"/>
  <c r="EB17" i="41"/>
  <c r="EB2" i="41" s="1"/>
  <c r="EV17" i="41"/>
  <c r="EV2" i="41" s="1"/>
  <c r="FP17" i="41"/>
  <c r="FP2" i="41" s="1"/>
  <c r="GF17" i="41"/>
  <c r="GF2" i="41" s="1"/>
  <c r="GZ17" i="41"/>
  <c r="GZ2" i="41" s="1"/>
  <c r="C17" i="41"/>
  <c r="T17" i="41"/>
  <c r="T2" i="41" s="1"/>
  <c r="AR17" i="41"/>
  <c r="AR2" i="41" s="1"/>
  <c r="BL17" i="41"/>
  <c r="BL2" i="41" s="1"/>
  <c r="CB17" i="41"/>
  <c r="CB2" i="41" s="1"/>
  <c r="DD17" i="41"/>
  <c r="DD2" i="41" s="1"/>
  <c r="DX17" i="41"/>
  <c r="DX2" i="41" s="1"/>
  <c r="ER17" i="41"/>
  <c r="ER2" i="41" s="1"/>
  <c r="FL17" i="41"/>
  <c r="FX17" i="41"/>
  <c r="FX2" i="41" s="1"/>
  <c r="GN17" i="41"/>
  <c r="H17" i="41"/>
  <c r="X17" i="41"/>
  <c r="X2" i="41" s="1"/>
  <c r="AZ17" i="41"/>
  <c r="AZ2" i="41" s="1"/>
  <c r="BX17" i="41"/>
  <c r="BX2" i="41" s="1"/>
  <c r="CV17" i="41"/>
  <c r="DP17" i="41"/>
  <c r="DP2" i="41" s="1"/>
  <c r="EF17" i="41"/>
  <c r="EF2" i="41" s="1"/>
  <c r="EZ17" i="41"/>
  <c r="EZ2" i="41" s="1"/>
  <c r="FT17" i="41"/>
  <c r="FT2" i="41" s="1"/>
  <c r="GJ17" i="41"/>
  <c r="GJ2" i="41" s="1"/>
  <c r="HA17" i="41"/>
  <c r="AF17" i="41"/>
  <c r="AF2" i="41" s="1"/>
  <c r="AV17" i="41"/>
  <c r="AV2" i="41" s="1"/>
  <c r="BT17" i="41"/>
  <c r="BT2" i="41" s="1"/>
  <c r="CR17" i="41"/>
  <c r="CR2" i="41" s="1"/>
  <c r="DT17" i="41"/>
  <c r="DT2" i="41" s="1"/>
  <c r="P17" i="41"/>
  <c r="P2" i="41" s="1"/>
  <c r="AN17" i="41"/>
  <c r="AN2" i="41" s="1"/>
  <c r="BH17" i="41"/>
  <c r="BH2" i="41" s="1"/>
  <c r="CN17" i="41"/>
  <c r="CN2" i="41" s="1"/>
  <c r="DL17" i="41"/>
  <c r="DL2" i="41" s="1"/>
  <c r="EN17" i="41"/>
  <c r="EN2" i="41" s="1"/>
  <c r="FD17" i="41"/>
  <c r="FD2" i="41" s="1"/>
  <c r="B18" i="41"/>
  <c r="GE16" i="41"/>
  <c r="GD16" i="41"/>
  <c r="HB16" i="41"/>
  <c r="HC16" i="41"/>
  <c r="C15" i="117"/>
  <c r="E15" i="117" s="1"/>
  <c r="G15" i="117" s="1"/>
  <c r="B16" i="117"/>
  <c r="C15" i="109"/>
  <c r="E15" i="109" s="1"/>
  <c r="G15" i="109" s="1"/>
  <c r="B16" i="109"/>
  <c r="C15" i="111"/>
  <c r="E15" i="111" s="1"/>
  <c r="G15" i="111" s="1"/>
  <c r="B16" i="111"/>
  <c r="C16" i="24"/>
  <c r="E16" i="24" s="1"/>
  <c r="G16" i="24" s="1"/>
  <c r="B17" i="24"/>
  <c r="C16" i="57"/>
  <c r="E16" i="57" s="1"/>
  <c r="G16" i="57" s="1"/>
  <c r="B17" i="57"/>
  <c r="C17" i="43"/>
  <c r="E17" i="43" s="1"/>
  <c r="G17" i="43" s="1"/>
  <c r="B18" i="43"/>
  <c r="C15" i="125"/>
  <c r="E15" i="125" s="1"/>
  <c r="G15" i="125" s="1"/>
  <c r="B16" i="125"/>
  <c r="C16" i="23"/>
  <c r="B17" i="23"/>
  <c r="C16" i="17"/>
  <c r="E16" i="17" s="1"/>
  <c r="G16" i="17" s="1"/>
  <c r="B17" i="17"/>
  <c r="C16" i="65"/>
  <c r="E16" i="65" s="1"/>
  <c r="G16" i="65" s="1"/>
  <c r="B17" i="65"/>
  <c r="C16" i="85"/>
  <c r="E16" i="85" s="1"/>
  <c r="G16" i="85" s="1"/>
  <c r="B17" i="85"/>
  <c r="C17" i="11"/>
  <c r="B16" i="11"/>
  <c r="E15" i="11"/>
  <c r="G15" i="11" s="1"/>
  <c r="C15" i="94"/>
  <c r="E15" i="94" s="1"/>
  <c r="G15" i="94" s="1"/>
  <c r="B16" i="94"/>
  <c r="C15" i="95"/>
  <c r="E15" i="95" s="1"/>
  <c r="G15" i="95" s="1"/>
  <c r="B16" i="95"/>
  <c r="C15" i="38"/>
  <c r="E15" i="38" s="1"/>
  <c r="G15" i="38" s="1"/>
  <c r="B16" i="38"/>
  <c r="C15" i="93"/>
  <c r="E15" i="93" s="1"/>
  <c r="G15" i="93" s="1"/>
  <c r="B16" i="93"/>
  <c r="C15" i="61"/>
  <c r="E15" i="61" s="1"/>
  <c r="G15" i="61" s="1"/>
  <c r="B16" i="61"/>
  <c r="C15" i="16"/>
  <c r="E15" i="16" s="1"/>
  <c r="G15" i="16" s="1"/>
  <c r="B16" i="16"/>
  <c r="C15" i="107"/>
  <c r="E15" i="107" s="1"/>
  <c r="G15" i="107" s="1"/>
  <c r="B16" i="107"/>
  <c r="B16" i="19"/>
  <c r="C15" i="19"/>
  <c r="E15" i="19" s="1"/>
  <c r="G15" i="19" s="1"/>
  <c r="C15" i="77"/>
  <c r="E15" i="77" s="1"/>
  <c r="G15" i="77" s="1"/>
  <c r="B16" i="77"/>
  <c r="C15" i="75"/>
  <c r="E15" i="75" s="1"/>
  <c r="G15" i="75" s="1"/>
  <c r="B16" i="75"/>
  <c r="C15" i="112"/>
  <c r="E15" i="112" s="1"/>
  <c r="G15" i="112" s="1"/>
  <c r="B16" i="112"/>
  <c r="C15" i="124"/>
  <c r="E15" i="124" s="1"/>
  <c r="G15" i="124" s="1"/>
  <c r="B16" i="124"/>
  <c r="C15" i="88"/>
  <c r="E15" i="88" s="1"/>
  <c r="G15" i="88" s="1"/>
  <c r="B16" i="88"/>
  <c r="C15" i="18"/>
  <c r="E15" i="18" s="1"/>
  <c r="G15" i="18" s="1"/>
  <c r="B16" i="18"/>
  <c r="C15" i="119"/>
  <c r="E15" i="119" s="1"/>
  <c r="G15" i="119" s="1"/>
  <c r="B16" i="119"/>
  <c r="C15" i="14"/>
  <c r="E15" i="14" s="1"/>
  <c r="G15" i="14" s="1"/>
  <c r="B16" i="14"/>
  <c r="C15" i="104"/>
  <c r="E15" i="104" s="1"/>
  <c r="G15" i="104" s="1"/>
  <c r="B16" i="104"/>
  <c r="C15" i="50"/>
  <c r="E15" i="50" s="1"/>
  <c r="G15" i="50" s="1"/>
  <c r="B16" i="50"/>
  <c r="C15" i="64"/>
  <c r="E15" i="64" s="1"/>
  <c r="G15" i="64" s="1"/>
  <c r="B16" i="64"/>
  <c r="C15" i="22"/>
  <c r="E15" i="22" s="1"/>
  <c r="G15" i="22" s="1"/>
  <c r="B16" i="22"/>
  <c r="C15" i="46"/>
  <c r="E15" i="46" s="1"/>
  <c r="G15" i="46" s="1"/>
  <c r="B16" i="46"/>
  <c r="C15" i="78"/>
  <c r="E15" i="78" s="1"/>
  <c r="G15" i="78" s="1"/>
  <c r="B16" i="78"/>
  <c r="C15" i="80"/>
  <c r="G15" i="80" s="1"/>
  <c r="B16" i="80"/>
  <c r="C15" i="44"/>
  <c r="E15" i="44" s="1"/>
  <c r="G15" i="44" s="1"/>
  <c r="B16" i="44"/>
  <c r="C16" i="53"/>
  <c r="E16" i="53" s="1"/>
  <c r="G16" i="53" s="1"/>
  <c r="B17" i="53"/>
  <c r="C15" i="8"/>
  <c r="G15" i="8" s="1"/>
  <c r="B16" i="8"/>
  <c r="C15" i="66"/>
  <c r="E15" i="66" s="1"/>
  <c r="G15" i="66" s="1"/>
  <c r="B16" i="66"/>
  <c r="C15" i="67"/>
  <c r="E15" i="67" s="1"/>
  <c r="G15" i="67" s="1"/>
  <c r="B16" i="67"/>
  <c r="C16" i="49"/>
  <c r="E16" i="49" s="1"/>
  <c r="G16" i="49" s="1"/>
  <c r="B17" i="49"/>
  <c r="C15" i="21"/>
  <c r="E15" i="21" s="1"/>
  <c r="G15" i="21" s="1"/>
  <c r="B16" i="21"/>
  <c r="C14" i="91"/>
  <c r="E14" i="91" s="1"/>
  <c r="G14" i="91" s="1"/>
  <c r="B15" i="91"/>
  <c r="G10" i="92"/>
  <c r="C11" i="92"/>
  <c r="C16" i="48"/>
  <c r="E16" i="48" s="1"/>
  <c r="G16" i="48" s="1"/>
  <c r="B17" i="48"/>
  <c r="BV16" i="41"/>
  <c r="BW16" i="41"/>
  <c r="CA16" i="41"/>
  <c r="BZ16" i="41"/>
  <c r="AC18" i="27"/>
  <c r="BU17" i="41" s="1"/>
  <c r="AD18" i="27"/>
  <c r="BY17" i="41" s="1"/>
  <c r="AJ18" i="27"/>
  <c r="AK18" i="27"/>
  <c r="AL18" i="27"/>
  <c r="AN18" i="27"/>
  <c r="AO18" i="27"/>
  <c r="BM18" i="27"/>
  <c r="GC17" i="41" s="1"/>
  <c r="BT18" i="27"/>
  <c r="A19" i="27"/>
  <c r="C22" i="86"/>
  <c r="B23" i="86"/>
  <c r="B23" i="126"/>
  <c r="A22" i="126"/>
  <c r="C22" i="126"/>
  <c r="B24" i="40"/>
  <c r="C23" i="40"/>
  <c r="C19" i="60"/>
  <c r="E19" i="60" s="1"/>
  <c r="E15" i="23"/>
  <c r="G15" i="23" s="1"/>
  <c r="D23" i="48" l="1"/>
  <c r="F23" i="48"/>
  <c r="C21" i="71"/>
  <c r="E21" i="71" s="1"/>
  <c r="G21" i="71" s="1"/>
  <c r="B22" i="71"/>
  <c r="E23" i="8"/>
  <c r="E23" i="80"/>
  <c r="C21" i="73"/>
  <c r="E21" i="73" s="1"/>
  <c r="G21" i="73" s="1"/>
  <c r="B22" i="73"/>
  <c r="C28" i="121"/>
  <c r="E28" i="121" s="1"/>
  <c r="G28" i="121" s="1"/>
  <c r="B29" i="121"/>
  <c r="N21" i="60"/>
  <c r="F21" i="60"/>
  <c r="AR21" i="60"/>
  <c r="H21" i="60"/>
  <c r="AA22" i="60"/>
  <c r="AC22" i="60" s="1"/>
  <c r="AY22" i="60"/>
  <c r="BA22" i="60" s="1"/>
  <c r="R22" i="60"/>
  <c r="T22" i="60" s="1"/>
  <c r="X22" i="60"/>
  <c r="Z22" i="60" s="1"/>
  <c r="AG22" i="60"/>
  <c r="AI22" i="60" s="1"/>
  <c r="AM22" i="60"/>
  <c r="AO22" i="60" s="1"/>
  <c r="L22" i="60"/>
  <c r="O22" i="60"/>
  <c r="Q22" i="60" s="1"/>
  <c r="U22" i="60"/>
  <c r="W22" i="60" s="1"/>
  <c r="AS22" i="60"/>
  <c r="AU22" i="60" s="1"/>
  <c r="B23" i="60"/>
  <c r="AD22" i="60"/>
  <c r="AF22" i="60" s="1"/>
  <c r="AJ22" i="60"/>
  <c r="AL22" i="60" s="1"/>
  <c r="AP22" i="60"/>
  <c r="AV22" i="60"/>
  <c r="AX22" i="60" s="1"/>
  <c r="B25" i="127"/>
  <c r="C24" i="127"/>
  <c r="C22" i="87"/>
  <c r="B23" i="87"/>
  <c r="A22" i="87"/>
  <c r="H2" i="41"/>
  <c r="HB17" i="41"/>
  <c r="HC17" i="41"/>
  <c r="GE17" i="41"/>
  <c r="GD17" i="41"/>
  <c r="H18" i="41"/>
  <c r="AF18" i="41"/>
  <c r="AF19" i="41" s="1"/>
  <c r="AZ18" i="41"/>
  <c r="AZ19" i="41" s="1"/>
  <c r="BX18" i="41"/>
  <c r="BX19" i="41" s="1"/>
  <c r="CV18" i="41"/>
  <c r="CV19" i="41" s="1"/>
  <c r="DP18" i="41"/>
  <c r="DP19" i="41" s="1"/>
  <c r="EN18" i="41"/>
  <c r="EN19" i="41" s="1"/>
  <c r="FH18" i="41"/>
  <c r="FH19" i="41" s="1"/>
  <c r="L18" i="41"/>
  <c r="L19" i="41" s="1"/>
  <c r="AN18" i="41"/>
  <c r="AN19" i="41" s="1"/>
  <c r="BT18" i="41"/>
  <c r="BT19" i="41" s="1"/>
  <c r="CR18" i="41"/>
  <c r="CR19" i="41" s="1"/>
  <c r="DT18" i="41"/>
  <c r="DT19" i="41" s="1"/>
  <c r="ER18" i="41"/>
  <c r="ER19" i="41" s="1"/>
  <c r="FP18" i="41"/>
  <c r="FP19" i="41" s="1"/>
  <c r="GJ18" i="41"/>
  <c r="GJ19" i="41" s="1"/>
  <c r="P18" i="41"/>
  <c r="P19" i="41" s="1"/>
  <c r="AJ18" i="41"/>
  <c r="AJ19" i="41" s="1"/>
  <c r="BH18" i="41"/>
  <c r="BH19" i="41" s="1"/>
  <c r="CJ18" i="41"/>
  <c r="CJ19" i="41" s="1"/>
  <c r="DH18" i="41"/>
  <c r="DH19" i="41" s="1"/>
  <c r="EF18" i="41"/>
  <c r="EF19" i="41" s="1"/>
  <c r="FL18" i="41"/>
  <c r="FL19" i="41" s="1"/>
  <c r="GF18" i="41"/>
  <c r="GF19" i="41" s="1"/>
  <c r="GZ18" i="41"/>
  <c r="GZ19" i="41" s="1"/>
  <c r="B21" i="41"/>
  <c r="C18" i="41"/>
  <c r="T18" i="41"/>
  <c r="T19" i="41" s="1"/>
  <c r="AR18" i="41"/>
  <c r="AR19" i="41" s="1"/>
  <c r="BP18" i="41"/>
  <c r="BP19" i="41" s="1"/>
  <c r="CF18" i="41"/>
  <c r="CF19" i="41" s="1"/>
  <c r="DL18" i="41"/>
  <c r="DL19" i="41" s="1"/>
  <c r="DX18" i="41"/>
  <c r="DX19" i="41" s="1"/>
  <c r="EV18" i="41"/>
  <c r="EV19" i="41" s="1"/>
  <c r="FT18" i="41"/>
  <c r="FT19" i="41" s="1"/>
  <c r="GN18" i="41"/>
  <c r="GN19" i="41" s="1"/>
  <c r="AB18" i="41"/>
  <c r="AB19" i="41" s="1"/>
  <c r="BD18" i="41"/>
  <c r="BD19" i="41" s="1"/>
  <c r="CB18" i="41"/>
  <c r="CB19" i="41" s="1"/>
  <c r="CZ18" i="41"/>
  <c r="CZ19" i="41" s="1"/>
  <c r="EB18" i="41"/>
  <c r="EB19" i="41" s="1"/>
  <c r="EZ18" i="41"/>
  <c r="EZ19" i="41" s="1"/>
  <c r="GB18" i="41"/>
  <c r="GB19" i="41" s="1"/>
  <c r="X18" i="41"/>
  <c r="X19" i="41" s="1"/>
  <c r="AV18" i="41"/>
  <c r="AV19" i="41" s="1"/>
  <c r="BL18" i="41"/>
  <c r="BL19" i="41" s="1"/>
  <c r="CN18" i="41"/>
  <c r="CN19" i="41" s="1"/>
  <c r="DD18" i="41"/>
  <c r="DD19" i="41" s="1"/>
  <c r="EJ18" i="41"/>
  <c r="EJ19" i="41" s="1"/>
  <c r="FD18" i="41"/>
  <c r="FD19" i="41" s="1"/>
  <c r="FX18" i="41"/>
  <c r="FX19" i="41" s="1"/>
  <c r="GR18" i="41"/>
  <c r="GR19" i="41" s="1"/>
  <c r="C16" i="117"/>
  <c r="E16" i="117" s="1"/>
  <c r="G16" i="117" s="1"/>
  <c r="B17" i="117"/>
  <c r="C16" i="109"/>
  <c r="E16" i="109" s="1"/>
  <c r="G16" i="109" s="1"/>
  <c r="B17" i="109"/>
  <c r="C16" i="111"/>
  <c r="E16" i="111" s="1"/>
  <c r="G16" i="111" s="1"/>
  <c r="B17" i="111"/>
  <c r="C17" i="24"/>
  <c r="E17" i="24" s="1"/>
  <c r="G17" i="24" s="1"/>
  <c r="B18" i="24"/>
  <c r="C17" i="57"/>
  <c r="E17" i="57" s="1"/>
  <c r="G17" i="57" s="1"/>
  <c r="B18" i="57"/>
  <c r="C18" i="43"/>
  <c r="E18" i="43" s="1"/>
  <c r="G18" i="43" s="1"/>
  <c r="B19" i="43"/>
  <c r="B17" i="125"/>
  <c r="C16" i="125"/>
  <c r="E16" i="125" s="1"/>
  <c r="G16" i="125" s="1"/>
  <c r="E16" i="23"/>
  <c r="G16" i="23" s="1"/>
  <c r="C17" i="23"/>
  <c r="B18" i="23"/>
  <c r="C17" i="17"/>
  <c r="E17" i="17" s="1"/>
  <c r="G17" i="17" s="1"/>
  <c r="B18" i="17"/>
  <c r="C17" i="65"/>
  <c r="E17" i="65" s="1"/>
  <c r="G17" i="65" s="1"/>
  <c r="B18" i="65"/>
  <c r="C17" i="85"/>
  <c r="E17" i="85" s="1"/>
  <c r="G17" i="85" s="1"/>
  <c r="B18" i="85"/>
  <c r="C18" i="11"/>
  <c r="B17" i="11"/>
  <c r="E16" i="11"/>
  <c r="G16" i="11" s="1"/>
  <c r="C16" i="94"/>
  <c r="E16" i="94" s="1"/>
  <c r="G16" i="94" s="1"/>
  <c r="B17" i="94"/>
  <c r="C16" i="95"/>
  <c r="E16" i="95" s="1"/>
  <c r="G16" i="95" s="1"/>
  <c r="B17" i="95"/>
  <c r="C16" i="38"/>
  <c r="E16" i="38" s="1"/>
  <c r="G16" i="38" s="1"/>
  <c r="B17" i="38"/>
  <c r="C16" i="93"/>
  <c r="E16" i="93" s="1"/>
  <c r="G16" i="93" s="1"/>
  <c r="B17" i="93"/>
  <c r="C16" i="61"/>
  <c r="E16" i="61" s="1"/>
  <c r="G16" i="61" s="1"/>
  <c r="B17" i="61"/>
  <c r="C16" i="16"/>
  <c r="E16" i="16" s="1"/>
  <c r="G16" i="16" s="1"/>
  <c r="B17" i="16"/>
  <c r="C16" i="107"/>
  <c r="E16" i="107" s="1"/>
  <c r="G16" i="107" s="1"/>
  <c r="B17" i="107"/>
  <c r="C16" i="19"/>
  <c r="E16" i="19" s="1"/>
  <c r="G16" i="19" s="1"/>
  <c r="B17" i="19"/>
  <c r="C16" i="77"/>
  <c r="E16" i="77" s="1"/>
  <c r="G16" i="77" s="1"/>
  <c r="B17" i="77"/>
  <c r="C16" i="75"/>
  <c r="E16" i="75" s="1"/>
  <c r="G16" i="75" s="1"/>
  <c r="B17" i="75"/>
  <c r="C16" i="112"/>
  <c r="E16" i="112" s="1"/>
  <c r="G16" i="112" s="1"/>
  <c r="B17" i="112"/>
  <c r="C16" i="124"/>
  <c r="E16" i="124" s="1"/>
  <c r="G16" i="124" s="1"/>
  <c r="B17" i="124"/>
  <c r="C16" i="88"/>
  <c r="E16" i="88" s="1"/>
  <c r="G16" i="88" s="1"/>
  <c r="B17" i="88"/>
  <c r="C16" i="18"/>
  <c r="E16" i="18" s="1"/>
  <c r="G16" i="18" s="1"/>
  <c r="B17" i="18"/>
  <c r="C16" i="119"/>
  <c r="E16" i="119" s="1"/>
  <c r="G16" i="119" s="1"/>
  <c r="B17" i="119"/>
  <c r="C16" i="14"/>
  <c r="E16" i="14" s="1"/>
  <c r="G16" i="14" s="1"/>
  <c r="B17" i="14"/>
  <c r="C16" i="104"/>
  <c r="E16" i="104" s="1"/>
  <c r="G16" i="104" s="1"/>
  <c r="B17" i="104"/>
  <c r="C16" i="50"/>
  <c r="E16" i="50" s="1"/>
  <c r="G16" i="50" s="1"/>
  <c r="B17" i="50"/>
  <c r="C16" i="64"/>
  <c r="E16" i="64" s="1"/>
  <c r="G16" i="64" s="1"/>
  <c r="B17" i="64"/>
  <c r="C16" i="22"/>
  <c r="E16" i="22" s="1"/>
  <c r="G16" i="22" s="1"/>
  <c r="B17" i="22"/>
  <c r="C16" i="46"/>
  <c r="E16" i="46" s="1"/>
  <c r="G16" i="46" s="1"/>
  <c r="B17" i="46"/>
  <c r="C16" i="78"/>
  <c r="E16" i="78" s="1"/>
  <c r="G16" i="78" s="1"/>
  <c r="B17" i="78"/>
  <c r="C16" i="80"/>
  <c r="G16" i="80" s="1"/>
  <c r="B17" i="80"/>
  <c r="C16" i="44"/>
  <c r="E16" i="44" s="1"/>
  <c r="G16" i="44" s="1"/>
  <c r="B17" i="44"/>
  <c r="C17" i="53"/>
  <c r="E17" i="53" s="1"/>
  <c r="G17" i="53" s="1"/>
  <c r="B18" i="53"/>
  <c r="C16" i="8"/>
  <c r="G16" i="8" s="1"/>
  <c r="B17" i="8"/>
  <c r="C16" i="66"/>
  <c r="E16" i="66" s="1"/>
  <c r="G16" i="66" s="1"/>
  <c r="B17" i="66"/>
  <c r="C16" i="67"/>
  <c r="E16" i="67" s="1"/>
  <c r="G16" i="67" s="1"/>
  <c r="B17" i="67"/>
  <c r="C17" i="49"/>
  <c r="E17" i="49" s="1"/>
  <c r="G17" i="49" s="1"/>
  <c r="B18" i="49"/>
  <c r="C16" i="21"/>
  <c r="E16" i="21" s="1"/>
  <c r="G16" i="21" s="1"/>
  <c r="B17" i="21"/>
  <c r="C15" i="91"/>
  <c r="E15" i="91" s="1"/>
  <c r="G15" i="91" s="1"/>
  <c r="B16" i="91"/>
  <c r="E11" i="92"/>
  <c r="B11" i="92"/>
  <c r="C17" i="48"/>
  <c r="E17" i="48" s="1"/>
  <c r="G17" i="48" s="1"/>
  <c r="B18" i="48"/>
  <c r="BV17" i="41"/>
  <c r="BW17" i="41"/>
  <c r="CA17" i="41"/>
  <c r="BZ17" i="41"/>
  <c r="AC19" i="27"/>
  <c r="BU18" i="41" s="1"/>
  <c r="AD19" i="27"/>
  <c r="BY18" i="41" s="1"/>
  <c r="AJ19" i="27"/>
  <c r="AK19" i="27"/>
  <c r="AL19" i="27"/>
  <c r="AN19" i="27"/>
  <c r="AO19" i="27"/>
  <c r="BM19" i="27"/>
  <c r="GC18" i="41" s="1"/>
  <c r="BT19" i="27"/>
  <c r="HA18" i="41" s="1"/>
  <c r="A20" i="27"/>
  <c r="B26" i="86"/>
  <c r="C23" i="86"/>
  <c r="B24" i="126"/>
  <c r="C23" i="126"/>
  <c r="B25" i="40"/>
  <c r="C24" i="40"/>
  <c r="C20" i="60"/>
  <c r="E20" i="60" s="1"/>
  <c r="D24" i="48" l="1"/>
  <c r="F24" i="48"/>
  <c r="C22" i="71"/>
  <c r="E22" i="71" s="1"/>
  <c r="G22" i="71" s="1"/>
  <c r="B23" i="71"/>
  <c r="E24" i="8"/>
  <c r="E24" i="80"/>
  <c r="C22" i="73"/>
  <c r="E22" i="73" s="1"/>
  <c r="G22" i="73" s="1"/>
  <c r="B23" i="73"/>
  <c r="C29" i="121"/>
  <c r="E29" i="121" s="1"/>
  <c r="G29" i="121" s="1"/>
  <c r="B30" i="121"/>
  <c r="N22" i="60"/>
  <c r="F22" i="60"/>
  <c r="U23" i="60"/>
  <c r="W23" i="60" s="1"/>
  <c r="AS23" i="60"/>
  <c r="AU23" i="60" s="1"/>
  <c r="R23" i="60"/>
  <c r="T23" i="60" s="1"/>
  <c r="AA23" i="60"/>
  <c r="AC23" i="60" s="1"/>
  <c r="AG23" i="60"/>
  <c r="AI23" i="60" s="1"/>
  <c r="AJ23" i="60"/>
  <c r="AL23" i="60" s="1"/>
  <c r="AY23" i="60"/>
  <c r="BA23" i="60" s="1"/>
  <c r="L23" i="60"/>
  <c r="X23" i="60"/>
  <c r="Z23" i="60" s="1"/>
  <c r="AD23" i="60"/>
  <c r="AF23" i="60" s="1"/>
  <c r="AP23" i="60"/>
  <c r="AV23" i="60"/>
  <c r="AX23" i="60" s="1"/>
  <c r="B24" i="60"/>
  <c r="O23" i="60"/>
  <c r="Q23" i="60" s="1"/>
  <c r="AM23" i="60"/>
  <c r="AO23" i="60" s="1"/>
  <c r="H22" i="60"/>
  <c r="AR22" i="60"/>
  <c r="B26" i="127"/>
  <c r="C25" i="127"/>
  <c r="B24" i="87"/>
  <c r="C23" i="87"/>
  <c r="H19" i="41"/>
  <c r="GC19" i="41"/>
  <c r="GD18" i="41"/>
  <c r="GD19" i="41" s="1"/>
  <c r="GE18" i="41"/>
  <c r="HA19" i="41"/>
  <c r="HB18" i="41"/>
  <c r="HB19" i="41" s="1"/>
  <c r="HC18" i="41"/>
  <c r="P21" i="41"/>
  <c r="AN21" i="41"/>
  <c r="BX21" i="41"/>
  <c r="CV21" i="41"/>
  <c r="DP21" i="41"/>
  <c r="EV21" i="41"/>
  <c r="FP21" i="41"/>
  <c r="H21" i="41"/>
  <c r="AB21" i="41"/>
  <c r="AZ21" i="41"/>
  <c r="BP21" i="41"/>
  <c r="CJ21" i="41"/>
  <c r="DH21" i="41"/>
  <c r="EF21" i="41"/>
  <c r="C21" i="41"/>
  <c r="X21" i="41"/>
  <c r="AR21" i="41"/>
  <c r="BH21" i="41"/>
  <c r="CB21" i="41"/>
  <c r="CZ21" i="41"/>
  <c r="EB21" i="41"/>
  <c r="EZ21" i="41"/>
  <c r="FT21" i="41"/>
  <c r="GN21" i="41"/>
  <c r="L21" i="41"/>
  <c r="AJ21" i="41"/>
  <c r="BD21" i="41"/>
  <c r="CN21" i="41"/>
  <c r="DL21" i="41"/>
  <c r="EJ21" i="41"/>
  <c r="FD21" i="41"/>
  <c r="FX21" i="41"/>
  <c r="GJ21" i="41"/>
  <c r="B22" i="41"/>
  <c r="AF21" i="41"/>
  <c r="BT21" i="41"/>
  <c r="CR21" i="41"/>
  <c r="DT21" i="41"/>
  <c r="EN21" i="41"/>
  <c r="FH21" i="41"/>
  <c r="GF21" i="41"/>
  <c r="GZ21" i="41"/>
  <c r="A21" i="41"/>
  <c r="T21" i="41"/>
  <c r="AV21" i="41"/>
  <c r="BL21" i="41"/>
  <c r="CF21" i="41"/>
  <c r="DD21" i="41"/>
  <c r="DX21" i="41"/>
  <c r="ER21" i="41"/>
  <c r="FL21" i="41"/>
  <c r="GB21" i="41"/>
  <c r="GR21" i="41"/>
  <c r="C17" i="117"/>
  <c r="E17" i="117" s="1"/>
  <c r="G17" i="117" s="1"/>
  <c r="B18" i="117"/>
  <c r="C17" i="109"/>
  <c r="E17" i="109" s="1"/>
  <c r="G17" i="109" s="1"/>
  <c r="B18" i="109"/>
  <c r="C17" i="111"/>
  <c r="E17" i="111" s="1"/>
  <c r="G17" i="111" s="1"/>
  <c r="B18" i="111"/>
  <c r="C18" i="24"/>
  <c r="E18" i="24" s="1"/>
  <c r="G18" i="24" s="1"/>
  <c r="B19" i="24"/>
  <c r="C18" i="57"/>
  <c r="E18" i="57" s="1"/>
  <c r="G18" i="57" s="1"/>
  <c r="B19" i="57"/>
  <c r="C19" i="43"/>
  <c r="E19" i="43" s="1"/>
  <c r="G19" i="43" s="1"/>
  <c r="B20" i="43"/>
  <c r="B18" i="125"/>
  <c r="C17" i="125"/>
  <c r="E17" i="125" s="1"/>
  <c r="G17" i="125" s="1"/>
  <c r="E17" i="23"/>
  <c r="G17" i="23" s="1"/>
  <c r="C18" i="23"/>
  <c r="B19" i="23"/>
  <c r="C18" i="17"/>
  <c r="E18" i="17" s="1"/>
  <c r="G18" i="17" s="1"/>
  <c r="B19" i="17"/>
  <c r="C18" i="65"/>
  <c r="E18" i="65" s="1"/>
  <c r="G18" i="65" s="1"/>
  <c r="B19" i="65"/>
  <c r="C18" i="85"/>
  <c r="E18" i="85" s="1"/>
  <c r="G18" i="85" s="1"/>
  <c r="B19" i="85"/>
  <c r="C19" i="11"/>
  <c r="B18" i="11"/>
  <c r="E17" i="11"/>
  <c r="G17" i="11" s="1"/>
  <c r="C17" i="94"/>
  <c r="E17" i="94" s="1"/>
  <c r="G17" i="94" s="1"/>
  <c r="B18" i="94"/>
  <c r="C17" i="95"/>
  <c r="E17" i="95" s="1"/>
  <c r="G17" i="95" s="1"/>
  <c r="B18" i="95"/>
  <c r="C17" i="38"/>
  <c r="E17" i="38" s="1"/>
  <c r="G17" i="38" s="1"/>
  <c r="B18" i="38"/>
  <c r="C17" i="93"/>
  <c r="E17" i="93" s="1"/>
  <c r="G17" i="93" s="1"/>
  <c r="B18" i="93"/>
  <c r="C17" i="61"/>
  <c r="E17" i="61" s="1"/>
  <c r="G17" i="61" s="1"/>
  <c r="B18" i="61"/>
  <c r="C17" i="16"/>
  <c r="E17" i="16" s="1"/>
  <c r="G17" i="16" s="1"/>
  <c r="B18" i="16"/>
  <c r="C17" i="107"/>
  <c r="E17" i="107" s="1"/>
  <c r="G17" i="107" s="1"/>
  <c r="B18" i="107"/>
  <c r="B18" i="19"/>
  <c r="C17" i="19"/>
  <c r="E17" i="19" s="1"/>
  <c r="G17" i="19" s="1"/>
  <c r="C17" i="77"/>
  <c r="E17" i="77" s="1"/>
  <c r="G17" i="77" s="1"/>
  <c r="B18" i="77"/>
  <c r="C17" i="75"/>
  <c r="E17" i="75" s="1"/>
  <c r="G17" i="75" s="1"/>
  <c r="B18" i="75"/>
  <c r="C17" i="112"/>
  <c r="E17" i="112" s="1"/>
  <c r="G17" i="112" s="1"/>
  <c r="B18" i="112"/>
  <c r="C17" i="124"/>
  <c r="E17" i="124" s="1"/>
  <c r="G17" i="124" s="1"/>
  <c r="B18" i="124"/>
  <c r="C17" i="88"/>
  <c r="E17" i="88" s="1"/>
  <c r="G17" i="88" s="1"/>
  <c r="B18" i="88"/>
  <c r="C17" i="18"/>
  <c r="E17" i="18" s="1"/>
  <c r="G17" i="18" s="1"/>
  <c r="B18" i="18"/>
  <c r="C17" i="119"/>
  <c r="E17" i="119" s="1"/>
  <c r="G17" i="119" s="1"/>
  <c r="B18" i="119"/>
  <c r="C17" i="14"/>
  <c r="E17" i="14" s="1"/>
  <c r="G17" i="14" s="1"/>
  <c r="B18" i="14"/>
  <c r="B18" i="104"/>
  <c r="C17" i="104"/>
  <c r="E17" i="104" s="1"/>
  <c r="G17" i="104" s="1"/>
  <c r="C17" i="50"/>
  <c r="E17" i="50" s="1"/>
  <c r="G17" i="50" s="1"/>
  <c r="B18" i="50"/>
  <c r="C17" i="64"/>
  <c r="E17" i="64" s="1"/>
  <c r="G17" i="64" s="1"/>
  <c r="B18" i="64"/>
  <c r="C17" i="22"/>
  <c r="E17" i="22" s="1"/>
  <c r="G17" i="22" s="1"/>
  <c r="B18" i="22"/>
  <c r="C17" i="46"/>
  <c r="E17" i="46" s="1"/>
  <c r="G17" i="46" s="1"/>
  <c r="B18" i="46"/>
  <c r="C17" i="78"/>
  <c r="E17" i="78" s="1"/>
  <c r="G17" i="78" s="1"/>
  <c r="B18" i="78"/>
  <c r="C17" i="80"/>
  <c r="G17" i="80" s="1"/>
  <c r="B18" i="80"/>
  <c r="C17" i="44"/>
  <c r="E17" i="44" s="1"/>
  <c r="G17" i="44" s="1"/>
  <c r="B18" i="44"/>
  <c r="C18" i="53"/>
  <c r="E18" i="53" s="1"/>
  <c r="G18" i="53" s="1"/>
  <c r="B19" i="53"/>
  <c r="C17" i="8"/>
  <c r="G17" i="8" s="1"/>
  <c r="B18" i="8"/>
  <c r="C17" i="66"/>
  <c r="E17" i="66" s="1"/>
  <c r="G17" i="66" s="1"/>
  <c r="B18" i="66"/>
  <c r="C17" i="67"/>
  <c r="E17" i="67" s="1"/>
  <c r="G17" i="67" s="1"/>
  <c r="B18" i="67"/>
  <c r="C18" i="49"/>
  <c r="E18" i="49" s="1"/>
  <c r="G18" i="49" s="1"/>
  <c r="B19" i="49"/>
  <c r="C17" i="21"/>
  <c r="E17" i="21" s="1"/>
  <c r="G17" i="21" s="1"/>
  <c r="B18" i="21"/>
  <c r="C16" i="91"/>
  <c r="E16" i="91" s="1"/>
  <c r="G16" i="91" s="1"/>
  <c r="B17" i="91"/>
  <c r="G11" i="92"/>
  <c r="C12" i="92"/>
  <c r="C18" i="48"/>
  <c r="E18" i="48" s="1"/>
  <c r="G18" i="48" s="1"/>
  <c r="B19" i="48"/>
  <c r="BU19" i="41"/>
  <c r="BV18" i="41"/>
  <c r="BV19" i="41" s="1"/>
  <c r="BW18" i="41"/>
  <c r="BW19" i="41" s="1"/>
  <c r="BY19" i="41"/>
  <c r="CA18" i="41"/>
  <c r="CA19" i="41" s="1"/>
  <c r="BZ18" i="41"/>
  <c r="BZ19" i="41" s="1"/>
  <c r="AC20" i="27"/>
  <c r="BU21" i="41" s="1"/>
  <c r="AD20" i="27"/>
  <c r="BY21" i="41" s="1"/>
  <c r="AJ20" i="27"/>
  <c r="AK20" i="27"/>
  <c r="AL20" i="27"/>
  <c r="AN20" i="27"/>
  <c r="AO20" i="27"/>
  <c r="BM20" i="27"/>
  <c r="GC21" i="41" s="1"/>
  <c r="BT20" i="27"/>
  <c r="HA21" i="41" s="1"/>
  <c r="A21" i="27"/>
  <c r="C26" i="86"/>
  <c r="A26" i="86"/>
  <c r="B27" i="86"/>
  <c r="C24" i="126"/>
  <c r="B25" i="126"/>
  <c r="B26" i="40"/>
  <c r="C25" i="40"/>
  <c r="C21" i="60"/>
  <c r="E21" i="60" s="1"/>
  <c r="D25" i="48" l="1"/>
  <c r="F25" i="48"/>
  <c r="C23" i="71"/>
  <c r="E23" i="71" s="1"/>
  <c r="G23" i="71" s="1"/>
  <c r="B24" i="71"/>
  <c r="E25" i="8"/>
  <c r="E25" i="80"/>
  <c r="C23" i="73"/>
  <c r="E23" i="73" s="1"/>
  <c r="G23" i="73" s="1"/>
  <c r="B24" i="73"/>
  <c r="C30" i="121"/>
  <c r="E30" i="121" s="1"/>
  <c r="G30" i="121" s="1"/>
  <c r="B31" i="121"/>
  <c r="N23" i="60"/>
  <c r="F23" i="60"/>
  <c r="AR23" i="60"/>
  <c r="H23" i="60"/>
  <c r="R24" i="60"/>
  <c r="T24" i="60" s="1"/>
  <c r="X24" i="60"/>
  <c r="Z24" i="60" s="1"/>
  <c r="AG24" i="60"/>
  <c r="AI24" i="60" s="1"/>
  <c r="AM24" i="60"/>
  <c r="AO24" i="60" s="1"/>
  <c r="AS24" i="60"/>
  <c r="AU24" i="60" s="1"/>
  <c r="B25" i="60"/>
  <c r="O24" i="60"/>
  <c r="Q24" i="60" s="1"/>
  <c r="AV24" i="60"/>
  <c r="AX24" i="60" s="1"/>
  <c r="L24" i="60"/>
  <c r="AD24" i="60"/>
  <c r="AF24" i="60" s="1"/>
  <c r="AJ24" i="60"/>
  <c r="AL24" i="60" s="1"/>
  <c r="AP24" i="60"/>
  <c r="AY24" i="60"/>
  <c r="BA24" i="60" s="1"/>
  <c r="U24" i="60"/>
  <c r="W24" i="60" s="1"/>
  <c r="AA24" i="60"/>
  <c r="AC24" i="60" s="1"/>
  <c r="C26" i="127"/>
  <c r="B27" i="127"/>
  <c r="C24" i="87"/>
  <c r="B25" i="87"/>
  <c r="GD21" i="41"/>
  <c r="GE21" i="41"/>
  <c r="HB21" i="41"/>
  <c r="HC21" i="41"/>
  <c r="T22" i="41"/>
  <c r="AJ22" i="41"/>
  <c r="AV22" i="41"/>
  <c r="BT22" i="41"/>
  <c r="CR22" i="41"/>
  <c r="DT22" i="41"/>
  <c r="P22" i="41"/>
  <c r="AR22" i="41"/>
  <c r="BP22" i="41"/>
  <c r="CN22" i="41"/>
  <c r="DP22" i="41"/>
  <c r="ER22" i="41"/>
  <c r="FH22" i="41"/>
  <c r="FT22" i="41"/>
  <c r="L22" i="41"/>
  <c r="AF22" i="41"/>
  <c r="BH22" i="41"/>
  <c r="CF22" i="41"/>
  <c r="DD22" i="41"/>
  <c r="EJ22" i="41"/>
  <c r="EV22" i="41"/>
  <c r="FL22" i="41"/>
  <c r="GB22" i="41"/>
  <c r="GN22" i="41"/>
  <c r="B23" i="41"/>
  <c r="C22" i="41"/>
  <c r="AN22" i="41"/>
  <c r="BL22" i="41"/>
  <c r="CJ22" i="41"/>
  <c r="DH22" i="41"/>
  <c r="EF22" i="41"/>
  <c r="EZ22" i="41"/>
  <c r="FX22" i="41"/>
  <c r="GF22" i="41"/>
  <c r="GR22" i="41"/>
  <c r="X22" i="41"/>
  <c r="AZ22" i="41"/>
  <c r="CB22" i="41"/>
  <c r="CZ22" i="41"/>
  <c r="DX22" i="41"/>
  <c r="H22" i="41"/>
  <c r="AB22" i="41"/>
  <c r="BD22" i="41"/>
  <c r="BX22" i="41"/>
  <c r="CV22" i="41"/>
  <c r="DL22" i="41"/>
  <c r="EB22" i="41"/>
  <c r="EN22" i="41"/>
  <c r="FD22" i="41"/>
  <c r="FP22" i="41"/>
  <c r="GJ22" i="41"/>
  <c r="GZ22" i="41"/>
  <c r="C18" i="117"/>
  <c r="E18" i="117" s="1"/>
  <c r="G18" i="117" s="1"/>
  <c r="B19" i="117"/>
  <c r="C18" i="109"/>
  <c r="E18" i="109" s="1"/>
  <c r="G18" i="109" s="1"/>
  <c r="B19" i="109"/>
  <c r="C18" i="111"/>
  <c r="E18" i="111" s="1"/>
  <c r="G18" i="111" s="1"/>
  <c r="B19" i="111"/>
  <c r="C19" i="24"/>
  <c r="E19" i="24" s="1"/>
  <c r="G19" i="24" s="1"/>
  <c r="B20" i="24"/>
  <c r="C19" i="57"/>
  <c r="E19" i="57" s="1"/>
  <c r="G19" i="57" s="1"/>
  <c r="B20" i="57"/>
  <c r="C20" i="43"/>
  <c r="E20" i="43" s="1"/>
  <c r="G20" i="43" s="1"/>
  <c r="B21" i="43"/>
  <c r="B19" i="125"/>
  <c r="C18" i="125"/>
  <c r="E18" i="125" s="1"/>
  <c r="G18" i="125" s="1"/>
  <c r="C19" i="23"/>
  <c r="B20" i="23"/>
  <c r="C19" i="17"/>
  <c r="E19" i="17" s="1"/>
  <c r="G19" i="17" s="1"/>
  <c r="B20" i="17"/>
  <c r="C19" i="65"/>
  <c r="E19" i="65" s="1"/>
  <c r="G19" i="65" s="1"/>
  <c r="B20" i="65"/>
  <c r="C19" i="85"/>
  <c r="E19" i="85" s="1"/>
  <c r="G19" i="85" s="1"/>
  <c r="B20" i="85"/>
  <c r="C20" i="11"/>
  <c r="B19" i="11"/>
  <c r="E18" i="11"/>
  <c r="G18" i="11" s="1"/>
  <c r="C18" i="94"/>
  <c r="E18" i="94" s="1"/>
  <c r="G18" i="94" s="1"/>
  <c r="B19" i="94"/>
  <c r="C18" i="95"/>
  <c r="E18" i="95" s="1"/>
  <c r="G18" i="95" s="1"/>
  <c r="B19" i="95"/>
  <c r="C18" i="38"/>
  <c r="E18" i="38" s="1"/>
  <c r="G18" i="38" s="1"/>
  <c r="B19" i="38"/>
  <c r="C18" i="93"/>
  <c r="E18" i="93" s="1"/>
  <c r="G18" i="93" s="1"/>
  <c r="B19" i="93"/>
  <c r="C18" i="61"/>
  <c r="E18" i="61" s="1"/>
  <c r="G18" i="61" s="1"/>
  <c r="B19" i="61"/>
  <c r="C18" i="16"/>
  <c r="E18" i="16" s="1"/>
  <c r="G18" i="16" s="1"/>
  <c r="B19" i="16"/>
  <c r="C18" i="107"/>
  <c r="E18" i="107" s="1"/>
  <c r="G18" i="107" s="1"/>
  <c r="B19" i="107"/>
  <c r="B19" i="19"/>
  <c r="C18" i="19"/>
  <c r="E18" i="19" s="1"/>
  <c r="G18" i="19" s="1"/>
  <c r="C18" i="77"/>
  <c r="E18" i="77" s="1"/>
  <c r="G18" i="77" s="1"/>
  <c r="B19" i="77"/>
  <c r="C18" i="75"/>
  <c r="E18" i="75" s="1"/>
  <c r="G18" i="75" s="1"/>
  <c r="B19" i="75"/>
  <c r="C18" i="112"/>
  <c r="E18" i="112" s="1"/>
  <c r="G18" i="112" s="1"/>
  <c r="B19" i="112"/>
  <c r="C18" i="124"/>
  <c r="E18" i="124" s="1"/>
  <c r="G18" i="124" s="1"/>
  <c r="B19" i="124"/>
  <c r="C18" i="88"/>
  <c r="E18" i="88" s="1"/>
  <c r="G18" i="88" s="1"/>
  <c r="B19" i="88"/>
  <c r="C18" i="18"/>
  <c r="E18" i="18" s="1"/>
  <c r="G18" i="18" s="1"/>
  <c r="B19" i="18"/>
  <c r="C18" i="119"/>
  <c r="E18" i="119" s="1"/>
  <c r="G18" i="119" s="1"/>
  <c r="B19" i="119"/>
  <c r="C18" i="14"/>
  <c r="E18" i="14" s="1"/>
  <c r="G18" i="14" s="1"/>
  <c r="B19" i="14"/>
  <c r="B19" i="104"/>
  <c r="C18" i="104"/>
  <c r="E18" i="104" s="1"/>
  <c r="G18" i="104" s="1"/>
  <c r="C18" i="50"/>
  <c r="E18" i="50" s="1"/>
  <c r="G18" i="50" s="1"/>
  <c r="B19" i="50"/>
  <c r="C18" i="64"/>
  <c r="E18" i="64" s="1"/>
  <c r="G18" i="64" s="1"/>
  <c r="B19" i="64"/>
  <c r="C18" i="22"/>
  <c r="E18" i="22" s="1"/>
  <c r="G18" i="22" s="1"/>
  <c r="B19" i="22"/>
  <c r="C18" i="46"/>
  <c r="E18" i="46" s="1"/>
  <c r="G18" i="46" s="1"/>
  <c r="B19" i="46"/>
  <c r="C18" i="78"/>
  <c r="E18" i="78" s="1"/>
  <c r="G18" i="78" s="1"/>
  <c r="B19" i="78"/>
  <c r="C18" i="80"/>
  <c r="G18" i="80" s="1"/>
  <c r="B19" i="80"/>
  <c r="C18" i="44"/>
  <c r="E18" i="44" s="1"/>
  <c r="G18" i="44" s="1"/>
  <c r="B19" i="44"/>
  <c r="C19" i="53"/>
  <c r="E19" i="53" s="1"/>
  <c r="G19" i="53" s="1"/>
  <c r="B20" i="53"/>
  <c r="C18" i="8"/>
  <c r="G18" i="8" s="1"/>
  <c r="B19" i="8"/>
  <c r="C18" i="66"/>
  <c r="E18" i="66" s="1"/>
  <c r="G18" i="66" s="1"/>
  <c r="B19" i="66"/>
  <c r="C18" i="67"/>
  <c r="E18" i="67" s="1"/>
  <c r="G18" i="67" s="1"/>
  <c r="B19" i="67"/>
  <c r="C19" i="49"/>
  <c r="E19" i="49" s="1"/>
  <c r="G19" i="49" s="1"/>
  <c r="B20" i="49"/>
  <c r="C18" i="21"/>
  <c r="E18" i="21" s="1"/>
  <c r="G18" i="21" s="1"/>
  <c r="B19" i="21"/>
  <c r="C17" i="91"/>
  <c r="E17" i="91" s="1"/>
  <c r="G17" i="91" s="1"/>
  <c r="B18" i="91"/>
  <c r="E12" i="92"/>
  <c r="B12" i="92"/>
  <c r="C19" i="48"/>
  <c r="E19" i="48" s="1"/>
  <c r="G19" i="48" s="1"/>
  <c r="B20" i="48"/>
  <c r="BV21" i="41"/>
  <c r="BW21" i="41"/>
  <c r="BZ21" i="41"/>
  <c r="CA21" i="41"/>
  <c r="AC21" i="27"/>
  <c r="BU22" i="41" s="1"/>
  <c r="AD21" i="27"/>
  <c r="BY22" i="41" s="1"/>
  <c r="AJ21" i="27"/>
  <c r="AK21" i="27"/>
  <c r="AL21" i="27"/>
  <c r="AN21" i="27"/>
  <c r="AO21" i="27"/>
  <c r="BM21" i="27"/>
  <c r="GC22" i="41" s="1"/>
  <c r="BT21" i="27"/>
  <c r="HA22" i="41" s="1"/>
  <c r="A22" i="27"/>
  <c r="C27" i="86"/>
  <c r="B28" i="86"/>
  <c r="C25" i="126"/>
  <c r="B26" i="126"/>
  <c r="B27" i="40"/>
  <c r="C26" i="40"/>
  <c r="C22" i="60"/>
  <c r="E22" i="60" s="1"/>
  <c r="E18" i="23"/>
  <c r="G18" i="23" s="1"/>
  <c r="D26" i="48" l="1"/>
  <c r="F26" i="48"/>
  <c r="C24" i="71"/>
  <c r="E24" i="71" s="1"/>
  <c r="G24" i="71" s="1"/>
  <c r="B25" i="71"/>
  <c r="E26" i="8"/>
  <c r="E26" i="80"/>
  <c r="C24" i="73"/>
  <c r="E24" i="73" s="1"/>
  <c r="G24" i="73" s="1"/>
  <c r="B25" i="73"/>
  <c r="C31" i="121"/>
  <c r="E31" i="121" s="1"/>
  <c r="G31" i="121" s="1"/>
  <c r="B32" i="121"/>
  <c r="O25" i="60"/>
  <c r="Q25" i="60" s="1"/>
  <c r="U25" i="60"/>
  <c r="W25" i="60" s="1"/>
  <c r="AJ25" i="60"/>
  <c r="AL25" i="60" s="1"/>
  <c r="AP25" i="60"/>
  <c r="AV25" i="60"/>
  <c r="AX25" i="60" s="1"/>
  <c r="X25" i="60"/>
  <c r="Z25" i="60" s="1"/>
  <c r="AG25" i="60"/>
  <c r="AI25" i="60" s="1"/>
  <c r="R25" i="60"/>
  <c r="T25" i="60" s="1"/>
  <c r="AD25" i="60"/>
  <c r="AF25" i="60" s="1"/>
  <c r="AM25" i="60"/>
  <c r="AO25" i="60" s="1"/>
  <c r="AS25" i="60"/>
  <c r="AU25" i="60" s="1"/>
  <c r="L25" i="60"/>
  <c r="AA25" i="60"/>
  <c r="AC25" i="60" s="1"/>
  <c r="AY25" i="60"/>
  <c r="BA25" i="60" s="1"/>
  <c r="B26" i="60"/>
  <c r="N24" i="60"/>
  <c r="F24" i="60"/>
  <c r="H24" i="60"/>
  <c r="AR24" i="60"/>
  <c r="C27" i="127"/>
  <c r="B28" i="127"/>
  <c r="B26" i="87"/>
  <c r="C25" i="87"/>
  <c r="GD22" i="41"/>
  <c r="GE22" i="41"/>
  <c r="HB22" i="41"/>
  <c r="HC22" i="41"/>
  <c r="P23" i="41"/>
  <c r="AJ23" i="41"/>
  <c r="BD23" i="41"/>
  <c r="BX23" i="41"/>
  <c r="CR23" i="41"/>
  <c r="DL23" i="41"/>
  <c r="EF23" i="41"/>
  <c r="FL23" i="41"/>
  <c r="GR23" i="41"/>
  <c r="H23" i="41"/>
  <c r="AB23" i="41"/>
  <c r="AZ23" i="41"/>
  <c r="BT23" i="41"/>
  <c r="CN23" i="41"/>
  <c r="DH23" i="41"/>
  <c r="EB23" i="41"/>
  <c r="ER23" i="41"/>
  <c r="FH23" i="41"/>
  <c r="GB23" i="41"/>
  <c r="GZ23" i="41"/>
  <c r="L23" i="41"/>
  <c r="AF23" i="41"/>
  <c r="AV23" i="41"/>
  <c r="BP23" i="41"/>
  <c r="CJ23" i="41"/>
  <c r="CZ23" i="41"/>
  <c r="DT23" i="41"/>
  <c r="EN23" i="41"/>
  <c r="EZ23" i="41"/>
  <c r="FX23" i="41"/>
  <c r="GN23" i="41"/>
  <c r="T23" i="41"/>
  <c r="AR23" i="41"/>
  <c r="BL23" i="41"/>
  <c r="CF23" i="41"/>
  <c r="DD23" i="41"/>
  <c r="DX23" i="41"/>
  <c r="EV23" i="41"/>
  <c r="FP23" i="41"/>
  <c r="GF23" i="41"/>
  <c r="C23" i="41"/>
  <c r="X23" i="41"/>
  <c r="AN23" i="41"/>
  <c r="BH23" i="41"/>
  <c r="CB23" i="41"/>
  <c r="CV23" i="41"/>
  <c r="DP23" i="41"/>
  <c r="EJ23" i="41"/>
  <c r="FD23" i="41"/>
  <c r="FT23" i="41"/>
  <c r="GJ23" i="41"/>
  <c r="B24" i="41"/>
  <c r="C19" i="117"/>
  <c r="E19" i="117" s="1"/>
  <c r="G19" i="117" s="1"/>
  <c r="B20" i="117"/>
  <c r="C19" i="109"/>
  <c r="E19" i="109" s="1"/>
  <c r="G19" i="109" s="1"/>
  <c r="B20" i="109"/>
  <c r="C19" i="111"/>
  <c r="E19" i="111" s="1"/>
  <c r="G19" i="111" s="1"/>
  <c r="B20" i="111"/>
  <c r="C20" i="24"/>
  <c r="E20" i="24" s="1"/>
  <c r="G20" i="24" s="1"/>
  <c r="B21" i="24"/>
  <c r="C20" i="57"/>
  <c r="E20" i="57" s="1"/>
  <c r="G20" i="57" s="1"/>
  <c r="B21" i="57"/>
  <c r="C21" i="43"/>
  <c r="E21" i="43" s="1"/>
  <c r="G21" i="43" s="1"/>
  <c r="B22" i="43"/>
  <c r="C19" i="125"/>
  <c r="E19" i="125" s="1"/>
  <c r="G19" i="125" s="1"/>
  <c r="B20" i="125"/>
  <c r="C20" i="23"/>
  <c r="B21" i="23"/>
  <c r="C20" i="17"/>
  <c r="E20" i="17" s="1"/>
  <c r="G20" i="17" s="1"/>
  <c r="B21" i="17"/>
  <c r="C20" i="65"/>
  <c r="E20" i="65" s="1"/>
  <c r="G20" i="65" s="1"/>
  <c r="B21" i="65"/>
  <c r="C20" i="85"/>
  <c r="E20" i="85" s="1"/>
  <c r="G20" i="85" s="1"/>
  <c r="B21" i="85"/>
  <c r="C21" i="11"/>
  <c r="B20" i="11"/>
  <c r="E19" i="11"/>
  <c r="G19" i="11" s="1"/>
  <c r="C19" i="94"/>
  <c r="E19" i="94" s="1"/>
  <c r="G19" i="94" s="1"/>
  <c r="B20" i="94"/>
  <c r="C19" i="95"/>
  <c r="E19" i="95" s="1"/>
  <c r="G19" i="95" s="1"/>
  <c r="B20" i="95"/>
  <c r="C19" i="38"/>
  <c r="E19" i="38" s="1"/>
  <c r="G19" i="38" s="1"/>
  <c r="B20" i="38"/>
  <c r="C19" i="93"/>
  <c r="E19" i="93" s="1"/>
  <c r="G19" i="93" s="1"/>
  <c r="B20" i="93"/>
  <c r="C19" i="61"/>
  <c r="E19" i="61" s="1"/>
  <c r="G19" i="61" s="1"/>
  <c r="B20" i="61"/>
  <c r="C19" i="16"/>
  <c r="E19" i="16" s="1"/>
  <c r="G19" i="16" s="1"/>
  <c r="B20" i="16"/>
  <c r="C19" i="107"/>
  <c r="E19" i="107" s="1"/>
  <c r="G19" i="107" s="1"/>
  <c r="B20" i="107"/>
  <c r="C19" i="19"/>
  <c r="E19" i="19" s="1"/>
  <c r="G19" i="19" s="1"/>
  <c r="B20" i="19"/>
  <c r="C19" i="77"/>
  <c r="E19" i="77" s="1"/>
  <c r="G19" i="77" s="1"/>
  <c r="B20" i="77"/>
  <c r="C19" i="75"/>
  <c r="E19" i="75" s="1"/>
  <c r="G19" i="75" s="1"/>
  <c r="B20" i="75"/>
  <c r="C19" i="112"/>
  <c r="E19" i="112" s="1"/>
  <c r="G19" i="112" s="1"/>
  <c r="B20" i="112"/>
  <c r="C19" i="124"/>
  <c r="E19" i="124" s="1"/>
  <c r="G19" i="124" s="1"/>
  <c r="B20" i="124"/>
  <c r="C19" i="88"/>
  <c r="E19" i="88" s="1"/>
  <c r="G19" i="88" s="1"/>
  <c r="B20" i="88"/>
  <c r="C19" i="18"/>
  <c r="E19" i="18" s="1"/>
  <c r="G19" i="18" s="1"/>
  <c r="B20" i="18"/>
  <c r="C19" i="119"/>
  <c r="E19" i="119" s="1"/>
  <c r="G19" i="119" s="1"/>
  <c r="B20" i="119"/>
  <c r="C19" i="14"/>
  <c r="E19" i="14" s="1"/>
  <c r="G19" i="14" s="1"/>
  <c r="B20" i="14"/>
  <c r="C19" i="104"/>
  <c r="E19" i="104" s="1"/>
  <c r="G19" i="104" s="1"/>
  <c r="B20" i="104"/>
  <c r="C19" i="50"/>
  <c r="E19" i="50" s="1"/>
  <c r="G19" i="50" s="1"/>
  <c r="B20" i="50"/>
  <c r="C19" i="64"/>
  <c r="E19" i="64" s="1"/>
  <c r="G19" i="64" s="1"/>
  <c r="B20" i="64"/>
  <c r="C19" i="22"/>
  <c r="E19" i="22" s="1"/>
  <c r="G19" i="22" s="1"/>
  <c r="B20" i="22"/>
  <c r="C19" i="46"/>
  <c r="E19" i="46" s="1"/>
  <c r="G19" i="46" s="1"/>
  <c r="B20" i="46"/>
  <c r="C19" i="78"/>
  <c r="E19" i="78" s="1"/>
  <c r="G19" i="78" s="1"/>
  <c r="B20" i="78"/>
  <c r="C19" i="80"/>
  <c r="G19" i="80" s="1"/>
  <c r="B20" i="80"/>
  <c r="C19" i="44"/>
  <c r="E19" i="44" s="1"/>
  <c r="G19" i="44" s="1"/>
  <c r="B20" i="44"/>
  <c r="C20" i="53"/>
  <c r="E20" i="53" s="1"/>
  <c r="G20" i="53" s="1"/>
  <c r="B21" i="53"/>
  <c r="C19" i="8"/>
  <c r="G19" i="8" s="1"/>
  <c r="B20" i="8"/>
  <c r="C19" i="66"/>
  <c r="E19" i="66" s="1"/>
  <c r="G19" i="66" s="1"/>
  <c r="B20" i="66"/>
  <c r="C19" i="67"/>
  <c r="E19" i="67" s="1"/>
  <c r="G19" i="67" s="1"/>
  <c r="B20" i="67"/>
  <c r="C20" i="49"/>
  <c r="E20" i="49" s="1"/>
  <c r="G20" i="49" s="1"/>
  <c r="B21" i="49"/>
  <c r="C19" i="21"/>
  <c r="E19" i="21" s="1"/>
  <c r="G19" i="21" s="1"/>
  <c r="B20" i="21"/>
  <c r="C18" i="91"/>
  <c r="E18" i="91" s="1"/>
  <c r="G18" i="91" s="1"/>
  <c r="B19" i="91"/>
  <c r="G12" i="92"/>
  <c r="C13" i="92"/>
  <c r="C20" i="48"/>
  <c r="E20" i="48" s="1"/>
  <c r="G20" i="48" s="1"/>
  <c r="B21" i="48"/>
  <c r="BV22" i="41"/>
  <c r="BW22" i="41"/>
  <c r="CA22" i="41"/>
  <c r="BZ22" i="41"/>
  <c r="AC22" i="27"/>
  <c r="BU23" i="41" s="1"/>
  <c r="AD22" i="27"/>
  <c r="BY23" i="41" s="1"/>
  <c r="AJ22" i="27"/>
  <c r="AK22" i="27"/>
  <c r="AL22" i="27"/>
  <c r="AN22" i="27"/>
  <c r="AO22" i="27"/>
  <c r="BM22" i="27"/>
  <c r="GC23" i="41" s="1"/>
  <c r="BT22" i="27"/>
  <c r="HA23" i="41" s="1"/>
  <c r="A23" i="27"/>
  <c r="V28" i="86"/>
  <c r="X28" i="86" s="1"/>
  <c r="C28" i="86"/>
  <c r="J28" i="86"/>
  <c r="L28" i="86" s="1"/>
  <c r="Y28" i="86"/>
  <c r="AA28" i="86" s="1"/>
  <c r="M28" i="86"/>
  <c r="O28" i="86" s="1"/>
  <c r="B29" i="86"/>
  <c r="G28" i="86"/>
  <c r="P28" i="86"/>
  <c r="R28" i="86" s="1"/>
  <c r="S28" i="86"/>
  <c r="U28" i="86" s="1"/>
  <c r="AB28" i="86"/>
  <c r="AD28" i="86" s="1"/>
  <c r="B27" i="126"/>
  <c r="C26" i="126"/>
  <c r="C27" i="40"/>
  <c r="B28" i="40"/>
  <c r="C23" i="60"/>
  <c r="E23" i="60" s="1"/>
  <c r="E19" i="23"/>
  <c r="G19" i="23" s="1"/>
  <c r="D27" i="48" l="1"/>
  <c r="F27" i="48"/>
  <c r="C25" i="71"/>
  <c r="E25" i="71" s="1"/>
  <c r="G25" i="71" s="1"/>
  <c r="B26" i="71"/>
  <c r="E27" i="8"/>
  <c r="E27" i="80"/>
  <c r="C25" i="73"/>
  <c r="E25" i="73" s="1"/>
  <c r="G25" i="73" s="1"/>
  <c r="B26" i="73"/>
  <c r="C32" i="121"/>
  <c r="E32" i="121" s="1"/>
  <c r="G32" i="121" s="1"/>
  <c r="B33" i="121"/>
  <c r="H25" i="60"/>
  <c r="AR25" i="60"/>
  <c r="N25" i="60"/>
  <c r="F25" i="60"/>
  <c r="C25" i="60" s="1"/>
  <c r="E25" i="60" s="1"/>
  <c r="O26" i="60"/>
  <c r="Q26" i="60" s="1"/>
  <c r="AA26" i="60"/>
  <c r="AC26" i="60" s="1"/>
  <c r="AJ26" i="60"/>
  <c r="AL26" i="60" s="1"/>
  <c r="AP26" i="60"/>
  <c r="AS26" i="60"/>
  <c r="AU26" i="60" s="1"/>
  <c r="B27" i="60"/>
  <c r="L26" i="60"/>
  <c r="AD26" i="60"/>
  <c r="AF26" i="60" s="1"/>
  <c r="AV26" i="60"/>
  <c r="AX26" i="60" s="1"/>
  <c r="U26" i="60"/>
  <c r="W26" i="60" s="1"/>
  <c r="AM26" i="60"/>
  <c r="AO26" i="60" s="1"/>
  <c r="R26" i="60"/>
  <c r="T26" i="60" s="1"/>
  <c r="X26" i="60"/>
  <c r="Z26" i="60" s="1"/>
  <c r="AG26" i="60"/>
  <c r="AI26" i="60" s="1"/>
  <c r="AY26" i="60"/>
  <c r="BA26" i="60" s="1"/>
  <c r="C28" i="127"/>
  <c r="B31" i="127"/>
  <c r="S27" i="86"/>
  <c r="U27" i="86" s="1"/>
  <c r="AB27" i="86"/>
  <c r="AD27" i="86" s="1"/>
  <c r="J27" i="86"/>
  <c r="L27" i="86" s="1"/>
  <c r="V27" i="86"/>
  <c r="X27" i="86" s="1"/>
  <c r="G27" i="86"/>
  <c r="P27" i="86"/>
  <c r="R27" i="86" s="1"/>
  <c r="Y27" i="86"/>
  <c r="AA27" i="86" s="1"/>
  <c r="M27" i="86"/>
  <c r="O27" i="86" s="1"/>
  <c r="S26" i="86"/>
  <c r="G26" i="86"/>
  <c r="P26" i="86"/>
  <c r="V26" i="86"/>
  <c r="AB26" i="86"/>
  <c r="Y26" i="86"/>
  <c r="M26" i="86"/>
  <c r="J26" i="86"/>
  <c r="J23" i="86"/>
  <c r="L23" i="86" s="1"/>
  <c r="Y23" i="86"/>
  <c r="AA23" i="86" s="1"/>
  <c r="G23" i="86"/>
  <c r="AB23" i="86"/>
  <c r="AD23" i="86" s="1"/>
  <c r="S23" i="86"/>
  <c r="U23" i="86" s="1"/>
  <c r="V23" i="86"/>
  <c r="X23" i="86" s="1"/>
  <c r="M23" i="86"/>
  <c r="O23" i="86" s="1"/>
  <c r="P23" i="86"/>
  <c r="R23" i="86" s="1"/>
  <c r="J22" i="86"/>
  <c r="L22" i="86" s="1"/>
  <c r="S22" i="86"/>
  <c r="U22" i="86" s="1"/>
  <c r="G22" i="86"/>
  <c r="V22" i="86"/>
  <c r="X22" i="86" s="1"/>
  <c r="M22" i="86"/>
  <c r="O22" i="86" s="1"/>
  <c r="P22" i="86"/>
  <c r="R22" i="86" s="1"/>
  <c r="AB22" i="86"/>
  <c r="AD22" i="86" s="1"/>
  <c r="Y22" i="86"/>
  <c r="AA22" i="86" s="1"/>
  <c r="Y21" i="86"/>
  <c r="AA21" i="86" s="1"/>
  <c r="P21" i="86"/>
  <c r="R21" i="86" s="1"/>
  <c r="V21" i="86"/>
  <c r="X21" i="86" s="1"/>
  <c r="M21" i="86"/>
  <c r="O21" i="86" s="1"/>
  <c r="J21" i="86"/>
  <c r="L21" i="86" s="1"/>
  <c r="AB21" i="86"/>
  <c r="AD21" i="86" s="1"/>
  <c r="S21" i="86"/>
  <c r="U21" i="86" s="1"/>
  <c r="G21" i="86"/>
  <c r="P20" i="86"/>
  <c r="R20" i="86" s="1"/>
  <c r="V20" i="86"/>
  <c r="X20" i="86" s="1"/>
  <c r="Y20" i="86"/>
  <c r="AA20" i="86" s="1"/>
  <c r="M20" i="86"/>
  <c r="O20" i="86" s="1"/>
  <c r="G20" i="86"/>
  <c r="AB20" i="86"/>
  <c r="AD20" i="86" s="1"/>
  <c r="S20" i="86"/>
  <c r="U20" i="86" s="1"/>
  <c r="J20" i="86"/>
  <c r="L20" i="86" s="1"/>
  <c r="Y19" i="86"/>
  <c r="AA19" i="86" s="1"/>
  <c r="S19" i="86"/>
  <c r="U19" i="86" s="1"/>
  <c r="J19" i="86"/>
  <c r="L19" i="86" s="1"/>
  <c r="M19" i="86"/>
  <c r="O19" i="86" s="1"/>
  <c r="V19" i="86"/>
  <c r="X19" i="86" s="1"/>
  <c r="P19" i="86"/>
  <c r="R19" i="86" s="1"/>
  <c r="AB19" i="86"/>
  <c r="AD19" i="86" s="1"/>
  <c r="G19" i="86"/>
  <c r="J18" i="86"/>
  <c r="L18" i="86" s="1"/>
  <c r="P18" i="86"/>
  <c r="R18" i="86" s="1"/>
  <c r="AB18" i="86"/>
  <c r="AD18" i="86" s="1"/>
  <c r="V18" i="86"/>
  <c r="X18" i="86" s="1"/>
  <c r="S18" i="86"/>
  <c r="U18" i="86" s="1"/>
  <c r="M18" i="86"/>
  <c r="O18" i="86" s="1"/>
  <c r="Y18" i="86"/>
  <c r="AA18" i="86" s="1"/>
  <c r="G18" i="86"/>
  <c r="G17" i="86"/>
  <c r="V17" i="86"/>
  <c r="M17" i="86"/>
  <c r="Y17" i="86"/>
  <c r="P17" i="86"/>
  <c r="J17" i="86"/>
  <c r="AB17" i="86"/>
  <c r="S17" i="86"/>
  <c r="V14" i="86"/>
  <c r="X14" i="86" s="1"/>
  <c r="P14" i="86"/>
  <c r="R14" i="86" s="1"/>
  <c r="G14" i="86"/>
  <c r="J14" i="86"/>
  <c r="L14" i="86" s="1"/>
  <c r="AB14" i="86"/>
  <c r="AD14" i="86" s="1"/>
  <c r="S14" i="86"/>
  <c r="U14" i="86" s="1"/>
  <c r="M14" i="86"/>
  <c r="O14" i="86" s="1"/>
  <c r="Y14" i="86"/>
  <c r="AA14" i="86" s="1"/>
  <c r="S13" i="86"/>
  <c r="U13" i="86" s="1"/>
  <c r="J13" i="86"/>
  <c r="L13" i="86" s="1"/>
  <c r="AB13" i="86"/>
  <c r="AD13" i="86" s="1"/>
  <c r="G13" i="86"/>
  <c r="Y13" i="86"/>
  <c r="AA13" i="86" s="1"/>
  <c r="P13" i="86"/>
  <c r="R13" i="86" s="1"/>
  <c r="V13" i="86"/>
  <c r="X13" i="86" s="1"/>
  <c r="M13" i="86"/>
  <c r="O13" i="86" s="1"/>
  <c r="AB12" i="86"/>
  <c r="AD12" i="86" s="1"/>
  <c r="G12" i="86"/>
  <c r="S12" i="86"/>
  <c r="U12" i="86" s="1"/>
  <c r="Y12" i="86"/>
  <c r="AA12" i="86" s="1"/>
  <c r="P12" i="86"/>
  <c r="R12" i="86" s="1"/>
  <c r="V12" i="86"/>
  <c r="X12" i="86" s="1"/>
  <c r="J12" i="86"/>
  <c r="L12" i="86" s="1"/>
  <c r="M12" i="86"/>
  <c r="O12" i="86" s="1"/>
  <c r="AB11" i="86"/>
  <c r="AD11" i="86" s="1"/>
  <c r="Y11" i="86"/>
  <c r="AA11" i="86" s="1"/>
  <c r="V11" i="86"/>
  <c r="X11" i="86" s="1"/>
  <c r="J11" i="86"/>
  <c r="L11" i="86" s="1"/>
  <c r="M11" i="86"/>
  <c r="O11" i="86" s="1"/>
  <c r="S11" i="86"/>
  <c r="U11" i="86" s="1"/>
  <c r="P11" i="86"/>
  <c r="R11" i="86" s="1"/>
  <c r="G11" i="86"/>
  <c r="Y10" i="86"/>
  <c r="M10" i="86"/>
  <c r="P10" i="86"/>
  <c r="G10" i="86"/>
  <c r="AB10" i="86"/>
  <c r="S10" i="86"/>
  <c r="J10" i="86"/>
  <c r="V10" i="86"/>
  <c r="C26" i="87"/>
  <c r="B27" i="87"/>
  <c r="GD23" i="41"/>
  <c r="GE23" i="41"/>
  <c r="HB23" i="41"/>
  <c r="HC23" i="41"/>
  <c r="P24" i="41"/>
  <c r="AN24" i="41"/>
  <c r="BL24" i="41"/>
  <c r="CJ24" i="41"/>
  <c r="DH24" i="41"/>
  <c r="EB24" i="41"/>
  <c r="ER24" i="41"/>
  <c r="FT24" i="41"/>
  <c r="GJ24" i="41"/>
  <c r="B25" i="41"/>
  <c r="H24" i="41"/>
  <c r="AJ24" i="41"/>
  <c r="BD24" i="41"/>
  <c r="CB24" i="41"/>
  <c r="DD24" i="41"/>
  <c r="DT24" i="41"/>
  <c r="FL24" i="41"/>
  <c r="C24" i="41"/>
  <c r="AF24" i="41"/>
  <c r="AV24" i="41"/>
  <c r="BT24" i="41"/>
  <c r="CR24" i="41"/>
  <c r="DP24" i="41"/>
  <c r="EN24" i="41"/>
  <c r="EZ24" i="41"/>
  <c r="FX24" i="41"/>
  <c r="GR24" i="41"/>
  <c r="T24" i="41"/>
  <c r="AZ24" i="41"/>
  <c r="CF24" i="41"/>
  <c r="CV24" i="41"/>
  <c r="DX24" i="41"/>
  <c r="EV24" i="41"/>
  <c r="FP24" i="41"/>
  <c r="GF24" i="41"/>
  <c r="GZ24" i="41"/>
  <c r="L24" i="41"/>
  <c r="X24" i="41"/>
  <c r="AR24" i="41"/>
  <c r="BP24" i="41"/>
  <c r="CN24" i="41"/>
  <c r="DL24" i="41"/>
  <c r="EF24" i="41"/>
  <c r="FH24" i="41"/>
  <c r="GB24" i="41"/>
  <c r="GN24" i="41"/>
  <c r="AB24" i="41"/>
  <c r="BH24" i="41"/>
  <c r="BX24" i="41"/>
  <c r="CZ24" i="41"/>
  <c r="EJ24" i="41"/>
  <c r="FD24" i="41"/>
  <c r="C20" i="117"/>
  <c r="E20" i="117" s="1"/>
  <c r="G20" i="117" s="1"/>
  <c r="B21" i="117"/>
  <c r="C20" i="109"/>
  <c r="E20" i="109" s="1"/>
  <c r="G20" i="109" s="1"/>
  <c r="B21" i="109"/>
  <c r="C20" i="111"/>
  <c r="E20" i="111" s="1"/>
  <c r="G20" i="111" s="1"/>
  <c r="B21" i="111"/>
  <c r="C21" i="24"/>
  <c r="E21" i="24" s="1"/>
  <c r="G21" i="24" s="1"/>
  <c r="B22" i="24"/>
  <c r="C21" i="57"/>
  <c r="E21" i="57" s="1"/>
  <c r="G21" i="57" s="1"/>
  <c r="B22" i="57"/>
  <c r="C22" i="43"/>
  <c r="E22" i="43" s="1"/>
  <c r="G22" i="43" s="1"/>
  <c r="B23" i="43"/>
  <c r="B21" i="125"/>
  <c r="C20" i="125"/>
  <c r="E20" i="125" s="1"/>
  <c r="G20" i="125" s="1"/>
  <c r="C21" i="23"/>
  <c r="B22" i="23"/>
  <c r="C21" i="17"/>
  <c r="E21" i="17" s="1"/>
  <c r="G21" i="17" s="1"/>
  <c r="B22" i="17"/>
  <c r="C21" i="65"/>
  <c r="E21" i="65" s="1"/>
  <c r="G21" i="65" s="1"/>
  <c r="B22" i="65"/>
  <c r="C21" i="85"/>
  <c r="E21" i="85" s="1"/>
  <c r="G21" i="85" s="1"/>
  <c r="B22" i="85"/>
  <c r="C22" i="11"/>
  <c r="B21" i="11"/>
  <c r="E20" i="11"/>
  <c r="G20" i="11" s="1"/>
  <c r="C20" i="94"/>
  <c r="E20" i="94" s="1"/>
  <c r="G20" i="94" s="1"/>
  <c r="B21" i="94"/>
  <c r="C20" i="95"/>
  <c r="E20" i="95" s="1"/>
  <c r="G20" i="95" s="1"/>
  <c r="B21" i="95"/>
  <c r="C20" i="38"/>
  <c r="E20" i="38" s="1"/>
  <c r="G20" i="38" s="1"/>
  <c r="B21" i="38"/>
  <c r="C20" i="93"/>
  <c r="E20" i="93" s="1"/>
  <c r="G20" i="93" s="1"/>
  <c r="B21" i="93"/>
  <c r="C20" i="61"/>
  <c r="E20" i="61" s="1"/>
  <c r="G20" i="61" s="1"/>
  <c r="B21" i="61"/>
  <c r="C20" i="16"/>
  <c r="E20" i="16" s="1"/>
  <c r="G20" i="16" s="1"/>
  <c r="B21" i="16"/>
  <c r="C20" i="107"/>
  <c r="E20" i="107" s="1"/>
  <c r="G20" i="107" s="1"/>
  <c r="B21" i="107"/>
  <c r="B21" i="19"/>
  <c r="C20" i="19"/>
  <c r="E20" i="19" s="1"/>
  <c r="G20" i="19" s="1"/>
  <c r="C20" i="77"/>
  <c r="E20" i="77" s="1"/>
  <c r="G20" i="77" s="1"/>
  <c r="B21" i="77"/>
  <c r="C20" i="75"/>
  <c r="E20" i="75" s="1"/>
  <c r="G20" i="75" s="1"/>
  <c r="B21" i="75"/>
  <c r="C20" i="112"/>
  <c r="E20" i="112" s="1"/>
  <c r="G20" i="112" s="1"/>
  <c r="B21" i="112"/>
  <c r="C20" i="124"/>
  <c r="E20" i="124" s="1"/>
  <c r="G20" i="124" s="1"/>
  <c r="B21" i="124"/>
  <c r="C20" i="88"/>
  <c r="E20" i="88" s="1"/>
  <c r="G20" i="88" s="1"/>
  <c r="B21" i="88"/>
  <c r="C20" i="18"/>
  <c r="E20" i="18" s="1"/>
  <c r="G20" i="18" s="1"/>
  <c r="B21" i="18"/>
  <c r="C20" i="119"/>
  <c r="E20" i="119" s="1"/>
  <c r="G20" i="119" s="1"/>
  <c r="B21" i="119"/>
  <c r="C20" i="14"/>
  <c r="E20" i="14" s="1"/>
  <c r="G20" i="14" s="1"/>
  <c r="B21" i="14"/>
  <c r="B21" i="104"/>
  <c r="C20" i="104"/>
  <c r="E20" i="104" s="1"/>
  <c r="G20" i="104" s="1"/>
  <c r="C20" i="50"/>
  <c r="E20" i="50" s="1"/>
  <c r="G20" i="50" s="1"/>
  <c r="B21" i="50"/>
  <c r="C20" i="64"/>
  <c r="E20" i="64" s="1"/>
  <c r="G20" i="64" s="1"/>
  <c r="B21" i="64"/>
  <c r="C20" i="22"/>
  <c r="E20" i="22" s="1"/>
  <c r="G20" i="22" s="1"/>
  <c r="B21" i="22"/>
  <c r="C20" i="46"/>
  <c r="E20" i="46" s="1"/>
  <c r="G20" i="46" s="1"/>
  <c r="B21" i="46"/>
  <c r="C20" i="78"/>
  <c r="E20" i="78" s="1"/>
  <c r="G20" i="78" s="1"/>
  <c r="B21" i="78"/>
  <c r="C20" i="80"/>
  <c r="G20" i="80" s="1"/>
  <c r="B21" i="80"/>
  <c r="C20" i="44"/>
  <c r="E20" i="44" s="1"/>
  <c r="G20" i="44" s="1"/>
  <c r="B21" i="44"/>
  <c r="C21" i="53"/>
  <c r="E21" i="53" s="1"/>
  <c r="G21" i="53" s="1"/>
  <c r="B22" i="53"/>
  <c r="C20" i="8"/>
  <c r="G20" i="8" s="1"/>
  <c r="B21" i="8"/>
  <c r="C20" i="66"/>
  <c r="E20" i="66" s="1"/>
  <c r="G20" i="66" s="1"/>
  <c r="B21" i="66"/>
  <c r="C20" i="67"/>
  <c r="E20" i="67" s="1"/>
  <c r="G20" i="67" s="1"/>
  <c r="B21" i="67"/>
  <c r="C21" i="49"/>
  <c r="E21" i="49" s="1"/>
  <c r="G21" i="49" s="1"/>
  <c r="B22" i="49"/>
  <c r="C20" i="21"/>
  <c r="E20" i="21" s="1"/>
  <c r="G20" i="21" s="1"/>
  <c r="B21" i="21"/>
  <c r="C19" i="91"/>
  <c r="E19" i="91" s="1"/>
  <c r="G19" i="91" s="1"/>
  <c r="B20" i="91"/>
  <c r="E13" i="92"/>
  <c r="B13" i="92"/>
  <c r="C21" i="48"/>
  <c r="E21" i="48" s="1"/>
  <c r="G21" i="48" s="1"/>
  <c r="B22" i="48"/>
  <c r="BV23" i="41"/>
  <c r="BW23" i="41"/>
  <c r="BZ23" i="41"/>
  <c r="CA23" i="41"/>
  <c r="AC23" i="27"/>
  <c r="BU24" i="41" s="1"/>
  <c r="AD23" i="27"/>
  <c r="BY24" i="41" s="1"/>
  <c r="AJ23" i="27"/>
  <c r="AK23" i="27"/>
  <c r="AL23" i="27"/>
  <c r="AN23" i="27"/>
  <c r="AO23" i="27"/>
  <c r="BM23" i="27"/>
  <c r="GC24" i="41" s="1"/>
  <c r="BT23" i="27"/>
  <c r="HA24" i="41" s="1"/>
  <c r="A24" i="27"/>
  <c r="J29" i="86"/>
  <c r="L29" i="86" s="1"/>
  <c r="V29" i="86"/>
  <c r="X29" i="86" s="1"/>
  <c r="Y29" i="86"/>
  <c r="AA29" i="86" s="1"/>
  <c r="B30" i="86"/>
  <c r="M29" i="86"/>
  <c r="O29" i="86" s="1"/>
  <c r="AB29" i="86"/>
  <c r="AD29" i="86" s="1"/>
  <c r="C29" i="86"/>
  <c r="P29" i="86"/>
  <c r="R29" i="86" s="1"/>
  <c r="G29" i="86"/>
  <c r="S29" i="86"/>
  <c r="U29" i="86" s="1"/>
  <c r="I28" i="86"/>
  <c r="D28" i="86"/>
  <c r="F28" i="86" s="1"/>
  <c r="C27" i="126"/>
  <c r="B28" i="126"/>
  <c r="C28" i="40"/>
  <c r="B31" i="40"/>
  <c r="C24" i="60"/>
  <c r="E24" i="60" s="1"/>
  <c r="E20" i="23"/>
  <c r="G20" i="23" s="1"/>
  <c r="D28" i="48" l="1"/>
  <c r="F28" i="48"/>
  <c r="C26" i="71"/>
  <c r="E26" i="71" s="1"/>
  <c r="G26" i="71" s="1"/>
  <c r="B27" i="71"/>
  <c r="E28" i="8"/>
  <c r="E28" i="80"/>
  <c r="C26" i="73"/>
  <c r="E26" i="73" s="1"/>
  <c r="G26" i="73" s="1"/>
  <c r="B27" i="73"/>
  <c r="C33" i="121"/>
  <c r="E33" i="121" s="1"/>
  <c r="G33" i="121" s="1"/>
  <c r="B34" i="121"/>
  <c r="H26" i="60"/>
  <c r="AR26" i="60"/>
  <c r="O27" i="60"/>
  <c r="Q27" i="60" s="1"/>
  <c r="L27" i="60"/>
  <c r="AA27" i="60"/>
  <c r="AC27" i="60" s="1"/>
  <c r="AJ27" i="60"/>
  <c r="AL27" i="60" s="1"/>
  <c r="X27" i="60"/>
  <c r="Z27" i="60" s="1"/>
  <c r="AG27" i="60"/>
  <c r="AI27" i="60" s="1"/>
  <c r="AP27" i="60"/>
  <c r="U27" i="60"/>
  <c r="W27" i="60" s="1"/>
  <c r="AD27" i="60"/>
  <c r="AF27" i="60" s="1"/>
  <c r="AM27" i="60"/>
  <c r="AO27" i="60" s="1"/>
  <c r="R27" i="60"/>
  <c r="T27" i="60" s="1"/>
  <c r="AS27" i="60"/>
  <c r="AU27" i="60" s="1"/>
  <c r="AV27" i="60"/>
  <c r="AX27" i="60" s="1"/>
  <c r="AY27" i="60"/>
  <c r="BA27" i="60" s="1"/>
  <c r="B28" i="60"/>
  <c r="N26" i="60"/>
  <c r="F26" i="60"/>
  <c r="C26" i="60" s="1"/>
  <c r="E26" i="60" s="1"/>
  <c r="B32" i="127"/>
  <c r="A31" i="127"/>
  <c r="C31" i="127"/>
  <c r="D27" i="86"/>
  <c r="F27" i="86" s="1"/>
  <c r="I27" i="86"/>
  <c r="U26" i="86"/>
  <c r="D26" i="86"/>
  <c r="I26" i="86"/>
  <c r="R26" i="86"/>
  <c r="X26" i="86"/>
  <c r="AD26" i="86"/>
  <c r="AA26" i="86"/>
  <c r="O26" i="86"/>
  <c r="L26" i="86"/>
  <c r="I23" i="86"/>
  <c r="D23" i="86"/>
  <c r="F23" i="86" s="1"/>
  <c r="I22" i="86"/>
  <c r="D22" i="86"/>
  <c r="F22" i="86" s="1"/>
  <c r="D21" i="86"/>
  <c r="F21" i="86" s="1"/>
  <c r="I21" i="86"/>
  <c r="D20" i="86"/>
  <c r="F20" i="86" s="1"/>
  <c r="I20" i="86"/>
  <c r="D19" i="86"/>
  <c r="F19" i="86" s="1"/>
  <c r="I19" i="86"/>
  <c r="D18" i="86"/>
  <c r="F18" i="86" s="1"/>
  <c r="I18" i="86"/>
  <c r="D17" i="86"/>
  <c r="G24" i="86"/>
  <c r="I17" i="86"/>
  <c r="X17" i="86"/>
  <c r="X24" i="86" s="1"/>
  <c r="V24" i="86"/>
  <c r="M24" i="86"/>
  <c r="O17" i="86"/>
  <c r="O24" i="86" s="1"/>
  <c r="Y24" i="86"/>
  <c r="AA17" i="86"/>
  <c r="AA24" i="86" s="1"/>
  <c r="P24" i="86"/>
  <c r="R17" i="86"/>
  <c r="R24" i="86" s="1"/>
  <c r="J24" i="86"/>
  <c r="L17" i="86"/>
  <c r="L24" i="86" s="1"/>
  <c r="AD17" i="86"/>
  <c r="AD24" i="86" s="1"/>
  <c r="AB24" i="86"/>
  <c r="S24" i="86"/>
  <c r="U17" i="86"/>
  <c r="U24" i="86" s="1"/>
  <c r="I14" i="86"/>
  <c r="D14" i="86"/>
  <c r="F14" i="86" s="1"/>
  <c r="I13" i="86"/>
  <c r="D13" i="86"/>
  <c r="F13" i="86" s="1"/>
  <c r="I12" i="86"/>
  <c r="D12" i="86"/>
  <c r="F12" i="86" s="1"/>
  <c r="D11" i="86"/>
  <c r="F11" i="86" s="1"/>
  <c r="I11" i="86"/>
  <c r="Y15" i="86"/>
  <c r="AA10" i="86"/>
  <c r="AA15" i="86" s="1"/>
  <c r="M15" i="86"/>
  <c r="O10" i="86"/>
  <c r="O15" i="86" s="1"/>
  <c r="P15" i="86"/>
  <c r="R10" i="86"/>
  <c r="R15" i="86" s="1"/>
  <c r="I10" i="86"/>
  <c r="D10" i="86"/>
  <c r="G15" i="86"/>
  <c r="AD10" i="86"/>
  <c r="AD15" i="86" s="1"/>
  <c r="AB15" i="86"/>
  <c r="S15" i="86"/>
  <c r="U10" i="86"/>
  <c r="U15" i="86" s="1"/>
  <c r="J15" i="86"/>
  <c r="L10" i="86"/>
  <c r="L15" i="86" s="1"/>
  <c r="X10" i="86"/>
  <c r="X15" i="86" s="1"/>
  <c r="V15" i="86"/>
  <c r="C27" i="87"/>
  <c r="B28" i="87"/>
  <c r="T25" i="41"/>
  <c r="AN25" i="41"/>
  <c r="BL25" i="41"/>
  <c r="CF25" i="41"/>
  <c r="DP25" i="41"/>
  <c r="ER25" i="41"/>
  <c r="FL25" i="41"/>
  <c r="X25" i="41"/>
  <c r="AV25" i="41"/>
  <c r="BT25" i="41"/>
  <c r="CZ25" i="41"/>
  <c r="EB25" i="41"/>
  <c r="FD25" i="41"/>
  <c r="C25" i="41"/>
  <c r="AB25" i="41"/>
  <c r="BD25" i="41"/>
  <c r="BX25" i="41"/>
  <c r="CR25" i="41"/>
  <c r="DT25" i="41"/>
  <c r="EN25" i="41"/>
  <c r="FX25" i="41"/>
  <c r="GR25" i="41"/>
  <c r="H25" i="41"/>
  <c r="AJ25" i="41"/>
  <c r="AZ25" i="41"/>
  <c r="CB25" i="41"/>
  <c r="CV25" i="41"/>
  <c r="DL25" i="41"/>
  <c r="EJ25" i="41"/>
  <c r="FT25" i="41"/>
  <c r="GF25" i="41"/>
  <c r="GZ25" i="41"/>
  <c r="L25" i="41"/>
  <c r="AF25" i="41"/>
  <c r="BH25" i="41"/>
  <c r="CJ25" i="41"/>
  <c r="DD25" i="41"/>
  <c r="DX25" i="41"/>
  <c r="EZ25" i="41"/>
  <c r="FH25" i="41"/>
  <c r="GB25" i="41"/>
  <c r="GN25" i="41"/>
  <c r="P25" i="41"/>
  <c r="AR25" i="41"/>
  <c r="BP25" i="41"/>
  <c r="CN25" i="41"/>
  <c r="DH25" i="41"/>
  <c r="EF25" i="41"/>
  <c r="EV25" i="41"/>
  <c r="FP25" i="41"/>
  <c r="GJ25" i="41"/>
  <c r="B26" i="41"/>
  <c r="GE24" i="41"/>
  <c r="GD24" i="41"/>
  <c r="HB24" i="41"/>
  <c r="HC24" i="41"/>
  <c r="C21" i="117"/>
  <c r="E21" i="117" s="1"/>
  <c r="G21" i="117" s="1"/>
  <c r="B22" i="117"/>
  <c r="C21" i="109"/>
  <c r="E21" i="109" s="1"/>
  <c r="G21" i="109" s="1"/>
  <c r="B22" i="109"/>
  <c r="C21" i="111"/>
  <c r="E21" i="111" s="1"/>
  <c r="G21" i="111" s="1"/>
  <c r="B22" i="111"/>
  <c r="C22" i="24"/>
  <c r="E22" i="24" s="1"/>
  <c r="G22" i="24" s="1"/>
  <c r="B23" i="24"/>
  <c r="C22" i="57"/>
  <c r="E22" i="57" s="1"/>
  <c r="G22" i="57" s="1"/>
  <c r="B23" i="57"/>
  <c r="C23" i="43"/>
  <c r="E23" i="43" s="1"/>
  <c r="G23" i="43" s="1"/>
  <c r="B24" i="43"/>
  <c r="B22" i="125"/>
  <c r="C21" i="125"/>
  <c r="E21" i="125" s="1"/>
  <c r="G21" i="125" s="1"/>
  <c r="E21" i="23"/>
  <c r="G21" i="23" s="1"/>
  <c r="C22" i="23"/>
  <c r="B23" i="23"/>
  <c r="C22" i="17"/>
  <c r="E22" i="17" s="1"/>
  <c r="G22" i="17" s="1"/>
  <c r="B23" i="17"/>
  <c r="C22" i="65"/>
  <c r="E22" i="65" s="1"/>
  <c r="G22" i="65" s="1"/>
  <c r="B23" i="65"/>
  <c r="C22" i="85"/>
  <c r="E22" i="85" s="1"/>
  <c r="G22" i="85" s="1"/>
  <c r="B23" i="85"/>
  <c r="C23" i="11"/>
  <c r="B22" i="11"/>
  <c r="E21" i="11"/>
  <c r="G21" i="11" s="1"/>
  <c r="C21" i="94"/>
  <c r="E21" i="94" s="1"/>
  <c r="G21" i="94" s="1"/>
  <c r="B22" i="94"/>
  <c r="C21" i="95"/>
  <c r="E21" i="95" s="1"/>
  <c r="G21" i="95" s="1"/>
  <c r="B22" i="95"/>
  <c r="C21" i="38"/>
  <c r="E21" i="38" s="1"/>
  <c r="G21" i="38" s="1"/>
  <c r="B22" i="38"/>
  <c r="C21" i="93"/>
  <c r="E21" i="93" s="1"/>
  <c r="G21" i="93" s="1"/>
  <c r="B22" i="93"/>
  <c r="C21" i="61"/>
  <c r="E21" i="61" s="1"/>
  <c r="G21" i="61" s="1"/>
  <c r="B22" i="61"/>
  <c r="C21" i="16"/>
  <c r="E21" i="16" s="1"/>
  <c r="G21" i="16" s="1"/>
  <c r="B22" i="16"/>
  <c r="C21" i="107"/>
  <c r="E21" i="107" s="1"/>
  <c r="G21" i="107" s="1"/>
  <c r="B22" i="107"/>
  <c r="C21" i="19"/>
  <c r="E21" i="19" s="1"/>
  <c r="G21" i="19" s="1"/>
  <c r="B22" i="19"/>
  <c r="C21" i="77"/>
  <c r="E21" i="77" s="1"/>
  <c r="G21" i="77" s="1"/>
  <c r="B22" i="77"/>
  <c r="C21" i="75"/>
  <c r="E21" i="75" s="1"/>
  <c r="G21" i="75" s="1"/>
  <c r="B22" i="75"/>
  <c r="C21" i="112"/>
  <c r="E21" i="112" s="1"/>
  <c r="G21" i="112" s="1"/>
  <c r="B22" i="112"/>
  <c r="C21" i="124"/>
  <c r="E21" i="124" s="1"/>
  <c r="G21" i="124" s="1"/>
  <c r="B22" i="124"/>
  <c r="C21" i="88"/>
  <c r="E21" i="88" s="1"/>
  <c r="G21" i="88" s="1"/>
  <c r="B22" i="88"/>
  <c r="C21" i="18"/>
  <c r="E21" i="18" s="1"/>
  <c r="G21" i="18" s="1"/>
  <c r="B22" i="18"/>
  <c r="C21" i="119"/>
  <c r="E21" i="119" s="1"/>
  <c r="G21" i="119" s="1"/>
  <c r="B22" i="119"/>
  <c r="C21" i="14"/>
  <c r="E21" i="14" s="1"/>
  <c r="G21" i="14" s="1"/>
  <c r="B22" i="14"/>
  <c r="B22" i="104"/>
  <c r="C21" i="104"/>
  <c r="E21" i="104" s="1"/>
  <c r="G21" i="104" s="1"/>
  <c r="C21" i="50"/>
  <c r="E21" i="50" s="1"/>
  <c r="G21" i="50" s="1"/>
  <c r="B22" i="50"/>
  <c r="C21" i="64"/>
  <c r="E21" i="64" s="1"/>
  <c r="G21" i="64" s="1"/>
  <c r="B22" i="64"/>
  <c r="C21" i="22"/>
  <c r="E21" i="22" s="1"/>
  <c r="G21" i="22" s="1"/>
  <c r="B22" i="22"/>
  <c r="C21" i="46"/>
  <c r="E21" i="46" s="1"/>
  <c r="G21" i="46" s="1"/>
  <c r="B22" i="46"/>
  <c r="C21" i="78"/>
  <c r="E21" i="78" s="1"/>
  <c r="G21" i="78" s="1"/>
  <c r="B22" i="78"/>
  <c r="C21" i="80"/>
  <c r="G21" i="80" s="1"/>
  <c r="B22" i="80"/>
  <c r="C21" i="44"/>
  <c r="E21" i="44" s="1"/>
  <c r="G21" i="44" s="1"/>
  <c r="B22" i="44"/>
  <c r="C22" i="53"/>
  <c r="E22" i="53" s="1"/>
  <c r="G22" i="53" s="1"/>
  <c r="B23" i="53"/>
  <c r="C21" i="8"/>
  <c r="G21" i="8" s="1"/>
  <c r="B22" i="8"/>
  <c r="C21" i="66"/>
  <c r="E21" i="66" s="1"/>
  <c r="G21" i="66" s="1"/>
  <c r="B22" i="66"/>
  <c r="C21" i="67"/>
  <c r="E21" i="67" s="1"/>
  <c r="G21" i="67" s="1"/>
  <c r="B22" i="67"/>
  <c r="C22" i="49"/>
  <c r="E22" i="49" s="1"/>
  <c r="G22" i="49" s="1"/>
  <c r="B23" i="49"/>
  <c r="C21" i="21"/>
  <c r="E21" i="21" s="1"/>
  <c r="G21" i="21" s="1"/>
  <c r="B22" i="21"/>
  <c r="C20" i="91"/>
  <c r="E20" i="91" s="1"/>
  <c r="G20" i="91" s="1"/>
  <c r="B21" i="91"/>
  <c r="G13" i="92"/>
  <c r="C14" i="92"/>
  <c r="C22" i="48"/>
  <c r="E22" i="48" s="1"/>
  <c r="G22" i="48" s="1"/>
  <c r="B23" i="48"/>
  <c r="BV24" i="41"/>
  <c r="BW24" i="41"/>
  <c r="CA24" i="41"/>
  <c r="BZ24" i="41"/>
  <c r="AD24" i="27"/>
  <c r="BY25" i="41" s="1"/>
  <c r="AC24" i="27"/>
  <c r="BU25" i="41" s="1"/>
  <c r="AJ24" i="27"/>
  <c r="AK24" i="27"/>
  <c r="AL24" i="27"/>
  <c r="AN24" i="27"/>
  <c r="AO24" i="27"/>
  <c r="BM24" i="27"/>
  <c r="GC25" i="41" s="1"/>
  <c r="BT24" i="27"/>
  <c r="HA25" i="41" s="1"/>
  <c r="A25" i="27"/>
  <c r="V30" i="86"/>
  <c r="X30" i="86" s="1"/>
  <c r="J30" i="86"/>
  <c r="L30" i="86" s="1"/>
  <c r="AB30" i="86"/>
  <c r="AD30" i="86" s="1"/>
  <c r="G30" i="86"/>
  <c r="B31" i="86"/>
  <c r="P30" i="86"/>
  <c r="R30" i="86" s="1"/>
  <c r="Y30" i="86"/>
  <c r="AA30" i="86" s="1"/>
  <c r="M30" i="86"/>
  <c r="O30" i="86" s="1"/>
  <c r="C30" i="86"/>
  <c r="S30" i="86"/>
  <c r="U30" i="86" s="1"/>
  <c r="I29" i="86"/>
  <c r="D29" i="86"/>
  <c r="F29" i="86" s="1"/>
  <c r="C28" i="126"/>
  <c r="B31" i="126"/>
  <c r="C31" i="40"/>
  <c r="A31" i="40"/>
  <c r="B32" i="40"/>
  <c r="I15" i="86" l="1"/>
  <c r="D29" i="48"/>
  <c r="F29" i="48"/>
  <c r="C27" i="71"/>
  <c r="E27" i="71" s="1"/>
  <c r="G27" i="71" s="1"/>
  <c r="B28" i="71"/>
  <c r="E29" i="8"/>
  <c r="E29" i="80"/>
  <c r="C27" i="73"/>
  <c r="E27" i="73" s="1"/>
  <c r="G27" i="73" s="1"/>
  <c r="B28" i="73"/>
  <c r="C34" i="121"/>
  <c r="E34" i="121" s="1"/>
  <c r="G34" i="121" s="1"/>
  <c r="G41" i="121" s="1"/>
  <c r="G42" i="121" s="1"/>
  <c r="B35" i="121"/>
  <c r="N27" i="60"/>
  <c r="F27" i="60"/>
  <c r="AR27" i="60"/>
  <c r="H27" i="60"/>
  <c r="L28" i="60"/>
  <c r="R28" i="60"/>
  <c r="T28" i="60" s="1"/>
  <c r="X28" i="60"/>
  <c r="Z28" i="60" s="1"/>
  <c r="AD28" i="60"/>
  <c r="AF28" i="60" s="1"/>
  <c r="AJ28" i="60"/>
  <c r="AL28" i="60" s="1"/>
  <c r="AV28" i="60"/>
  <c r="AX28" i="60" s="1"/>
  <c r="U28" i="60"/>
  <c r="W28" i="60" s="1"/>
  <c r="AM28" i="60"/>
  <c r="AO28" i="60" s="1"/>
  <c r="AS28" i="60"/>
  <c r="AU28" i="60" s="1"/>
  <c r="AY28" i="60"/>
  <c r="BA28" i="60" s="1"/>
  <c r="O28" i="60"/>
  <c r="Q28" i="60" s="1"/>
  <c r="AA28" i="60"/>
  <c r="AC28" i="60" s="1"/>
  <c r="AP28" i="60"/>
  <c r="B29" i="60"/>
  <c r="AG28" i="60"/>
  <c r="AI28" i="60" s="1"/>
  <c r="B33" i="127"/>
  <c r="C32" i="127"/>
  <c r="F26" i="86"/>
  <c r="D24" i="86"/>
  <c r="F17" i="86"/>
  <c r="F24" i="86" s="1"/>
  <c r="F10" i="86"/>
  <c r="F15" i="86" s="1"/>
  <c r="D15" i="86"/>
  <c r="C28" i="87"/>
  <c r="B31" i="87"/>
  <c r="GD25" i="41"/>
  <c r="GE25" i="41"/>
  <c r="HB25" i="41"/>
  <c r="HC25" i="41"/>
  <c r="T26" i="41"/>
  <c r="AR26" i="41"/>
  <c r="BL26" i="41"/>
  <c r="CF26" i="41"/>
  <c r="DD26" i="41"/>
  <c r="EF26" i="41"/>
  <c r="FD26" i="41"/>
  <c r="FT26" i="41"/>
  <c r="GJ26" i="41"/>
  <c r="GR26" i="41"/>
  <c r="P26" i="41"/>
  <c r="AN26" i="41"/>
  <c r="BT26" i="41"/>
  <c r="CJ26" i="41"/>
  <c r="DL26" i="41"/>
  <c r="EJ26" i="41"/>
  <c r="AJ26" i="41"/>
  <c r="BP26" i="41"/>
  <c r="CR26" i="41"/>
  <c r="DP26" i="41"/>
  <c r="EN26" i="41"/>
  <c r="FH26" i="41"/>
  <c r="GF26" i="41"/>
  <c r="B27" i="41"/>
  <c r="L26" i="41"/>
  <c r="AF26" i="41"/>
  <c r="BD26" i="41"/>
  <c r="CB26" i="41"/>
  <c r="CV26" i="41"/>
  <c r="DH26" i="41"/>
  <c r="EB26" i="41"/>
  <c r="ER26" i="41"/>
  <c r="FP26" i="41"/>
  <c r="GN26" i="41"/>
  <c r="C26" i="41"/>
  <c r="X26" i="41"/>
  <c r="AZ26" i="41"/>
  <c r="BX26" i="41"/>
  <c r="CN26" i="41"/>
  <c r="DX26" i="41"/>
  <c r="EZ26" i="41"/>
  <c r="FL26" i="41"/>
  <c r="GB26" i="41"/>
  <c r="GZ26" i="41"/>
  <c r="H26" i="41"/>
  <c r="AB26" i="41"/>
  <c r="AV26" i="41"/>
  <c r="BH26" i="41"/>
  <c r="CZ26" i="41"/>
  <c r="DT26" i="41"/>
  <c r="EV26" i="41"/>
  <c r="FX26" i="41"/>
  <c r="C22" i="117"/>
  <c r="E22" i="117" s="1"/>
  <c r="G22" i="117" s="1"/>
  <c r="B23" i="117"/>
  <c r="C22" i="109"/>
  <c r="E22" i="109" s="1"/>
  <c r="G22" i="109" s="1"/>
  <c r="B23" i="109"/>
  <c r="C22" i="111"/>
  <c r="E22" i="111" s="1"/>
  <c r="G22" i="111" s="1"/>
  <c r="B23" i="111"/>
  <c r="C23" i="24"/>
  <c r="E23" i="24" s="1"/>
  <c r="G23" i="24" s="1"/>
  <c r="B24" i="24"/>
  <c r="C23" i="57"/>
  <c r="E23" i="57" s="1"/>
  <c r="G23" i="57" s="1"/>
  <c r="B24" i="57"/>
  <c r="C24" i="43"/>
  <c r="E24" i="43" s="1"/>
  <c r="G24" i="43" s="1"/>
  <c r="B25" i="43"/>
  <c r="B23" i="125"/>
  <c r="C22" i="125"/>
  <c r="E22" i="125" s="1"/>
  <c r="G22" i="125" s="1"/>
  <c r="B24" i="23"/>
  <c r="C23" i="23"/>
  <c r="C23" i="17"/>
  <c r="E23" i="17" s="1"/>
  <c r="G23" i="17" s="1"/>
  <c r="B24" i="17"/>
  <c r="C23" i="65"/>
  <c r="E23" i="65" s="1"/>
  <c r="G23" i="65" s="1"/>
  <c r="B24" i="65"/>
  <c r="C23" i="85"/>
  <c r="E23" i="85" s="1"/>
  <c r="G23" i="85" s="1"/>
  <c r="B24" i="85"/>
  <c r="C24" i="11"/>
  <c r="B23" i="11"/>
  <c r="E22" i="11"/>
  <c r="G22" i="11" s="1"/>
  <c r="C22" i="94"/>
  <c r="E22" i="94" s="1"/>
  <c r="G22" i="94" s="1"/>
  <c r="B23" i="94"/>
  <c r="C22" i="95"/>
  <c r="E22" i="95" s="1"/>
  <c r="G22" i="95" s="1"/>
  <c r="B23" i="95"/>
  <c r="C22" i="38"/>
  <c r="E22" i="38" s="1"/>
  <c r="G22" i="38" s="1"/>
  <c r="B23" i="38"/>
  <c r="C22" i="93"/>
  <c r="E22" i="93" s="1"/>
  <c r="G22" i="93" s="1"/>
  <c r="B23" i="93"/>
  <c r="C22" i="61"/>
  <c r="E22" i="61" s="1"/>
  <c r="G22" i="61" s="1"/>
  <c r="B23" i="61"/>
  <c r="C22" i="16"/>
  <c r="E22" i="16" s="1"/>
  <c r="G22" i="16" s="1"/>
  <c r="B23" i="16"/>
  <c r="C22" i="107"/>
  <c r="E22" i="107" s="1"/>
  <c r="G22" i="107" s="1"/>
  <c r="B23" i="107"/>
  <c r="C22" i="19"/>
  <c r="E22" i="19" s="1"/>
  <c r="G22" i="19" s="1"/>
  <c r="B23" i="19"/>
  <c r="C22" i="77"/>
  <c r="E22" i="77" s="1"/>
  <c r="G22" i="77" s="1"/>
  <c r="B23" i="77"/>
  <c r="C22" i="75"/>
  <c r="E22" i="75" s="1"/>
  <c r="G22" i="75" s="1"/>
  <c r="B23" i="75"/>
  <c r="C22" i="112"/>
  <c r="E22" i="112" s="1"/>
  <c r="G22" i="112" s="1"/>
  <c r="B23" i="112"/>
  <c r="C22" i="124"/>
  <c r="E22" i="124" s="1"/>
  <c r="G22" i="124" s="1"/>
  <c r="B23" i="124"/>
  <c r="C22" i="88"/>
  <c r="E22" i="88" s="1"/>
  <c r="G22" i="88" s="1"/>
  <c r="B23" i="88"/>
  <c r="C22" i="18"/>
  <c r="E22" i="18" s="1"/>
  <c r="G22" i="18" s="1"/>
  <c r="B23" i="18"/>
  <c r="C22" i="119"/>
  <c r="E22" i="119" s="1"/>
  <c r="G22" i="119" s="1"/>
  <c r="B23" i="119"/>
  <c r="C22" i="14"/>
  <c r="E22" i="14" s="1"/>
  <c r="G22" i="14" s="1"/>
  <c r="B23" i="14"/>
  <c r="C22" i="104"/>
  <c r="E22" i="104" s="1"/>
  <c r="G22" i="104" s="1"/>
  <c r="B23" i="104"/>
  <c r="C22" i="50"/>
  <c r="E22" i="50" s="1"/>
  <c r="G22" i="50" s="1"/>
  <c r="B23" i="50"/>
  <c r="C22" i="64"/>
  <c r="E22" i="64" s="1"/>
  <c r="G22" i="64" s="1"/>
  <c r="B23" i="64"/>
  <c r="C22" i="22"/>
  <c r="E22" i="22" s="1"/>
  <c r="G22" i="22" s="1"/>
  <c r="B23" i="22"/>
  <c r="C22" i="46"/>
  <c r="E22" i="46" s="1"/>
  <c r="G22" i="46" s="1"/>
  <c r="B23" i="46"/>
  <c r="C22" i="78"/>
  <c r="E22" i="78" s="1"/>
  <c r="G22" i="78" s="1"/>
  <c r="B23" i="78"/>
  <c r="C22" i="80"/>
  <c r="G22" i="80" s="1"/>
  <c r="B23" i="80"/>
  <c r="C22" i="44"/>
  <c r="E22" i="44" s="1"/>
  <c r="G22" i="44" s="1"/>
  <c r="B23" i="44"/>
  <c r="C23" i="53"/>
  <c r="E23" i="53" s="1"/>
  <c r="G23" i="53" s="1"/>
  <c r="B24" i="53"/>
  <c r="C22" i="8"/>
  <c r="G22" i="8" s="1"/>
  <c r="B23" i="8"/>
  <c r="C22" i="66"/>
  <c r="E22" i="66" s="1"/>
  <c r="G22" i="66" s="1"/>
  <c r="B23" i="66"/>
  <c r="C22" i="67"/>
  <c r="E22" i="67" s="1"/>
  <c r="G22" i="67" s="1"/>
  <c r="B23" i="67"/>
  <c r="C23" i="49"/>
  <c r="E23" i="49" s="1"/>
  <c r="G23" i="49" s="1"/>
  <c r="B24" i="49"/>
  <c r="C22" i="21"/>
  <c r="E22" i="21" s="1"/>
  <c r="G22" i="21" s="1"/>
  <c r="B23" i="21"/>
  <c r="C21" i="91"/>
  <c r="E21" i="91" s="1"/>
  <c r="G21" i="91" s="1"/>
  <c r="B22" i="91"/>
  <c r="E14" i="92"/>
  <c r="B14" i="92"/>
  <c r="C23" i="48"/>
  <c r="E23" i="48" s="1"/>
  <c r="G23" i="48" s="1"/>
  <c r="B24" i="48"/>
  <c r="BZ25" i="41"/>
  <c r="CA25" i="41"/>
  <c r="BV25" i="41"/>
  <c r="BW25" i="41"/>
  <c r="AC25" i="27"/>
  <c r="BU26" i="41" s="1"/>
  <c r="AD25" i="27"/>
  <c r="BY26" i="41" s="1"/>
  <c r="AJ25" i="27"/>
  <c r="AK25" i="27"/>
  <c r="AL25" i="27"/>
  <c r="AN25" i="27"/>
  <c r="AO25" i="27"/>
  <c r="BM25" i="27"/>
  <c r="GC26" i="41" s="1"/>
  <c r="BT25" i="27"/>
  <c r="HA26" i="41" s="1"/>
  <c r="A26" i="27"/>
  <c r="I30" i="86"/>
  <c r="D30" i="86"/>
  <c r="C31" i="86"/>
  <c r="B32" i="86"/>
  <c r="B32" i="126"/>
  <c r="A31" i="126"/>
  <c r="C31" i="126"/>
  <c r="B33" i="40"/>
  <c r="C32" i="40"/>
  <c r="I24" i="86"/>
  <c r="E22" i="23"/>
  <c r="G22" i="23" s="1"/>
  <c r="D30" i="48" l="1"/>
  <c r="F30" i="48"/>
  <c r="C28" i="71"/>
  <c r="E28" i="71" s="1"/>
  <c r="G28" i="71" s="1"/>
  <c r="B29" i="71"/>
  <c r="E30" i="8"/>
  <c r="E30" i="80"/>
  <c r="C28" i="73"/>
  <c r="E28" i="73" s="1"/>
  <c r="G28" i="73" s="1"/>
  <c r="B29" i="73"/>
  <c r="FE5" i="41"/>
  <c r="C35" i="121"/>
  <c r="E35" i="121" s="1"/>
  <c r="G35" i="121" s="1"/>
  <c r="B36" i="121"/>
  <c r="B37" i="121" s="1"/>
  <c r="F28" i="60"/>
  <c r="N28" i="60"/>
  <c r="H28" i="60"/>
  <c r="AR28" i="60"/>
  <c r="L29" i="60"/>
  <c r="B30" i="60"/>
  <c r="O29" i="60"/>
  <c r="Q29" i="60" s="1"/>
  <c r="R29" i="60"/>
  <c r="T29" i="60" s="1"/>
  <c r="U29" i="60"/>
  <c r="W29" i="60" s="1"/>
  <c r="AJ29" i="60"/>
  <c r="AL29" i="60" s="1"/>
  <c r="AP29" i="60"/>
  <c r="AS29" i="60"/>
  <c r="AU29" i="60" s="1"/>
  <c r="AV29" i="60"/>
  <c r="AX29" i="60" s="1"/>
  <c r="X29" i="60"/>
  <c r="Z29" i="60" s="1"/>
  <c r="AA29" i="60"/>
  <c r="AC29" i="60" s="1"/>
  <c r="AD29" i="60"/>
  <c r="AF29" i="60" s="1"/>
  <c r="AG29" i="60"/>
  <c r="AI29" i="60" s="1"/>
  <c r="AM29" i="60"/>
  <c r="AO29" i="60" s="1"/>
  <c r="AY29" i="60"/>
  <c r="BA29" i="60" s="1"/>
  <c r="C33" i="127"/>
  <c r="B34" i="127"/>
  <c r="A31" i="87"/>
  <c r="B32" i="87"/>
  <c r="C31" i="87"/>
  <c r="T27" i="41"/>
  <c r="T28" i="41" s="1"/>
  <c r="AV27" i="41"/>
  <c r="AV28" i="41" s="1"/>
  <c r="BP27" i="41"/>
  <c r="BP28" i="41" s="1"/>
  <c r="CN27" i="41"/>
  <c r="CN28" i="41" s="1"/>
  <c r="DD27" i="41"/>
  <c r="DD28" i="41" s="1"/>
  <c r="DX27" i="41"/>
  <c r="DX28" i="41" s="1"/>
  <c r="FD27" i="41"/>
  <c r="FD28" i="41" s="1"/>
  <c r="GB27" i="41"/>
  <c r="GB28" i="41" s="1"/>
  <c r="C27" i="41"/>
  <c r="X27" i="41"/>
  <c r="X28" i="41" s="1"/>
  <c r="AN27" i="41"/>
  <c r="AN28" i="41" s="1"/>
  <c r="AZ27" i="41"/>
  <c r="AZ28" i="41" s="1"/>
  <c r="BX27" i="41"/>
  <c r="BX28" i="41" s="1"/>
  <c r="CV27" i="41"/>
  <c r="CV28" i="41" s="1"/>
  <c r="DT27" i="41"/>
  <c r="DT28" i="41" s="1"/>
  <c r="ER27" i="41"/>
  <c r="ER28" i="41" s="1"/>
  <c r="FT27" i="41"/>
  <c r="FT28" i="41" s="1"/>
  <c r="GR27" i="41"/>
  <c r="GR28" i="41" s="1"/>
  <c r="B30" i="41"/>
  <c r="H27" i="41"/>
  <c r="AR27" i="41"/>
  <c r="AR28" i="41" s="1"/>
  <c r="BL27" i="41"/>
  <c r="BL28" i="41" s="1"/>
  <c r="CB27" i="41"/>
  <c r="CB28" i="41" s="1"/>
  <c r="CR27" i="41"/>
  <c r="CR28" i="41" s="1"/>
  <c r="DL27" i="41"/>
  <c r="DL28" i="41" s="1"/>
  <c r="EF27" i="41"/>
  <c r="EF28" i="41" s="1"/>
  <c r="EZ27" i="41"/>
  <c r="EZ28" i="41" s="1"/>
  <c r="P27" i="41"/>
  <c r="P28" i="41" s="1"/>
  <c r="EJ27" i="41"/>
  <c r="EJ28" i="41" s="1"/>
  <c r="FH27" i="41"/>
  <c r="FH28" i="41" s="1"/>
  <c r="FX27" i="41"/>
  <c r="FX28" i="41" s="1"/>
  <c r="GN27" i="41"/>
  <c r="GN28" i="41" s="1"/>
  <c r="L27" i="41"/>
  <c r="L28" i="41" s="1"/>
  <c r="AF27" i="41"/>
  <c r="AF28" i="41" s="1"/>
  <c r="BH27" i="41"/>
  <c r="BH28" i="41" s="1"/>
  <c r="BT27" i="41"/>
  <c r="BT28" i="41" s="1"/>
  <c r="CJ27" i="41"/>
  <c r="CJ28" i="41" s="1"/>
  <c r="DH27" i="41"/>
  <c r="DH28" i="41" s="1"/>
  <c r="EB27" i="41"/>
  <c r="EB28" i="41" s="1"/>
  <c r="EV27" i="41"/>
  <c r="EV28" i="41" s="1"/>
  <c r="FL27" i="41"/>
  <c r="FL28" i="41" s="1"/>
  <c r="GF27" i="41"/>
  <c r="GF28" i="41" s="1"/>
  <c r="AB27" i="41"/>
  <c r="AB28" i="41" s="1"/>
  <c r="AJ27" i="41"/>
  <c r="AJ28" i="41" s="1"/>
  <c r="BD27" i="41"/>
  <c r="BD28" i="41" s="1"/>
  <c r="CF27" i="41"/>
  <c r="CF28" i="41" s="1"/>
  <c r="CZ27" i="41"/>
  <c r="CZ28" i="41" s="1"/>
  <c r="DP27" i="41"/>
  <c r="DP28" i="41" s="1"/>
  <c r="EN27" i="41"/>
  <c r="EN28" i="41" s="1"/>
  <c r="FP27" i="41"/>
  <c r="FP28" i="41" s="1"/>
  <c r="GJ27" i="41"/>
  <c r="GJ28" i="41" s="1"/>
  <c r="GZ27" i="41"/>
  <c r="GZ28" i="41" s="1"/>
  <c r="GE26" i="41"/>
  <c r="GD26" i="41"/>
  <c r="HC26" i="41"/>
  <c r="HB26" i="41"/>
  <c r="C23" i="117"/>
  <c r="E23" i="117" s="1"/>
  <c r="G23" i="117" s="1"/>
  <c r="B24" i="117"/>
  <c r="C23" i="109"/>
  <c r="E23" i="109" s="1"/>
  <c r="G23" i="109" s="1"/>
  <c r="B24" i="109"/>
  <c r="C23" i="111"/>
  <c r="E23" i="111" s="1"/>
  <c r="G23" i="111" s="1"/>
  <c r="B24" i="111"/>
  <c r="C24" i="24"/>
  <c r="E24" i="24" s="1"/>
  <c r="G24" i="24" s="1"/>
  <c r="B25" i="24"/>
  <c r="C24" i="57"/>
  <c r="E24" i="57" s="1"/>
  <c r="G24" i="57" s="1"/>
  <c r="B25" i="57"/>
  <c r="C25" i="43"/>
  <c r="E25" i="43" s="1"/>
  <c r="G25" i="43" s="1"/>
  <c r="B26" i="43"/>
  <c r="C23" i="125"/>
  <c r="E23" i="125" s="1"/>
  <c r="G23" i="125" s="1"/>
  <c r="B24" i="125"/>
  <c r="C24" i="23"/>
  <c r="B25" i="23"/>
  <c r="E23" i="23"/>
  <c r="G23" i="23" s="1"/>
  <c r="C24" i="17"/>
  <c r="E24" i="17" s="1"/>
  <c r="G24" i="17" s="1"/>
  <c r="B25" i="17"/>
  <c r="C24" i="65"/>
  <c r="E24" i="65" s="1"/>
  <c r="G24" i="65" s="1"/>
  <c r="B25" i="65"/>
  <c r="C24" i="85"/>
  <c r="E24" i="85" s="1"/>
  <c r="G24" i="85" s="1"/>
  <c r="B25" i="85"/>
  <c r="C25" i="11"/>
  <c r="B24" i="11"/>
  <c r="E23" i="11"/>
  <c r="G23" i="11" s="1"/>
  <c r="C23" i="94"/>
  <c r="E23" i="94" s="1"/>
  <c r="G23" i="94" s="1"/>
  <c r="B24" i="94"/>
  <c r="C23" i="95"/>
  <c r="E23" i="95" s="1"/>
  <c r="G23" i="95" s="1"/>
  <c r="B24" i="95"/>
  <c r="C23" i="38"/>
  <c r="E23" i="38" s="1"/>
  <c r="G23" i="38" s="1"/>
  <c r="B24" i="38"/>
  <c r="C23" i="93"/>
  <c r="E23" i="93" s="1"/>
  <c r="G23" i="93" s="1"/>
  <c r="B24" i="93"/>
  <c r="C23" i="61"/>
  <c r="E23" i="61" s="1"/>
  <c r="G23" i="61" s="1"/>
  <c r="B24" i="61"/>
  <c r="C23" i="16"/>
  <c r="E23" i="16" s="1"/>
  <c r="G23" i="16" s="1"/>
  <c r="B24" i="16"/>
  <c r="C23" i="107"/>
  <c r="E23" i="107" s="1"/>
  <c r="G23" i="107" s="1"/>
  <c r="B24" i="107"/>
  <c r="C23" i="19"/>
  <c r="E23" i="19" s="1"/>
  <c r="G23" i="19" s="1"/>
  <c r="B24" i="19"/>
  <c r="C23" i="77"/>
  <c r="E23" i="77" s="1"/>
  <c r="G23" i="77" s="1"/>
  <c r="B24" i="77"/>
  <c r="C23" i="75"/>
  <c r="E23" i="75" s="1"/>
  <c r="G23" i="75" s="1"/>
  <c r="B24" i="75"/>
  <c r="C23" i="112"/>
  <c r="E23" i="112" s="1"/>
  <c r="G23" i="112" s="1"/>
  <c r="B24" i="112"/>
  <c r="C23" i="124"/>
  <c r="E23" i="124" s="1"/>
  <c r="G23" i="124" s="1"/>
  <c r="B24" i="124"/>
  <c r="C23" i="88"/>
  <c r="E23" i="88" s="1"/>
  <c r="G23" i="88" s="1"/>
  <c r="B24" i="88"/>
  <c r="C23" i="18"/>
  <c r="E23" i="18" s="1"/>
  <c r="G23" i="18" s="1"/>
  <c r="B24" i="18"/>
  <c r="C23" i="119"/>
  <c r="E23" i="119" s="1"/>
  <c r="G23" i="119" s="1"/>
  <c r="B24" i="119"/>
  <c r="C23" i="14"/>
  <c r="E23" i="14" s="1"/>
  <c r="G23" i="14" s="1"/>
  <c r="B24" i="14"/>
  <c r="C23" i="104"/>
  <c r="E23" i="104" s="1"/>
  <c r="G23" i="104" s="1"/>
  <c r="B24" i="104"/>
  <c r="C23" i="50"/>
  <c r="E23" i="50" s="1"/>
  <c r="G23" i="50" s="1"/>
  <c r="B24" i="50"/>
  <c r="C23" i="64"/>
  <c r="E23" i="64" s="1"/>
  <c r="G23" i="64" s="1"/>
  <c r="B24" i="64"/>
  <c r="C23" i="22"/>
  <c r="E23" i="22" s="1"/>
  <c r="G23" i="22" s="1"/>
  <c r="B24" i="22"/>
  <c r="C23" i="46"/>
  <c r="E23" i="46" s="1"/>
  <c r="G23" i="46" s="1"/>
  <c r="B24" i="46"/>
  <c r="C23" i="78"/>
  <c r="E23" i="78" s="1"/>
  <c r="G23" i="78" s="1"/>
  <c r="B24" i="78"/>
  <c r="C23" i="80"/>
  <c r="G23" i="80" s="1"/>
  <c r="B24" i="80"/>
  <c r="C23" i="44"/>
  <c r="E23" i="44" s="1"/>
  <c r="G23" i="44" s="1"/>
  <c r="B24" i="44"/>
  <c r="C24" i="53"/>
  <c r="E24" i="53" s="1"/>
  <c r="G24" i="53" s="1"/>
  <c r="B25" i="53"/>
  <c r="C23" i="8"/>
  <c r="G23" i="8" s="1"/>
  <c r="B24" i="8"/>
  <c r="C23" i="66"/>
  <c r="E23" i="66" s="1"/>
  <c r="G23" i="66" s="1"/>
  <c r="B24" i="66"/>
  <c r="C23" i="67"/>
  <c r="E23" i="67" s="1"/>
  <c r="G23" i="67" s="1"/>
  <c r="B24" i="67"/>
  <c r="C24" i="49"/>
  <c r="E24" i="49" s="1"/>
  <c r="G24" i="49" s="1"/>
  <c r="B25" i="49"/>
  <c r="C23" i="21"/>
  <c r="E23" i="21" s="1"/>
  <c r="G23" i="21" s="1"/>
  <c r="B24" i="21"/>
  <c r="C22" i="91"/>
  <c r="E22" i="91" s="1"/>
  <c r="G22" i="91" s="1"/>
  <c r="B23" i="91"/>
  <c r="G14" i="92"/>
  <c r="C15" i="92"/>
  <c r="C24" i="48"/>
  <c r="E24" i="48" s="1"/>
  <c r="G24" i="48" s="1"/>
  <c r="B25" i="48"/>
  <c r="BV26" i="41"/>
  <c r="BW26" i="41"/>
  <c r="BZ26" i="41"/>
  <c r="CA26" i="41"/>
  <c r="AD26" i="27"/>
  <c r="BY27" i="41" s="1"/>
  <c r="AC26" i="27"/>
  <c r="BU27" i="41" s="1"/>
  <c r="AJ26" i="27"/>
  <c r="AK26" i="27"/>
  <c r="AL26" i="27"/>
  <c r="AN26" i="27"/>
  <c r="AO26" i="27"/>
  <c r="BM26" i="27"/>
  <c r="GC27" i="41" s="1"/>
  <c r="BT26" i="27"/>
  <c r="HA27" i="41" s="1"/>
  <c r="A27" i="27"/>
  <c r="C32" i="86"/>
  <c r="B35" i="86"/>
  <c r="C32" i="126"/>
  <c r="B33" i="126"/>
  <c r="B34" i="40"/>
  <c r="C33" i="40"/>
  <c r="C27" i="60"/>
  <c r="E27" i="60" s="1"/>
  <c r="F30" i="86"/>
  <c r="C37" i="121" l="1"/>
  <c r="E37" i="121" s="1"/>
  <c r="G37" i="121" s="1"/>
  <c r="B38" i="121"/>
  <c r="D31" i="48"/>
  <c r="F31" i="48"/>
  <c r="C29" i="71"/>
  <c r="E29" i="71" s="1"/>
  <c r="G29" i="71" s="1"/>
  <c r="B30" i="71"/>
  <c r="E31" i="8"/>
  <c r="E31" i="80"/>
  <c r="C29" i="73"/>
  <c r="E29" i="73" s="1"/>
  <c r="G29" i="73" s="1"/>
  <c r="B30" i="73"/>
  <c r="FF5" i="41"/>
  <c r="FG5" i="41"/>
  <c r="C36" i="121"/>
  <c r="E36" i="121" s="1"/>
  <c r="G36" i="121" s="1"/>
  <c r="F29" i="60"/>
  <c r="N29" i="60"/>
  <c r="L30" i="60"/>
  <c r="O30" i="60"/>
  <c r="Q30" i="60" s="1"/>
  <c r="R30" i="60"/>
  <c r="T30" i="60" s="1"/>
  <c r="U30" i="60"/>
  <c r="W30" i="60" s="1"/>
  <c r="X30" i="60"/>
  <c r="Z30" i="60" s="1"/>
  <c r="AA30" i="60"/>
  <c r="AC30" i="60" s="1"/>
  <c r="AD30" i="60"/>
  <c r="AF30" i="60" s="1"/>
  <c r="AG30" i="60"/>
  <c r="AI30" i="60" s="1"/>
  <c r="AJ30" i="60"/>
  <c r="AL30" i="60" s="1"/>
  <c r="AM30" i="60"/>
  <c r="AO30" i="60" s="1"/>
  <c r="AP30" i="60"/>
  <c r="AS30" i="60"/>
  <c r="AU30" i="60" s="1"/>
  <c r="AV30" i="60"/>
  <c r="AX30" i="60" s="1"/>
  <c r="AY30" i="60"/>
  <c r="BA30" i="60" s="1"/>
  <c r="B31" i="60"/>
  <c r="AR29" i="60"/>
  <c r="H29" i="60"/>
  <c r="B35" i="127"/>
  <c r="C34" i="127"/>
  <c r="B33" i="87"/>
  <c r="C32" i="87"/>
  <c r="L30" i="41"/>
  <c r="AJ30" i="41"/>
  <c r="AZ30" i="41"/>
  <c r="BH30" i="41"/>
  <c r="BX30" i="41"/>
  <c r="CJ30" i="41"/>
  <c r="CV30" i="41"/>
  <c r="DD30" i="41"/>
  <c r="DT30" i="41"/>
  <c r="EJ30" i="41"/>
  <c r="EZ30" i="41"/>
  <c r="FH30" i="41"/>
  <c r="FX30" i="41"/>
  <c r="GF30" i="41"/>
  <c r="GZ30" i="41"/>
  <c r="C30" i="41"/>
  <c r="P30" i="41"/>
  <c r="X30" i="41"/>
  <c r="AN30" i="41"/>
  <c r="BD30" i="41"/>
  <c r="BP30" i="41"/>
  <c r="CB30" i="41"/>
  <c r="CN30" i="41"/>
  <c r="CZ30" i="41"/>
  <c r="DP30" i="41"/>
  <c r="EF30" i="41"/>
  <c r="EN30" i="41"/>
  <c r="FD30" i="41"/>
  <c r="FP30" i="41"/>
  <c r="GN30" i="41"/>
  <c r="GR30" i="41"/>
  <c r="B31" i="41"/>
  <c r="DH30" i="41"/>
  <c r="DX30" i="41"/>
  <c r="ER30" i="41"/>
  <c r="FT30" i="41"/>
  <c r="GB30" i="41"/>
  <c r="GJ30" i="41"/>
  <c r="A30" i="41"/>
  <c r="H30" i="41"/>
  <c r="T30" i="41"/>
  <c r="AB30" i="41"/>
  <c r="AR30" i="41"/>
  <c r="AF30" i="41"/>
  <c r="AV30" i="41"/>
  <c r="BL30" i="41"/>
  <c r="BT30" i="41"/>
  <c r="CF30" i="41"/>
  <c r="CR30" i="41"/>
  <c r="DL30" i="41"/>
  <c r="EB30" i="41"/>
  <c r="EV30" i="41"/>
  <c r="FL30" i="41"/>
  <c r="H28" i="41"/>
  <c r="GC28" i="41"/>
  <c r="GE27" i="41"/>
  <c r="GE28" i="41" s="1"/>
  <c r="GD27" i="41"/>
  <c r="GD28" i="41" s="1"/>
  <c r="HA28" i="41"/>
  <c r="HB27" i="41"/>
  <c r="HB28" i="41" s="1"/>
  <c r="HC27" i="41"/>
  <c r="HC28" i="41" s="1"/>
  <c r="C24" i="117"/>
  <c r="E24" i="117" s="1"/>
  <c r="G24" i="117" s="1"/>
  <c r="B25" i="117"/>
  <c r="C24" i="109"/>
  <c r="E24" i="109" s="1"/>
  <c r="G24" i="109" s="1"/>
  <c r="B25" i="109"/>
  <c r="C24" i="111"/>
  <c r="E24" i="111" s="1"/>
  <c r="G24" i="111" s="1"/>
  <c r="B25" i="111"/>
  <c r="C25" i="24"/>
  <c r="E25" i="24" s="1"/>
  <c r="G25" i="24" s="1"/>
  <c r="B26" i="24"/>
  <c r="C25" i="57"/>
  <c r="E25" i="57" s="1"/>
  <c r="G25" i="57" s="1"/>
  <c r="B26" i="57"/>
  <c r="C26" i="43"/>
  <c r="E26" i="43" s="1"/>
  <c r="G26" i="43" s="1"/>
  <c r="B27" i="43"/>
  <c r="C24" i="125"/>
  <c r="E24" i="125" s="1"/>
  <c r="G24" i="125" s="1"/>
  <c r="B25" i="125"/>
  <c r="E24" i="23"/>
  <c r="G24" i="23" s="1"/>
  <c r="C25" i="23"/>
  <c r="B26" i="23"/>
  <c r="C25" i="17"/>
  <c r="E25" i="17" s="1"/>
  <c r="G25" i="17" s="1"/>
  <c r="B26" i="17"/>
  <c r="C25" i="65"/>
  <c r="E25" i="65" s="1"/>
  <c r="G25" i="65" s="1"/>
  <c r="B26" i="65"/>
  <c r="C25" i="85"/>
  <c r="E25" i="85" s="1"/>
  <c r="G25" i="85" s="1"/>
  <c r="B26" i="85"/>
  <c r="C26" i="11"/>
  <c r="B25" i="11"/>
  <c r="E24" i="11"/>
  <c r="G24" i="11" s="1"/>
  <c r="C24" i="94"/>
  <c r="E24" i="94" s="1"/>
  <c r="G24" i="94" s="1"/>
  <c r="B25" i="94"/>
  <c r="C24" i="95"/>
  <c r="E24" i="95" s="1"/>
  <c r="G24" i="95" s="1"/>
  <c r="B25" i="95"/>
  <c r="C24" i="38"/>
  <c r="E24" i="38" s="1"/>
  <c r="G24" i="38" s="1"/>
  <c r="B25" i="38"/>
  <c r="C24" i="93"/>
  <c r="E24" i="93" s="1"/>
  <c r="G24" i="93" s="1"/>
  <c r="B25" i="93"/>
  <c r="C24" i="61"/>
  <c r="E24" i="61" s="1"/>
  <c r="G24" i="61" s="1"/>
  <c r="B25" i="61"/>
  <c r="C24" i="16"/>
  <c r="E24" i="16" s="1"/>
  <c r="G24" i="16" s="1"/>
  <c r="B25" i="16"/>
  <c r="C24" i="107"/>
  <c r="E24" i="107" s="1"/>
  <c r="G24" i="107" s="1"/>
  <c r="B25" i="107"/>
  <c r="C24" i="19"/>
  <c r="E24" i="19" s="1"/>
  <c r="G24" i="19" s="1"/>
  <c r="B25" i="19"/>
  <c r="C24" i="77"/>
  <c r="E24" i="77" s="1"/>
  <c r="G24" i="77" s="1"/>
  <c r="B25" i="77"/>
  <c r="C24" i="75"/>
  <c r="E24" i="75" s="1"/>
  <c r="G24" i="75" s="1"/>
  <c r="B25" i="75"/>
  <c r="C24" i="112"/>
  <c r="E24" i="112" s="1"/>
  <c r="G24" i="112" s="1"/>
  <c r="B25" i="112"/>
  <c r="C24" i="124"/>
  <c r="E24" i="124" s="1"/>
  <c r="G24" i="124" s="1"/>
  <c r="B25" i="124"/>
  <c r="C24" i="88"/>
  <c r="E24" i="88" s="1"/>
  <c r="G24" i="88" s="1"/>
  <c r="B25" i="88"/>
  <c r="C24" i="18"/>
  <c r="E24" i="18" s="1"/>
  <c r="G24" i="18" s="1"/>
  <c r="B25" i="18"/>
  <c r="C24" i="119"/>
  <c r="E24" i="119" s="1"/>
  <c r="G24" i="119" s="1"/>
  <c r="B25" i="119"/>
  <c r="C24" i="14"/>
  <c r="E24" i="14" s="1"/>
  <c r="G24" i="14" s="1"/>
  <c r="B25" i="14"/>
  <c r="C24" i="104"/>
  <c r="E24" i="104" s="1"/>
  <c r="G24" i="104" s="1"/>
  <c r="B25" i="104"/>
  <c r="C24" i="50"/>
  <c r="E24" i="50" s="1"/>
  <c r="G24" i="50" s="1"/>
  <c r="B25" i="50"/>
  <c r="C24" i="64"/>
  <c r="E24" i="64" s="1"/>
  <c r="G24" i="64" s="1"/>
  <c r="B25" i="64"/>
  <c r="C24" i="22"/>
  <c r="E24" i="22" s="1"/>
  <c r="G24" i="22" s="1"/>
  <c r="B25" i="22"/>
  <c r="C24" i="46"/>
  <c r="E24" i="46" s="1"/>
  <c r="G24" i="46" s="1"/>
  <c r="B25" i="46"/>
  <c r="C24" i="78"/>
  <c r="E24" i="78" s="1"/>
  <c r="G24" i="78" s="1"/>
  <c r="B25" i="78"/>
  <c r="C24" i="80"/>
  <c r="G24" i="80" s="1"/>
  <c r="B25" i="80"/>
  <c r="C24" i="44"/>
  <c r="E24" i="44" s="1"/>
  <c r="G24" i="44" s="1"/>
  <c r="B25" i="44"/>
  <c r="C25" i="53"/>
  <c r="E25" i="53" s="1"/>
  <c r="G25" i="53" s="1"/>
  <c r="B26" i="53"/>
  <c r="C24" i="8"/>
  <c r="G24" i="8" s="1"/>
  <c r="B25" i="8"/>
  <c r="C24" i="66"/>
  <c r="E24" i="66" s="1"/>
  <c r="G24" i="66" s="1"/>
  <c r="B25" i="66"/>
  <c r="C24" i="67"/>
  <c r="E24" i="67" s="1"/>
  <c r="G24" i="67" s="1"/>
  <c r="B25" i="67"/>
  <c r="C25" i="49"/>
  <c r="E25" i="49" s="1"/>
  <c r="G25" i="49" s="1"/>
  <c r="B26" i="49"/>
  <c r="C24" i="21"/>
  <c r="E24" i="21" s="1"/>
  <c r="G24" i="21" s="1"/>
  <c r="B25" i="21"/>
  <c r="C23" i="91"/>
  <c r="E23" i="91" s="1"/>
  <c r="G23" i="91" s="1"/>
  <c r="B24" i="91"/>
  <c r="E15" i="92"/>
  <c r="B15" i="92"/>
  <c r="C25" i="48"/>
  <c r="E25" i="48" s="1"/>
  <c r="G25" i="48" s="1"/>
  <c r="B26" i="48"/>
  <c r="BY28" i="41"/>
  <c r="CA27" i="41"/>
  <c r="CA28" i="41" s="1"/>
  <c r="BZ27" i="41"/>
  <c r="BZ28" i="41" s="1"/>
  <c r="BU28" i="41"/>
  <c r="BW27" i="41"/>
  <c r="BW28" i="41" s="1"/>
  <c r="BV27" i="41"/>
  <c r="BV28" i="41" s="1"/>
  <c r="AD27" i="27"/>
  <c r="BY30" i="41" s="1"/>
  <c r="AC27" i="27"/>
  <c r="BU30" i="41" s="1"/>
  <c r="AJ27" i="27"/>
  <c r="AK27" i="27"/>
  <c r="AL27" i="27"/>
  <c r="AN27" i="27"/>
  <c r="AO27" i="27"/>
  <c r="BM27" i="27"/>
  <c r="GC30" i="41" s="1"/>
  <c r="BT27" i="27"/>
  <c r="HA30" i="41" s="1"/>
  <c r="A28" i="27"/>
  <c r="C35" i="86"/>
  <c r="B36" i="86"/>
  <c r="A35" i="86"/>
  <c r="C33" i="126"/>
  <c r="B34" i="126"/>
  <c r="C34" i="40"/>
  <c r="B35" i="40"/>
  <c r="C28" i="60"/>
  <c r="E28" i="60" s="1"/>
  <c r="C38" i="121" l="1"/>
  <c r="E38" i="121" s="1"/>
  <c r="G38" i="121" s="1"/>
  <c r="B39" i="121"/>
  <c r="D32" i="48"/>
  <c r="F32" i="48"/>
  <c r="C30" i="71"/>
  <c r="E30" i="71" s="1"/>
  <c r="G30" i="71" s="1"/>
  <c r="B31" i="71"/>
  <c r="E32" i="8"/>
  <c r="E32" i="80"/>
  <c r="C30" i="73"/>
  <c r="E30" i="73" s="1"/>
  <c r="G30" i="73" s="1"/>
  <c r="B31" i="73"/>
  <c r="FE25" i="41"/>
  <c r="FE26" i="41"/>
  <c r="FE24" i="41"/>
  <c r="FE27" i="41"/>
  <c r="FE23" i="41"/>
  <c r="FE22" i="41"/>
  <c r="FE18" i="41"/>
  <c r="FE21" i="41"/>
  <c r="FE17" i="41"/>
  <c r="FE16" i="41"/>
  <c r="FE14" i="41"/>
  <c r="FE15" i="41"/>
  <c r="FE13" i="41"/>
  <c r="FE9" i="41"/>
  <c r="FE12" i="41"/>
  <c r="FE8" i="41"/>
  <c r="FE7" i="41"/>
  <c r="N30" i="60"/>
  <c r="F30" i="60"/>
  <c r="AR30" i="60"/>
  <c r="H30" i="60"/>
  <c r="L31" i="60"/>
  <c r="O31" i="60"/>
  <c r="Q31" i="60" s="1"/>
  <c r="R31" i="60"/>
  <c r="T31" i="60" s="1"/>
  <c r="U31" i="60"/>
  <c r="W31" i="60" s="1"/>
  <c r="X31" i="60"/>
  <c r="Z31" i="60" s="1"/>
  <c r="AA31" i="60"/>
  <c r="AC31" i="60" s="1"/>
  <c r="AD31" i="60"/>
  <c r="AF31" i="60" s="1"/>
  <c r="AG31" i="60"/>
  <c r="AI31" i="60" s="1"/>
  <c r="AJ31" i="60"/>
  <c r="AL31" i="60" s="1"/>
  <c r="AM31" i="60"/>
  <c r="AO31" i="60" s="1"/>
  <c r="AP31" i="60"/>
  <c r="AS31" i="60"/>
  <c r="AU31" i="60" s="1"/>
  <c r="AV31" i="60"/>
  <c r="AX31" i="60" s="1"/>
  <c r="AY31" i="60"/>
  <c r="BA31" i="60" s="1"/>
  <c r="B32" i="60"/>
  <c r="B36" i="127"/>
  <c r="C35" i="127"/>
  <c r="C33" i="87"/>
  <c r="B34" i="87"/>
  <c r="GD30" i="41"/>
  <c r="GE30" i="41"/>
  <c r="H31" i="41"/>
  <c r="AB31" i="41"/>
  <c r="AR31" i="41"/>
  <c r="BD31" i="41"/>
  <c r="BT31" i="41"/>
  <c r="CF31" i="41"/>
  <c r="CR31" i="41"/>
  <c r="DH31" i="41"/>
  <c r="DX31" i="41"/>
  <c r="EN31" i="41"/>
  <c r="FD31" i="41"/>
  <c r="FX31" i="41"/>
  <c r="GF31" i="41"/>
  <c r="GR31" i="41"/>
  <c r="L31" i="41"/>
  <c r="X31" i="41"/>
  <c r="AF31" i="41"/>
  <c r="BH31" i="41"/>
  <c r="BX31" i="41"/>
  <c r="CN31" i="41"/>
  <c r="DD31" i="41"/>
  <c r="DP31" i="41"/>
  <c r="EJ31" i="41"/>
  <c r="FH31" i="41"/>
  <c r="GB31" i="41"/>
  <c r="GJ31" i="41"/>
  <c r="ER31" i="41"/>
  <c r="FP31" i="41"/>
  <c r="GZ31" i="41"/>
  <c r="P31" i="41"/>
  <c r="AJ31" i="41"/>
  <c r="AZ31" i="41"/>
  <c r="BL31" i="41"/>
  <c r="CJ31" i="41"/>
  <c r="CZ31" i="41"/>
  <c r="DL31" i="41"/>
  <c r="EF31" i="41"/>
  <c r="EV31" i="41"/>
  <c r="FL31" i="41"/>
  <c r="C31" i="41"/>
  <c r="T31" i="41"/>
  <c r="AN31" i="41"/>
  <c r="AV31" i="41"/>
  <c r="BP31" i="41"/>
  <c r="CB31" i="41"/>
  <c r="CV31" i="41"/>
  <c r="DT31" i="41"/>
  <c r="EB31" i="41"/>
  <c r="EZ31" i="41"/>
  <c r="FT31" i="41"/>
  <c r="GN31" i="41"/>
  <c r="B32" i="41"/>
  <c r="HC30" i="41"/>
  <c r="HB30" i="41"/>
  <c r="C25" i="117"/>
  <c r="E25" i="117" s="1"/>
  <c r="G25" i="117" s="1"/>
  <c r="B26" i="117"/>
  <c r="C25" i="109"/>
  <c r="E25" i="109" s="1"/>
  <c r="G25" i="109" s="1"/>
  <c r="B26" i="109"/>
  <c r="C25" i="111"/>
  <c r="E25" i="111" s="1"/>
  <c r="G25" i="111" s="1"/>
  <c r="B26" i="111"/>
  <c r="C26" i="24"/>
  <c r="E26" i="24" s="1"/>
  <c r="G26" i="24" s="1"/>
  <c r="B27" i="24"/>
  <c r="C26" i="57"/>
  <c r="E26" i="57" s="1"/>
  <c r="G26" i="57" s="1"/>
  <c r="B27" i="57"/>
  <c r="C27" i="43"/>
  <c r="E27" i="43" s="1"/>
  <c r="G27" i="43" s="1"/>
  <c r="B28" i="43"/>
  <c r="C25" i="125"/>
  <c r="E25" i="125" s="1"/>
  <c r="G25" i="125" s="1"/>
  <c r="B26" i="125"/>
  <c r="E25" i="23"/>
  <c r="G25" i="23" s="1"/>
  <c r="C26" i="23"/>
  <c r="B27" i="23"/>
  <c r="C26" i="17"/>
  <c r="E26" i="17" s="1"/>
  <c r="G26" i="17" s="1"/>
  <c r="B27" i="17"/>
  <c r="C26" i="65"/>
  <c r="E26" i="65" s="1"/>
  <c r="G26" i="65" s="1"/>
  <c r="B27" i="65"/>
  <c r="C26" i="85"/>
  <c r="E26" i="85" s="1"/>
  <c r="G26" i="85" s="1"/>
  <c r="B27" i="85"/>
  <c r="C27" i="11"/>
  <c r="B26" i="11"/>
  <c r="E25" i="11"/>
  <c r="G25" i="11" s="1"/>
  <c r="C25" i="94"/>
  <c r="E25" i="94" s="1"/>
  <c r="G25" i="94" s="1"/>
  <c r="B26" i="94"/>
  <c r="C25" i="95"/>
  <c r="E25" i="95" s="1"/>
  <c r="G25" i="95" s="1"/>
  <c r="B26" i="95"/>
  <c r="C25" i="38"/>
  <c r="E25" i="38" s="1"/>
  <c r="G25" i="38" s="1"/>
  <c r="B26" i="38"/>
  <c r="C25" i="93"/>
  <c r="E25" i="93" s="1"/>
  <c r="G25" i="93" s="1"/>
  <c r="B26" i="93"/>
  <c r="C25" i="61"/>
  <c r="E25" i="61" s="1"/>
  <c r="G25" i="61" s="1"/>
  <c r="B26" i="61"/>
  <c r="C25" i="16"/>
  <c r="E25" i="16" s="1"/>
  <c r="G25" i="16" s="1"/>
  <c r="B26" i="16"/>
  <c r="C25" i="107"/>
  <c r="E25" i="107" s="1"/>
  <c r="G25" i="107" s="1"/>
  <c r="B26" i="107"/>
  <c r="C25" i="19"/>
  <c r="E25" i="19" s="1"/>
  <c r="G25" i="19" s="1"/>
  <c r="B26" i="19"/>
  <c r="C25" i="77"/>
  <c r="E25" i="77" s="1"/>
  <c r="G25" i="77" s="1"/>
  <c r="B26" i="77"/>
  <c r="C25" i="75"/>
  <c r="E25" i="75" s="1"/>
  <c r="G25" i="75" s="1"/>
  <c r="B26" i="75"/>
  <c r="C25" i="112"/>
  <c r="E25" i="112" s="1"/>
  <c r="G25" i="112" s="1"/>
  <c r="B26" i="112"/>
  <c r="C25" i="124"/>
  <c r="E25" i="124" s="1"/>
  <c r="G25" i="124" s="1"/>
  <c r="B26" i="124"/>
  <c r="C25" i="88"/>
  <c r="E25" i="88" s="1"/>
  <c r="G25" i="88" s="1"/>
  <c r="B26" i="88"/>
  <c r="C25" i="18"/>
  <c r="E25" i="18" s="1"/>
  <c r="G25" i="18" s="1"/>
  <c r="B26" i="18"/>
  <c r="C25" i="119"/>
  <c r="E25" i="119" s="1"/>
  <c r="G25" i="119" s="1"/>
  <c r="B26" i="119"/>
  <c r="C25" i="14"/>
  <c r="E25" i="14" s="1"/>
  <c r="G25" i="14" s="1"/>
  <c r="B26" i="14"/>
  <c r="B26" i="104"/>
  <c r="C25" i="104"/>
  <c r="E25" i="104" s="1"/>
  <c r="G25" i="104" s="1"/>
  <c r="C25" i="50"/>
  <c r="E25" i="50" s="1"/>
  <c r="G25" i="50" s="1"/>
  <c r="B26" i="50"/>
  <c r="C25" i="64"/>
  <c r="E25" i="64" s="1"/>
  <c r="G25" i="64" s="1"/>
  <c r="B26" i="64"/>
  <c r="C25" i="22"/>
  <c r="E25" i="22" s="1"/>
  <c r="G25" i="22" s="1"/>
  <c r="B26" i="22"/>
  <c r="C25" i="46"/>
  <c r="E25" i="46" s="1"/>
  <c r="G25" i="46" s="1"/>
  <c r="B26" i="46"/>
  <c r="C25" i="78"/>
  <c r="E25" i="78" s="1"/>
  <c r="G25" i="78" s="1"/>
  <c r="B26" i="78"/>
  <c r="C25" i="80"/>
  <c r="G25" i="80" s="1"/>
  <c r="B26" i="80"/>
  <c r="C25" i="44"/>
  <c r="E25" i="44" s="1"/>
  <c r="G25" i="44" s="1"/>
  <c r="B26" i="44"/>
  <c r="C26" i="53"/>
  <c r="E26" i="53" s="1"/>
  <c r="G26" i="53" s="1"/>
  <c r="B27" i="53"/>
  <c r="C25" i="8"/>
  <c r="G25" i="8" s="1"/>
  <c r="B26" i="8"/>
  <c r="C25" i="66"/>
  <c r="E25" i="66" s="1"/>
  <c r="G25" i="66" s="1"/>
  <c r="B26" i="66"/>
  <c r="C25" i="67"/>
  <c r="E25" i="67" s="1"/>
  <c r="G25" i="67" s="1"/>
  <c r="B26" i="67"/>
  <c r="C26" i="49"/>
  <c r="E26" i="49" s="1"/>
  <c r="G26" i="49" s="1"/>
  <c r="B27" i="49"/>
  <c r="C25" i="21"/>
  <c r="E25" i="21" s="1"/>
  <c r="G25" i="21" s="1"/>
  <c r="B26" i="21"/>
  <c r="C24" i="91"/>
  <c r="E24" i="91" s="1"/>
  <c r="G24" i="91" s="1"/>
  <c r="B25" i="91"/>
  <c r="G15" i="92"/>
  <c r="C16" i="92"/>
  <c r="C26" i="48"/>
  <c r="E26" i="48" s="1"/>
  <c r="G26" i="48" s="1"/>
  <c r="B27" i="48"/>
  <c r="CA30" i="41"/>
  <c r="BZ30" i="41"/>
  <c r="BV30" i="41"/>
  <c r="BW30" i="41"/>
  <c r="AD28" i="27"/>
  <c r="BY31" i="41" s="1"/>
  <c r="AC28" i="27"/>
  <c r="BU31" i="41" s="1"/>
  <c r="FE31" i="41"/>
  <c r="AJ28" i="27"/>
  <c r="AK28" i="27"/>
  <c r="AL28" i="27"/>
  <c r="AN28" i="27"/>
  <c r="AO28" i="27"/>
  <c r="BM28" i="27"/>
  <c r="GC31" i="41" s="1"/>
  <c r="BT28" i="27"/>
  <c r="HA31" i="41" s="1"/>
  <c r="A29" i="27"/>
  <c r="C36" i="86"/>
  <c r="B37" i="86"/>
  <c r="B35" i="126"/>
  <c r="C34" i="126"/>
  <c r="C35" i="40"/>
  <c r="B36" i="40"/>
  <c r="C29" i="60"/>
  <c r="E29" i="60" s="1"/>
  <c r="C39" i="121" l="1"/>
  <c r="E39" i="121" s="1"/>
  <c r="G39" i="121" s="1"/>
  <c r="FE30" i="41"/>
  <c r="D33" i="48"/>
  <c r="F33" i="48"/>
  <c r="C31" i="71"/>
  <c r="E31" i="71" s="1"/>
  <c r="G31" i="71" s="1"/>
  <c r="B32" i="71"/>
  <c r="E33" i="8"/>
  <c r="E33" i="80"/>
  <c r="C31" i="73"/>
  <c r="E31" i="73" s="1"/>
  <c r="G31" i="73" s="1"/>
  <c r="B32" i="73"/>
  <c r="FG25" i="41"/>
  <c r="FF25" i="41"/>
  <c r="FF26" i="41"/>
  <c r="FG26" i="41"/>
  <c r="FF24" i="41"/>
  <c r="FG24" i="41"/>
  <c r="FG27" i="41"/>
  <c r="FF27" i="41"/>
  <c r="FF23" i="41"/>
  <c r="FG23" i="41"/>
  <c r="FF22" i="41"/>
  <c r="FG22" i="41"/>
  <c r="FF18" i="41"/>
  <c r="FG18" i="41"/>
  <c r="FG21" i="41"/>
  <c r="FF21" i="41"/>
  <c r="FE28" i="41"/>
  <c r="FG17" i="41"/>
  <c r="FF17" i="41"/>
  <c r="FG16" i="41"/>
  <c r="FF16" i="41"/>
  <c r="FG14" i="41"/>
  <c r="FF14" i="41"/>
  <c r="FF15" i="41"/>
  <c r="FG15" i="41"/>
  <c r="FF13" i="41"/>
  <c r="FG13" i="41"/>
  <c r="FG9" i="41"/>
  <c r="FF9" i="41"/>
  <c r="FG12" i="41"/>
  <c r="FF12" i="41"/>
  <c r="FE19" i="41"/>
  <c r="FG8" i="41"/>
  <c r="FF8" i="41"/>
  <c r="FG7" i="41"/>
  <c r="FF7" i="41"/>
  <c r="FE6" i="41"/>
  <c r="N31" i="60"/>
  <c r="F31" i="60"/>
  <c r="AR31" i="60"/>
  <c r="H31" i="60"/>
  <c r="L32" i="60"/>
  <c r="O32" i="60"/>
  <c r="Q32" i="60" s="1"/>
  <c r="R32" i="60"/>
  <c r="T32" i="60" s="1"/>
  <c r="U32" i="60"/>
  <c r="W32" i="60" s="1"/>
  <c r="X32" i="60"/>
  <c r="Z32" i="60" s="1"/>
  <c r="AA32" i="60"/>
  <c r="AC32" i="60" s="1"/>
  <c r="AD32" i="60"/>
  <c r="AF32" i="60" s="1"/>
  <c r="AG32" i="60"/>
  <c r="AI32" i="60" s="1"/>
  <c r="AJ32" i="60"/>
  <c r="AL32" i="60" s="1"/>
  <c r="AM32" i="60"/>
  <c r="AO32" i="60" s="1"/>
  <c r="AV32" i="60"/>
  <c r="AX32" i="60" s="1"/>
  <c r="AY32" i="60"/>
  <c r="BA32" i="60" s="1"/>
  <c r="AP32" i="60"/>
  <c r="AS32" i="60"/>
  <c r="AU32" i="60" s="1"/>
  <c r="B33" i="60"/>
  <c r="B37" i="127"/>
  <c r="C36" i="127"/>
  <c r="B35" i="87"/>
  <c r="C34" i="87"/>
  <c r="HB31" i="41"/>
  <c r="HC31" i="41"/>
  <c r="GD31" i="41"/>
  <c r="GE31" i="41"/>
  <c r="P32" i="41"/>
  <c r="AJ32" i="41"/>
  <c r="BD32" i="41"/>
  <c r="BX32" i="41"/>
  <c r="CR32" i="41"/>
  <c r="DH32" i="41"/>
  <c r="EB32" i="41"/>
  <c r="FH32" i="41"/>
  <c r="H32" i="41"/>
  <c r="X32" i="41"/>
  <c r="AR32" i="41"/>
  <c r="BL32" i="41"/>
  <c r="CF32" i="41"/>
  <c r="CZ32" i="41"/>
  <c r="DX32" i="41"/>
  <c r="ER32" i="41"/>
  <c r="FD32" i="41"/>
  <c r="FX32" i="41"/>
  <c r="GN32" i="41"/>
  <c r="C32" i="41"/>
  <c r="T32" i="41"/>
  <c r="AN32" i="41"/>
  <c r="BH32" i="41"/>
  <c r="CB32" i="41"/>
  <c r="CV32" i="41"/>
  <c r="DL32" i="41"/>
  <c r="EF32" i="41"/>
  <c r="FP32" i="41"/>
  <c r="GF32" i="41"/>
  <c r="GZ32" i="41"/>
  <c r="L32" i="41"/>
  <c r="AF32" i="41"/>
  <c r="AZ32" i="41"/>
  <c r="BP32" i="41"/>
  <c r="CN32" i="41"/>
  <c r="DT32" i="41"/>
  <c r="EJ32" i="41"/>
  <c r="EZ32" i="41"/>
  <c r="FT32" i="41"/>
  <c r="GJ32" i="41"/>
  <c r="B33" i="41"/>
  <c r="AB32" i="41"/>
  <c r="AV32" i="41"/>
  <c r="BT32" i="41"/>
  <c r="CJ32" i="41"/>
  <c r="DD32" i="41"/>
  <c r="DP32" i="41"/>
  <c r="EN32" i="41"/>
  <c r="EV32" i="41"/>
  <c r="FL32" i="41"/>
  <c r="GB32" i="41"/>
  <c r="GR32" i="41"/>
  <c r="C26" i="117"/>
  <c r="E26" i="117" s="1"/>
  <c r="G26" i="117" s="1"/>
  <c r="B27" i="117"/>
  <c r="C26" i="109"/>
  <c r="E26" i="109" s="1"/>
  <c r="G26" i="109" s="1"/>
  <c r="B27" i="109"/>
  <c r="C26" i="111"/>
  <c r="E26" i="111" s="1"/>
  <c r="G26" i="111" s="1"/>
  <c r="B27" i="111"/>
  <c r="C27" i="24"/>
  <c r="E27" i="24" s="1"/>
  <c r="G27" i="24" s="1"/>
  <c r="B28" i="24"/>
  <c r="C27" i="57"/>
  <c r="E27" i="57" s="1"/>
  <c r="G27" i="57" s="1"/>
  <c r="B28" i="57"/>
  <c r="C28" i="43"/>
  <c r="E28" i="43" s="1"/>
  <c r="G28" i="43" s="1"/>
  <c r="B29" i="43"/>
  <c r="C26" i="125"/>
  <c r="E26" i="125" s="1"/>
  <c r="G26" i="125" s="1"/>
  <c r="B27" i="125"/>
  <c r="C27" i="23"/>
  <c r="B28" i="23"/>
  <c r="C27" i="17"/>
  <c r="E27" i="17" s="1"/>
  <c r="G27" i="17" s="1"/>
  <c r="B28" i="17"/>
  <c r="C27" i="65"/>
  <c r="E27" i="65" s="1"/>
  <c r="G27" i="65" s="1"/>
  <c r="B28" i="65"/>
  <c r="C27" i="85"/>
  <c r="E27" i="85" s="1"/>
  <c r="G27" i="85" s="1"/>
  <c r="B28" i="85"/>
  <c r="C28" i="11"/>
  <c r="B27" i="11"/>
  <c r="E26" i="11"/>
  <c r="G26" i="11" s="1"/>
  <c r="C26" i="94"/>
  <c r="E26" i="94" s="1"/>
  <c r="G26" i="94" s="1"/>
  <c r="B27" i="94"/>
  <c r="C26" i="95"/>
  <c r="E26" i="95" s="1"/>
  <c r="G26" i="95" s="1"/>
  <c r="B27" i="95"/>
  <c r="C26" i="38"/>
  <c r="E26" i="38" s="1"/>
  <c r="G26" i="38" s="1"/>
  <c r="B27" i="38"/>
  <c r="C26" i="93"/>
  <c r="E26" i="93" s="1"/>
  <c r="G26" i="93" s="1"/>
  <c r="B27" i="93"/>
  <c r="C26" i="61"/>
  <c r="E26" i="61" s="1"/>
  <c r="G26" i="61" s="1"/>
  <c r="B27" i="61"/>
  <c r="C26" i="16"/>
  <c r="E26" i="16" s="1"/>
  <c r="G26" i="16" s="1"/>
  <c r="B27" i="16"/>
  <c r="C26" i="107"/>
  <c r="E26" i="107" s="1"/>
  <c r="G26" i="107" s="1"/>
  <c r="B27" i="107"/>
  <c r="C26" i="19"/>
  <c r="E26" i="19" s="1"/>
  <c r="G26" i="19" s="1"/>
  <c r="B27" i="19"/>
  <c r="C26" i="77"/>
  <c r="E26" i="77" s="1"/>
  <c r="G26" i="77" s="1"/>
  <c r="B27" i="77"/>
  <c r="C26" i="75"/>
  <c r="E26" i="75" s="1"/>
  <c r="G26" i="75" s="1"/>
  <c r="B27" i="75"/>
  <c r="C26" i="112"/>
  <c r="E26" i="112" s="1"/>
  <c r="G26" i="112" s="1"/>
  <c r="B27" i="112"/>
  <c r="C26" i="124"/>
  <c r="E26" i="124" s="1"/>
  <c r="G26" i="124" s="1"/>
  <c r="B27" i="124"/>
  <c r="C26" i="88"/>
  <c r="E26" i="88" s="1"/>
  <c r="G26" i="88" s="1"/>
  <c r="B27" i="88"/>
  <c r="C26" i="18"/>
  <c r="E26" i="18" s="1"/>
  <c r="G26" i="18" s="1"/>
  <c r="B27" i="18"/>
  <c r="C26" i="119"/>
  <c r="E26" i="119" s="1"/>
  <c r="G26" i="119" s="1"/>
  <c r="B27" i="119"/>
  <c r="C26" i="14"/>
  <c r="E26" i="14" s="1"/>
  <c r="G26" i="14" s="1"/>
  <c r="B27" i="14"/>
  <c r="C26" i="104"/>
  <c r="E26" i="104" s="1"/>
  <c r="G26" i="104" s="1"/>
  <c r="B27" i="104"/>
  <c r="C26" i="50"/>
  <c r="E26" i="50" s="1"/>
  <c r="G26" i="50" s="1"/>
  <c r="B27" i="50"/>
  <c r="C26" i="64"/>
  <c r="E26" i="64" s="1"/>
  <c r="G26" i="64" s="1"/>
  <c r="B27" i="64"/>
  <c r="C26" i="22"/>
  <c r="E26" i="22" s="1"/>
  <c r="G26" i="22" s="1"/>
  <c r="B27" i="22"/>
  <c r="C26" i="46"/>
  <c r="E26" i="46" s="1"/>
  <c r="G26" i="46" s="1"/>
  <c r="B27" i="46"/>
  <c r="C26" i="78"/>
  <c r="E26" i="78" s="1"/>
  <c r="G26" i="78" s="1"/>
  <c r="B27" i="78"/>
  <c r="C26" i="80"/>
  <c r="G26" i="80" s="1"/>
  <c r="B27" i="80"/>
  <c r="C26" i="44"/>
  <c r="E26" i="44" s="1"/>
  <c r="G26" i="44" s="1"/>
  <c r="B27" i="44"/>
  <c r="C27" i="53"/>
  <c r="E27" i="53" s="1"/>
  <c r="G27" i="53" s="1"/>
  <c r="B28" i="53"/>
  <c r="C26" i="8"/>
  <c r="G26" i="8" s="1"/>
  <c r="B27" i="8"/>
  <c r="C26" i="66"/>
  <c r="E26" i="66" s="1"/>
  <c r="G26" i="66" s="1"/>
  <c r="B27" i="66"/>
  <c r="C26" i="67"/>
  <c r="E26" i="67" s="1"/>
  <c r="G26" i="67" s="1"/>
  <c r="B27" i="67"/>
  <c r="C27" i="49"/>
  <c r="E27" i="49" s="1"/>
  <c r="G27" i="49" s="1"/>
  <c r="B28" i="49"/>
  <c r="C26" i="21"/>
  <c r="E26" i="21" s="1"/>
  <c r="G26" i="21" s="1"/>
  <c r="B27" i="21"/>
  <c r="C25" i="91"/>
  <c r="E25" i="91" s="1"/>
  <c r="G25" i="91" s="1"/>
  <c r="B26" i="91"/>
  <c r="E16" i="92"/>
  <c r="B16" i="92"/>
  <c r="C27" i="48"/>
  <c r="E27" i="48" s="1"/>
  <c r="G27" i="48" s="1"/>
  <c r="B28" i="48"/>
  <c r="CA31" i="41"/>
  <c r="BZ31" i="41"/>
  <c r="BW31" i="41"/>
  <c r="BV31" i="41"/>
  <c r="FG31" i="41"/>
  <c r="FF31" i="41"/>
  <c r="AD29" i="27"/>
  <c r="BY32" i="41" s="1"/>
  <c r="AC29" i="27"/>
  <c r="BU32" i="41" s="1"/>
  <c r="AJ29" i="27"/>
  <c r="AK29" i="27"/>
  <c r="AL29" i="27"/>
  <c r="AN29" i="27"/>
  <c r="AO29" i="27"/>
  <c r="BM29" i="27"/>
  <c r="GC32" i="41" s="1"/>
  <c r="BT29" i="27"/>
  <c r="HA32" i="41" s="1"/>
  <c r="A30" i="27"/>
  <c r="C37" i="86"/>
  <c r="B38" i="86"/>
  <c r="B36" i="126"/>
  <c r="C35" i="126"/>
  <c r="C36" i="40"/>
  <c r="B37" i="40"/>
  <c r="C30" i="60"/>
  <c r="E30" i="60" s="1"/>
  <c r="E26" i="23"/>
  <c r="G26" i="23" s="1"/>
  <c r="FF30" i="41" l="1"/>
  <c r="FG30" i="41"/>
  <c r="FG28" i="41"/>
  <c r="FF28" i="41"/>
  <c r="FG19" i="41"/>
  <c r="D34" i="48"/>
  <c r="F34" i="48"/>
  <c r="C32" i="71"/>
  <c r="E32" i="71" s="1"/>
  <c r="G32" i="71" s="1"/>
  <c r="B33" i="71"/>
  <c r="E34" i="8"/>
  <c r="E34" i="80"/>
  <c r="C32" i="73"/>
  <c r="E32" i="73" s="1"/>
  <c r="G32" i="73" s="1"/>
  <c r="B33" i="73"/>
  <c r="FE10" i="41"/>
  <c r="FG6" i="41"/>
  <c r="FG10" i="41" s="1"/>
  <c r="FF6" i="41"/>
  <c r="FF10" i="41" s="1"/>
  <c r="N32" i="60"/>
  <c r="F32" i="60"/>
  <c r="H32" i="60"/>
  <c r="AR32" i="60"/>
  <c r="L33" i="60"/>
  <c r="O33" i="60"/>
  <c r="Q33" i="60" s="1"/>
  <c r="R33" i="60"/>
  <c r="T33" i="60" s="1"/>
  <c r="U33" i="60"/>
  <c r="W33" i="60" s="1"/>
  <c r="X33" i="60"/>
  <c r="Z33" i="60" s="1"/>
  <c r="AA33" i="60"/>
  <c r="AC33" i="60" s="1"/>
  <c r="AD33" i="60"/>
  <c r="AF33" i="60" s="1"/>
  <c r="AG33" i="60"/>
  <c r="AI33" i="60" s="1"/>
  <c r="AJ33" i="60"/>
  <c r="AL33" i="60" s="1"/>
  <c r="AM33" i="60"/>
  <c r="AO33" i="60" s="1"/>
  <c r="AP33" i="60"/>
  <c r="AS33" i="60"/>
  <c r="AU33" i="60" s="1"/>
  <c r="AV33" i="60"/>
  <c r="AX33" i="60" s="1"/>
  <c r="AY33" i="60"/>
  <c r="BA33" i="60" s="1"/>
  <c r="B34" i="60"/>
  <c r="C37" i="127"/>
  <c r="B40" i="127"/>
  <c r="C35" i="87"/>
  <c r="B36" i="87"/>
  <c r="GE32" i="41"/>
  <c r="GD32" i="41"/>
  <c r="HB32" i="41"/>
  <c r="HC32" i="41"/>
  <c r="X33" i="41"/>
  <c r="AZ33" i="41"/>
  <c r="BX33" i="41"/>
  <c r="DD33" i="41"/>
  <c r="EF33" i="41"/>
  <c r="EZ33" i="41"/>
  <c r="FT33" i="41"/>
  <c r="GF33" i="41"/>
  <c r="H33" i="41"/>
  <c r="AF33" i="41"/>
  <c r="BD33" i="41"/>
  <c r="CF33" i="41"/>
  <c r="CV33" i="41"/>
  <c r="DT33" i="41"/>
  <c r="AN33" i="41"/>
  <c r="BP33" i="41"/>
  <c r="CB33" i="41"/>
  <c r="CZ33" i="41"/>
  <c r="DX33" i="41"/>
  <c r="ER33" i="41"/>
  <c r="FL33" i="41"/>
  <c r="GR33" i="41"/>
  <c r="T33" i="41"/>
  <c r="AR33" i="41"/>
  <c r="BH33" i="41"/>
  <c r="CN33" i="41"/>
  <c r="DL33" i="41"/>
  <c r="EJ33" i="41"/>
  <c r="FH33" i="41"/>
  <c r="GB33" i="41"/>
  <c r="GZ33" i="41"/>
  <c r="C33" i="41"/>
  <c r="L33" i="41"/>
  <c r="AB33" i="41"/>
  <c r="AV33" i="41"/>
  <c r="BT33" i="41"/>
  <c r="CR33" i="41"/>
  <c r="DP33" i="41"/>
  <c r="EN33" i="41"/>
  <c r="FD33" i="41"/>
  <c r="FX33" i="41"/>
  <c r="GJ33" i="41"/>
  <c r="B34" i="41"/>
  <c r="P33" i="41"/>
  <c r="AJ33" i="41"/>
  <c r="BL33" i="41"/>
  <c r="CJ33" i="41"/>
  <c r="DH33" i="41"/>
  <c r="EB33" i="41"/>
  <c r="EV33" i="41"/>
  <c r="FP33" i="41"/>
  <c r="GN33" i="41"/>
  <c r="C27" i="117"/>
  <c r="E27" i="117" s="1"/>
  <c r="G27" i="117" s="1"/>
  <c r="B28" i="117"/>
  <c r="C27" i="109"/>
  <c r="E27" i="109" s="1"/>
  <c r="G27" i="109" s="1"/>
  <c r="B28" i="109"/>
  <c r="C27" i="111"/>
  <c r="E27" i="111" s="1"/>
  <c r="G27" i="111" s="1"/>
  <c r="B28" i="111"/>
  <c r="C28" i="24"/>
  <c r="E28" i="24" s="1"/>
  <c r="G28" i="24" s="1"/>
  <c r="B29" i="24"/>
  <c r="C28" i="57"/>
  <c r="E28" i="57" s="1"/>
  <c r="G28" i="57" s="1"/>
  <c r="B29" i="57"/>
  <c r="C29" i="43"/>
  <c r="E29" i="43" s="1"/>
  <c r="G29" i="43" s="1"/>
  <c r="B30" i="43"/>
  <c r="C27" i="125"/>
  <c r="E27" i="125" s="1"/>
  <c r="G27" i="125" s="1"/>
  <c r="B28" i="125"/>
  <c r="C28" i="23"/>
  <c r="E28" i="23" s="1"/>
  <c r="G28" i="23" s="1"/>
  <c r="B29" i="23"/>
  <c r="C28" i="17"/>
  <c r="E28" i="17" s="1"/>
  <c r="G28" i="17" s="1"/>
  <c r="B29" i="17"/>
  <c r="C28" i="65"/>
  <c r="E28" i="65" s="1"/>
  <c r="G28" i="65" s="1"/>
  <c r="B29" i="65"/>
  <c r="C28" i="85"/>
  <c r="E28" i="85" s="1"/>
  <c r="G28" i="85" s="1"/>
  <c r="B29" i="85"/>
  <c r="C29" i="11"/>
  <c r="B28" i="11"/>
  <c r="E27" i="11"/>
  <c r="G27" i="11" s="1"/>
  <c r="C27" i="94"/>
  <c r="E27" i="94" s="1"/>
  <c r="G27" i="94" s="1"/>
  <c r="B28" i="94"/>
  <c r="C27" i="95"/>
  <c r="E27" i="95" s="1"/>
  <c r="G27" i="95" s="1"/>
  <c r="B28" i="95"/>
  <c r="C27" i="38"/>
  <c r="E27" i="38" s="1"/>
  <c r="G27" i="38" s="1"/>
  <c r="B28" i="38"/>
  <c r="C27" i="93"/>
  <c r="E27" i="93" s="1"/>
  <c r="G27" i="93" s="1"/>
  <c r="B28" i="93"/>
  <c r="C27" i="61"/>
  <c r="E27" i="61" s="1"/>
  <c r="G27" i="61" s="1"/>
  <c r="B28" i="61"/>
  <c r="C27" i="16"/>
  <c r="E27" i="16" s="1"/>
  <c r="G27" i="16" s="1"/>
  <c r="B28" i="16"/>
  <c r="C27" i="107"/>
  <c r="E27" i="107" s="1"/>
  <c r="G27" i="107" s="1"/>
  <c r="B28" i="107"/>
  <c r="C27" i="19"/>
  <c r="E27" i="19" s="1"/>
  <c r="G27" i="19" s="1"/>
  <c r="B28" i="19"/>
  <c r="C27" i="77"/>
  <c r="E27" i="77" s="1"/>
  <c r="G27" i="77" s="1"/>
  <c r="B28" i="77"/>
  <c r="C27" i="75"/>
  <c r="E27" i="75" s="1"/>
  <c r="G27" i="75" s="1"/>
  <c r="B28" i="75"/>
  <c r="C27" i="112"/>
  <c r="E27" i="112" s="1"/>
  <c r="G27" i="112" s="1"/>
  <c r="B28" i="112"/>
  <c r="C27" i="124"/>
  <c r="E27" i="124" s="1"/>
  <c r="G27" i="124" s="1"/>
  <c r="B28" i="124"/>
  <c r="C27" i="88"/>
  <c r="E27" i="88" s="1"/>
  <c r="G27" i="88" s="1"/>
  <c r="B28" i="88"/>
  <c r="C27" i="18"/>
  <c r="E27" i="18" s="1"/>
  <c r="G27" i="18" s="1"/>
  <c r="B28" i="18"/>
  <c r="C27" i="119"/>
  <c r="E27" i="119" s="1"/>
  <c r="G27" i="119" s="1"/>
  <c r="B28" i="119"/>
  <c r="C27" i="14"/>
  <c r="E27" i="14" s="1"/>
  <c r="G27" i="14" s="1"/>
  <c r="B28" i="14"/>
  <c r="C27" i="104"/>
  <c r="E27" i="104" s="1"/>
  <c r="G27" i="104" s="1"/>
  <c r="B28" i="104"/>
  <c r="C27" i="50"/>
  <c r="E27" i="50" s="1"/>
  <c r="G27" i="50" s="1"/>
  <c r="B28" i="50"/>
  <c r="C27" i="64"/>
  <c r="E27" i="64" s="1"/>
  <c r="G27" i="64" s="1"/>
  <c r="B28" i="64"/>
  <c r="C27" i="22"/>
  <c r="E27" i="22" s="1"/>
  <c r="G27" i="22" s="1"/>
  <c r="B28" i="22"/>
  <c r="C27" i="46"/>
  <c r="E27" i="46" s="1"/>
  <c r="G27" i="46" s="1"/>
  <c r="B28" i="46"/>
  <c r="C27" i="78"/>
  <c r="E27" i="78" s="1"/>
  <c r="G27" i="78" s="1"/>
  <c r="B28" i="78"/>
  <c r="C27" i="80"/>
  <c r="G27" i="80" s="1"/>
  <c r="B28" i="80"/>
  <c r="C27" i="44"/>
  <c r="E27" i="44" s="1"/>
  <c r="G27" i="44" s="1"/>
  <c r="B28" i="44"/>
  <c r="C28" i="53"/>
  <c r="E28" i="53" s="1"/>
  <c r="G28" i="53" s="1"/>
  <c r="B29" i="53"/>
  <c r="C27" i="8"/>
  <c r="G27" i="8" s="1"/>
  <c r="B28" i="8"/>
  <c r="C27" i="66"/>
  <c r="E27" i="66" s="1"/>
  <c r="G27" i="66" s="1"/>
  <c r="B28" i="66"/>
  <c r="C27" i="67"/>
  <c r="E27" i="67" s="1"/>
  <c r="G27" i="67" s="1"/>
  <c r="B28" i="67"/>
  <c r="C28" i="49"/>
  <c r="E28" i="49" s="1"/>
  <c r="G28" i="49" s="1"/>
  <c r="B29" i="49"/>
  <c r="C27" i="21"/>
  <c r="E27" i="21" s="1"/>
  <c r="G27" i="21" s="1"/>
  <c r="B28" i="21"/>
  <c r="C26" i="91"/>
  <c r="E26" i="91" s="1"/>
  <c r="G26" i="91" s="1"/>
  <c r="B27" i="91"/>
  <c r="G16" i="92"/>
  <c r="C17" i="92"/>
  <c r="C28" i="48"/>
  <c r="E28" i="48" s="1"/>
  <c r="G28" i="48" s="1"/>
  <c r="B29" i="48"/>
  <c r="CA32" i="41"/>
  <c r="BZ32" i="41"/>
  <c r="BW32" i="41"/>
  <c r="BV32" i="41"/>
  <c r="AD30" i="27"/>
  <c r="BY33" i="41" s="1"/>
  <c r="AC30" i="27"/>
  <c r="BU33" i="41" s="1"/>
  <c r="AJ30" i="27"/>
  <c r="AK30" i="27"/>
  <c r="AL30" i="27"/>
  <c r="AN30" i="27"/>
  <c r="AO30" i="27"/>
  <c r="FE33" i="41"/>
  <c r="BM30" i="27"/>
  <c r="GC33" i="41" s="1"/>
  <c r="BT30" i="27"/>
  <c r="HA33" i="41" s="1"/>
  <c r="A31" i="27"/>
  <c r="C38" i="86"/>
  <c r="B39" i="86"/>
  <c r="B37" i="126"/>
  <c r="C36" i="126"/>
  <c r="B40" i="40"/>
  <c r="C37" i="40"/>
  <c r="FF19" i="41"/>
  <c r="C31" i="60"/>
  <c r="E31" i="60" s="1"/>
  <c r="E27" i="23"/>
  <c r="G27" i="23" s="1"/>
  <c r="FE32" i="41"/>
  <c r="D35" i="48" l="1"/>
  <c r="F35" i="48"/>
  <c r="C33" i="71"/>
  <c r="E33" i="71" s="1"/>
  <c r="G33" i="71" s="1"/>
  <c r="B34" i="71"/>
  <c r="E35" i="8"/>
  <c r="E35" i="80"/>
  <c r="C33" i="73"/>
  <c r="E33" i="73" s="1"/>
  <c r="G33" i="73" s="1"/>
  <c r="B34" i="73"/>
  <c r="N33" i="60"/>
  <c r="F33" i="60"/>
  <c r="AR33" i="60"/>
  <c r="H33" i="60"/>
  <c r="L34" i="60"/>
  <c r="O34" i="60"/>
  <c r="Q34" i="60" s="1"/>
  <c r="R34" i="60"/>
  <c r="T34" i="60" s="1"/>
  <c r="U34" i="60"/>
  <c r="W34" i="60" s="1"/>
  <c r="X34" i="60"/>
  <c r="Z34" i="60" s="1"/>
  <c r="AA34" i="60"/>
  <c r="AC34" i="60" s="1"/>
  <c r="AD34" i="60"/>
  <c r="AF34" i="60" s="1"/>
  <c r="AG34" i="60"/>
  <c r="AI34" i="60" s="1"/>
  <c r="AJ34" i="60"/>
  <c r="AL34" i="60" s="1"/>
  <c r="AM34" i="60"/>
  <c r="AO34" i="60" s="1"/>
  <c r="AP34" i="60"/>
  <c r="AS34" i="60"/>
  <c r="AU34" i="60" s="1"/>
  <c r="AV34" i="60"/>
  <c r="AX34" i="60" s="1"/>
  <c r="AY34" i="60"/>
  <c r="BA34" i="60" s="1"/>
  <c r="B35" i="60"/>
  <c r="A40" i="127"/>
  <c r="C40" i="127"/>
  <c r="B41" i="127"/>
  <c r="B37" i="87"/>
  <c r="C36" i="87"/>
  <c r="HC33" i="41"/>
  <c r="HB33" i="41"/>
  <c r="GD33" i="41"/>
  <c r="GE33" i="41"/>
  <c r="T34" i="41"/>
  <c r="AV34" i="41"/>
  <c r="BP34" i="41"/>
  <c r="CJ34" i="41"/>
  <c r="DH34" i="41"/>
  <c r="EF34" i="41"/>
  <c r="FH34" i="41"/>
  <c r="GF34" i="41"/>
  <c r="H34" i="41"/>
  <c r="AF34" i="41"/>
  <c r="AZ34" i="41"/>
  <c r="BT34" i="41"/>
  <c r="CZ34" i="41"/>
  <c r="DX34" i="41"/>
  <c r="EV34" i="41"/>
  <c r="FP34" i="41"/>
  <c r="GR34" i="41"/>
  <c r="L34" i="41"/>
  <c r="AJ34" i="41"/>
  <c r="BH34" i="41"/>
  <c r="CF34" i="41"/>
  <c r="DD34" i="41"/>
  <c r="EB34" i="41"/>
  <c r="EZ34" i="41"/>
  <c r="AB34" i="41"/>
  <c r="BD34" i="41"/>
  <c r="CB34" i="41"/>
  <c r="CR34" i="41"/>
  <c r="DP34" i="41"/>
  <c r="ER34" i="41"/>
  <c r="FL34" i="41"/>
  <c r="GB34" i="41"/>
  <c r="GZ34" i="41"/>
  <c r="P34" i="41"/>
  <c r="AN34" i="41"/>
  <c r="BL34" i="41"/>
  <c r="CN34" i="41"/>
  <c r="DL34" i="41"/>
  <c r="EJ34" i="41"/>
  <c r="FD34" i="41"/>
  <c r="FX34" i="41"/>
  <c r="GN34" i="41"/>
  <c r="C34" i="41"/>
  <c r="X34" i="41"/>
  <c r="AR34" i="41"/>
  <c r="BX34" i="41"/>
  <c r="CV34" i="41"/>
  <c r="DT34" i="41"/>
  <c r="EN34" i="41"/>
  <c r="FT34" i="41"/>
  <c r="GJ34" i="41"/>
  <c r="B35" i="41"/>
  <c r="C28" i="117"/>
  <c r="E28" i="117" s="1"/>
  <c r="G28" i="117" s="1"/>
  <c r="B29" i="117"/>
  <c r="C28" i="109"/>
  <c r="E28" i="109" s="1"/>
  <c r="G28" i="109" s="1"/>
  <c r="B29" i="109"/>
  <c r="C28" i="111"/>
  <c r="E28" i="111" s="1"/>
  <c r="G28" i="111" s="1"/>
  <c r="B29" i="111"/>
  <c r="C29" i="24"/>
  <c r="E29" i="24" s="1"/>
  <c r="G29" i="24" s="1"/>
  <c r="B30" i="24"/>
  <c r="C29" i="57"/>
  <c r="E29" i="57" s="1"/>
  <c r="G29" i="57" s="1"/>
  <c r="B30" i="57"/>
  <c r="C30" i="43"/>
  <c r="E30" i="43" s="1"/>
  <c r="G30" i="43" s="1"/>
  <c r="B31" i="43"/>
  <c r="C28" i="125"/>
  <c r="E28" i="125" s="1"/>
  <c r="G28" i="125" s="1"/>
  <c r="B29" i="125"/>
  <c r="C29" i="23"/>
  <c r="B30" i="23"/>
  <c r="C29" i="17"/>
  <c r="E29" i="17" s="1"/>
  <c r="G29" i="17" s="1"/>
  <c r="B30" i="17"/>
  <c r="C29" i="65"/>
  <c r="E29" i="65" s="1"/>
  <c r="G29" i="65" s="1"/>
  <c r="B30" i="65"/>
  <c r="C29" i="85"/>
  <c r="E29" i="85" s="1"/>
  <c r="G29" i="85" s="1"/>
  <c r="B30" i="85"/>
  <c r="C30" i="11"/>
  <c r="B29" i="11"/>
  <c r="E28" i="11"/>
  <c r="G28" i="11" s="1"/>
  <c r="C28" i="94"/>
  <c r="E28" i="94" s="1"/>
  <c r="G28" i="94" s="1"/>
  <c r="B29" i="94"/>
  <c r="C28" i="95"/>
  <c r="E28" i="95" s="1"/>
  <c r="G28" i="95" s="1"/>
  <c r="B29" i="95"/>
  <c r="C28" i="38"/>
  <c r="E28" i="38" s="1"/>
  <c r="G28" i="38" s="1"/>
  <c r="B29" i="38"/>
  <c r="C28" i="93"/>
  <c r="E28" i="93" s="1"/>
  <c r="G28" i="93" s="1"/>
  <c r="B29" i="93"/>
  <c r="C28" i="61"/>
  <c r="E28" i="61" s="1"/>
  <c r="G28" i="61" s="1"/>
  <c r="B29" i="61"/>
  <c r="C28" i="16"/>
  <c r="E28" i="16" s="1"/>
  <c r="G28" i="16" s="1"/>
  <c r="B29" i="16"/>
  <c r="C28" i="107"/>
  <c r="E28" i="107" s="1"/>
  <c r="G28" i="107" s="1"/>
  <c r="B29" i="107"/>
  <c r="C28" i="19"/>
  <c r="E28" i="19" s="1"/>
  <c r="G28" i="19" s="1"/>
  <c r="B29" i="19"/>
  <c r="C28" i="77"/>
  <c r="E28" i="77" s="1"/>
  <c r="G28" i="77" s="1"/>
  <c r="B29" i="77"/>
  <c r="C28" i="75"/>
  <c r="E28" i="75" s="1"/>
  <c r="G28" i="75" s="1"/>
  <c r="B29" i="75"/>
  <c r="C28" i="112"/>
  <c r="E28" i="112" s="1"/>
  <c r="G28" i="112" s="1"/>
  <c r="B29" i="112"/>
  <c r="C28" i="124"/>
  <c r="E28" i="124" s="1"/>
  <c r="G28" i="124" s="1"/>
  <c r="B29" i="124"/>
  <c r="C28" i="88"/>
  <c r="E28" i="88" s="1"/>
  <c r="G28" i="88" s="1"/>
  <c r="B29" i="88"/>
  <c r="C28" i="18"/>
  <c r="E28" i="18" s="1"/>
  <c r="G28" i="18" s="1"/>
  <c r="B29" i="18"/>
  <c r="C28" i="119"/>
  <c r="E28" i="119" s="1"/>
  <c r="G28" i="119" s="1"/>
  <c r="B29" i="119"/>
  <c r="C28" i="14"/>
  <c r="E28" i="14" s="1"/>
  <c r="G28" i="14" s="1"/>
  <c r="B29" i="14"/>
  <c r="C28" i="104"/>
  <c r="E28" i="104" s="1"/>
  <c r="G28" i="104" s="1"/>
  <c r="B29" i="104"/>
  <c r="C28" i="50"/>
  <c r="E28" i="50" s="1"/>
  <c r="G28" i="50" s="1"/>
  <c r="B29" i="50"/>
  <c r="C28" i="64"/>
  <c r="E28" i="64" s="1"/>
  <c r="G28" i="64" s="1"/>
  <c r="B29" i="64"/>
  <c r="C28" i="22"/>
  <c r="E28" i="22" s="1"/>
  <c r="G28" i="22" s="1"/>
  <c r="B29" i="22"/>
  <c r="C28" i="46"/>
  <c r="E28" i="46" s="1"/>
  <c r="G28" i="46" s="1"/>
  <c r="B29" i="46"/>
  <c r="C28" i="78"/>
  <c r="E28" i="78" s="1"/>
  <c r="G28" i="78" s="1"/>
  <c r="B29" i="78"/>
  <c r="C28" i="80"/>
  <c r="G28" i="80" s="1"/>
  <c r="B29" i="80"/>
  <c r="C28" i="44"/>
  <c r="E28" i="44" s="1"/>
  <c r="G28" i="44" s="1"/>
  <c r="B29" i="44"/>
  <c r="C29" i="53"/>
  <c r="E29" i="53" s="1"/>
  <c r="G29" i="53" s="1"/>
  <c r="B30" i="53"/>
  <c r="C28" i="8"/>
  <c r="G28" i="8" s="1"/>
  <c r="B29" i="8"/>
  <c r="C28" i="66"/>
  <c r="E28" i="66" s="1"/>
  <c r="G28" i="66" s="1"/>
  <c r="B29" i="66"/>
  <c r="C28" i="67"/>
  <c r="E28" i="67" s="1"/>
  <c r="G28" i="67" s="1"/>
  <c r="B29" i="67"/>
  <c r="C29" i="49"/>
  <c r="E29" i="49" s="1"/>
  <c r="G29" i="49" s="1"/>
  <c r="B30" i="49"/>
  <c r="C28" i="21"/>
  <c r="E28" i="21" s="1"/>
  <c r="G28" i="21" s="1"/>
  <c r="B29" i="21"/>
  <c r="C27" i="91"/>
  <c r="E27" i="91" s="1"/>
  <c r="G27" i="91" s="1"/>
  <c r="B28" i="91"/>
  <c r="E17" i="92"/>
  <c r="B17" i="92"/>
  <c r="C29" i="48"/>
  <c r="E29" i="48" s="1"/>
  <c r="G29" i="48" s="1"/>
  <c r="B30" i="48"/>
  <c r="CA33" i="41"/>
  <c r="BZ33" i="41"/>
  <c r="BV33" i="41"/>
  <c r="BW33" i="41"/>
  <c r="FG33" i="41"/>
  <c r="FF33" i="41"/>
  <c r="AD31" i="27"/>
  <c r="BY34" i="41" s="1"/>
  <c r="AC31" i="27"/>
  <c r="BU34" i="41" s="1"/>
  <c r="AJ31" i="27"/>
  <c r="AK31" i="27"/>
  <c r="AL31" i="27"/>
  <c r="AN31" i="27"/>
  <c r="AO31" i="27"/>
  <c r="BM31" i="27"/>
  <c r="GC34" i="41" s="1"/>
  <c r="BT31" i="27"/>
  <c r="HA34" i="41" s="1"/>
  <c r="A32" i="27"/>
  <c r="C39" i="86"/>
  <c r="V39" i="86"/>
  <c r="X39" i="86" s="1"/>
  <c r="Y39" i="86"/>
  <c r="AA39" i="86" s="1"/>
  <c r="AB39" i="86"/>
  <c r="AD39" i="86" s="1"/>
  <c r="B40" i="86"/>
  <c r="B40" i="126"/>
  <c r="C37" i="126"/>
  <c r="B41" i="40"/>
  <c r="A40" i="40"/>
  <c r="C40" i="40"/>
  <c r="FG32" i="41"/>
  <c r="FF32" i="41"/>
  <c r="C32" i="60"/>
  <c r="E32" i="60" s="1"/>
  <c r="D36" i="48" l="1"/>
  <c r="F36" i="48"/>
  <c r="C34" i="71"/>
  <c r="E34" i="71" s="1"/>
  <c r="G34" i="71" s="1"/>
  <c r="B35" i="71"/>
  <c r="E36" i="8"/>
  <c r="E36" i="80"/>
  <c r="C34" i="73"/>
  <c r="E34" i="73" s="1"/>
  <c r="G34" i="73" s="1"/>
  <c r="B35" i="73"/>
  <c r="N34" i="60"/>
  <c r="F34" i="60"/>
  <c r="AR34" i="60"/>
  <c r="H34" i="60"/>
  <c r="O35" i="60"/>
  <c r="Q35" i="60" s="1"/>
  <c r="R35" i="60"/>
  <c r="T35" i="60" s="1"/>
  <c r="AP35" i="60"/>
  <c r="AY35" i="60"/>
  <c r="BA35" i="60" s="1"/>
  <c r="B36" i="60"/>
  <c r="L35" i="60"/>
  <c r="U35" i="60"/>
  <c r="W35" i="60" s="1"/>
  <c r="X35" i="60"/>
  <c r="Z35" i="60" s="1"/>
  <c r="AA35" i="60"/>
  <c r="AC35" i="60" s="1"/>
  <c r="AD35" i="60"/>
  <c r="AF35" i="60" s="1"/>
  <c r="AG35" i="60"/>
  <c r="AI35" i="60" s="1"/>
  <c r="AJ35" i="60"/>
  <c r="AL35" i="60" s="1"/>
  <c r="AM35" i="60"/>
  <c r="AO35" i="60" s="1"/>
  <c r="AS35" i="60"/>
  <c r="AU35" i="60" s="1"/>
  <c r="AV35" i="60"/>
  <c r="AX35" i="60" s="1"/>
  <c r="B42" i="127"/>
  <c r="C41" i="127"/>
  <c r="AB38" i="86"/>
  <c r="AD38" i="86" s="1"/>
  <c r="P38" i="86"/>
  <c r="R38" i="86" s="1"/>
  <c r="Y38" i="86"/>
  <c r="AA38" i="86" s="1"/>
  <c r="S38" i="86"/>
  <c r="U38" i="86" s="1"/>
  <c r="J38" i="86"/>
  <c r="L38" i="86" s="1"/>
  <c r="M38" i="86"/>
  <c r="O38" i="86" s="1"/>
  <c r="V38" i="86"/>
  <c r="X38" i="86" s="1"/>
  <c r="G38" i="86"/>
  <c r="AB37" i="86"/>
  <c r="AD37" i="86" s="1"/>
  <c r="S37" i="86"/>
  <c r="U37" i="86" s="1"/>
  <c r="G37" i="86"/>
  <c r="V37" i="86"/>
  <c r="X37" i="86" s="1"/>
  <c r="M37" i="86"/>
  <c r="O37" i="86" s="1"/>
  <c r="J37" i="86"/>
  <c r="L37" i="86" s="1"/>
  <c r="Y37" i="86"/>
  <c r="AA37" i="86" s="1"/>
  <c r="P37" i="86"/>
  <c r="R37" i="86" s="1"/>
  <c r="AB36" i="86"/>
  <c r="AD36" i="86" s="1"/>
  <c r="S36" i="86"/>
  <c r="U36" i="86" s="1"/>
  <c r="J36" i="86"/>
  <c r="L36" i="86" s="1"/>
  <c r="V36" i="86"/>
  <c r="X36" i="86" s="1"/>
  <c r="G36" i="86"/>
  <c r="Y36" i="86"/>
  <c r="AA36" i="86" s="1"/>
  <c r="P36" i="86"/>
  <c r="R36" i="86" s="1"/>
  <c r="M36" i="86"/>
  <c r="O36" i="86" s="1"/>
  <c r="AB35" i="86"/>
  <c r="S35" i="86"/>
  <c r="J35" i="86"/>
  <c r="Y35" i="86"/>
  <c r="P35" i="86"/>
  <c r="M35" i="86"/>
  <c r="G35" i="86"/>
  <c r="V35" i="86"/>
  <c r="M32" i="86"/>
  <c r="O32" i="86" s="1"/>
  <c r="P32" i="86"/>
  <c r="R32" i="86" s="1"/>
  <c r="G32" i="86"/>
  <c r="AB32" i="86"/>
  <c r="AD32" i="86" s="1"/>
  <c r="V32" i="86"/>
  <c r="X32" i="86" s="1"/>
  <c r="Y32" i="86"/>
  <c r="AA32" i="86" s="1"/>
  <c r="S32" i="86"/>
  <c r="U32" i="86" s="1"/>
  <c r="J32" i="86"/>
  <c r="L32" i="86" s="1"/>
  <c r="P31" i="86"/>
  <c r="G31" i="86"/>
  <c r="M31" i="86"/>
  <c r="AB31" i="86"/>
  <c r="S31" i="86"/>
  <c r="J31" i="86"/>
  <c r="Y31" i="86"/>
  <c r="V31" i="86"/>
  <c r="B40" i="87"/>
  <c r="C37" i="87"/>
  <c r="BZ34" i="41"/>
  <c r="CA34" i="41"/>
  <c r="HC34" i="41"/>
  <c r="HB34" i="41"/>
  <c r="GD34" i="41"/>
  <c r="GE34" i="41"/>
  <c r="AB35" i="41"/>
  <c r="AZ35" i="41"/>
  <c r="BX35" i="41"/>
  <c r="CZ35" i="41"/>
  <c r="EN35" i="41"/>
  <c r="P35" i="41"/>
  <c r="AN35" i="41"/>
  <c r="BD35" i="41"/>
  <c r="CB35" i="41"/>
  <c r="CV35" i="41"/>
  <c r="DT35" i="41"/>
  <c r="ER35" i="41"/>
  <c r="FL35" i="41"/>
  <c r="GB35" i="41"/>
  <c r="GF35" i="41"/>
  <c r="L35" i="41"/>
  <c r="AF35" i="41"/>
  <c r="BL35" i="41"/>
  <c r="CJ35" i="41"/>
  <c r="DH35" i="41"/>
  <c r="EB35" i="41"/>
  <c r="EZ35" i="41"/>
  <c r="FT35" i="41"/>
  <c r="GJ35" i="41"/>
  <c r="B36" i="41"/>
  <c r="T35" i="41"/>
  <c r="AV35" i="41"/>
  <c r="BH35" i="41"/>
  <c r="CF35" i="41"/>
  <c r="DD35" i="41"/>
  <c r="DX35" i="41"/>
  <c r="FD35" i="41"/>
  <c r="C35" i="41"/>
  <c r="X35" i="41"/>
  <c r="AR35" i="41"/>
  <c r="BT35" i="41"/>
  <c r="CR35" i="41"/>
  <c r="DP35" i="41"/>
  <c r="EJ35" i="41"/>
  <c r="FH35" i="41"/>
  <c r="FX35" i="41"/>
  <c r="GN35" i="41"/>
  <c r="GZ35" i="41"/>
  <c r="H35" i="41"/>
  <c r="AJ35" i="41"/>
  <c r="BP35" i="41"/>
  <c r="CN35" i="41"/>
  <c r="DL35" i="41"/>
  <c r="EF35" i="41"/>
  <c r="EV35" i="41"/>
  <c r="FP35" i="41"/>
  <c r="GR35" i="41"/>
  <c r="C29" i="117"/>
  <c r="E29" i="117" s="1"/>
  <c r="G29" i="117" s="1"/>
  <c r="B30" i="117"/>
  <c r="C29" i="109"/>
  <c r="E29" i="109" s="1"/>
  <c r="G29" i="109" s="1"/>
  <c r="B30" i="109"/>
  <c r="C29" i="111"/>
  <c r="E29" i="111" s="1"/>
  <c r="G29" i="111" s="1"/>
  <c r="B30" i="111"/>
  <c r="C30" i="24"/>
  <c r="E30" i="24" s="1"/>
  <c r="G30" i="24" s="1"/>
  <c r="B31" i="24"/>
  <c r="C30" i="57"/>
  <c r="E30" i="57" s="1"/>
  <c r="G30" i="57" s="1"/>
  <c r="B31" i="57"/>
  <c r="C31" i="43"/>
  <c r="E31" i="43" s="1"/>
  <c r="G31" i="43" s="1"/>
  <c r="B32" i="43"/>
  <c r="C29" i="125"/>
  <c r="E29" i="125" s="1"/>
  <c r="G29" i="125" s="1"/>
  <c r="B30" i="125"/>
  <c r="E29" i="23"/>
  <c r="G29" i="23" s="1"/>
  <c r="C30" i="23"/>
  <c r="B31" i="23"/>
  <c r="C30" i="17"/>
  <c r="E30" i="17" s="1"/>
  <c r="G30" i="17" s="1"/>
  <c r="B31" i="17"/>
  <c r="C30" i="65"/>
  <c r="E30" i="65" s="1"/>
  <c r="G30" i="65" s="1"/>
  <c r="B31" i="65"/>
  <c r="C30" i="85"/>
  <c r="E30" i="85" s="1"/>
  <c r="G30" i="85" s="1"/>
  <c r="B31" i="85"/>
  <c r="C31" i="11"/>
  <c r="B30" i="11"/>
  <c r="E29" i="11"/>
  <c r="G29" i="11" s="1"/>
  <c r="C29" i="94"/>
  <c r="E29" i="94" s="1"/>
  <c r="G29" i="94" s="1"/>
  <c r="B30" i="94"/>
  <c r="C29" i="95"/>
  <c r="E29" i="95" s="1"/>
  <c r="G29" i="95" s="1"/>
  <c r="B30" i="95"/>
  <c r="C29" i="38"/>
  <c r="E29" i="38" s="1"/>
  <c r="G29" i="38" s="1"/>
  <c r="B30" i="38"/>
  <c r="C29" i="93"/>
  <c r="E29" i="93" s="1"/>
  <c r="G29" i="93" s="1"/>
  <c r="B30" i="93"/>
  <c r="C29" i="61"/>
  <c r="E29" i="61" s="1"/>
  <c r="G29" i="61" s="1"/>
  <c r="B30" i="61"/>
  <c r="C29" i="16"/>
  <c r="E29" i="16" s="1"/>
  <c r="G29" i="16" s="1"/>
  <c r="B30" i="16"/>
  <c r="B30" i="107"/>
  <c r="C29" i="107"/>
  <c r="E29" i="107" s="1"/>
  <c r="G29" i="107" s="1"/>
  <c r="C29" i="19"/>
  <c r="E29" i="19" s="1"/>
  <c r="G29" i="19" s="1"/>
  <c r="B30" i="19"/>
  <c r="C29" i="77"/>
  <c r="E29" i="77" s="1"/>
  <c r="G29" i="77" s="1"/>
  <c r="B30" i="77"/>
  <c r="C29" i="75"/>
  <c r="E29" i="75" s="1"/>
  <c r="G29" i="75" s="1"/>
  <c r="B30" i="75"/>
  <c r="C29" i="112"/>
  <c r="E29" i="112" s="1"/>
  <c r="G29" i="112" s="1"/>
  <c r="B30" i="112"/>
  <c r="C29" i="124"/>
  <c r="E29" i="124" s="1"/>
  <c r="G29" i="124" s="1"/>
  <c r="B30" i="124"/>
  <c r="C29" i="88"/>
  <c r="E29" i="88" s="1"/>
  <c r="G29" i="88" s="1"/>
  <c r="B30" i="88"/>
  <c r="C29" i="18"/>
  <c r="E29" i="18" s="1"/>
  <c r="G29" i="18" s="1"/>
  <c r="B30" i="18"/>
  <c r="C29" i="119"/>
  <c r="E29" i="119" s="1"/>
  <c r="G29" i="119" s="1"/>
  <c r="B30" i="119"/>
  <c r="C29" i="14"/>
  <c r="E29" i="14" s="1"/>
  <c r="G29" i="14" s="1"/>
  <c r="B30" i="14"/>
  <c r="C29" i="104"/>
  <c r="E29" i="104" s="1"/>
  <c r="G29" i="104" s="1"/>
  <c r="B30" i="104"/>
  <c r="C29" i="50"/>
  <c r="E29" i="50" s="1"/>
  <c r="G29" i="50" s="1"/>
  <c r="B30" i="50"/>
  <c r="C29" i="64"/>
  <c r="E29" i="64" s="1"/>
  <c r="G29" i="64" s="1"/>
  <c r="B30" i="64"/>
  <c r="C29" i="22"/>
  <c r="E29" i="22" s="1"/>
  <c r="G29" i="22" s="1"/>
  <c r="B30" i="22"/>
  <c r="C29" i="46"/>
  <c r="E29" i="46" s="1"/>
  <c r="G29" i="46" s="1"/>
  <c r="B30" i="46"/>
  <c r="C29" i="78"/>
  <c r="E29" i="78" s="1"/>
  <c r="G29" i="78" s="1"/>
  <c r="B30" i="78"/>
  <c r="C29" i="80"/>
  <c r="G29" i="80" s="1"/>
  <c r="B30" i="80"/>
  <c r="C29" i="44"/>
  <c r="E29" i="44" s="1"/>
  <c r="G29" i="44" s="1"/>
  <c r="B30" i="44"/>
  <c r="C30" i="53"/>
  <c r="E30" i="53" s="1"/>
  <c r="G30" i="53" s="1"/>
  <c r="B31" i="53"/>
  <c r="C29" i="8"/>
  <c r="G29" i="8" s="1"/>
  <c r="B30" i="8"/>
  <c r="C29" i="66"/>
  <c r="E29" i="66" s="1"/>
  <c r="G29" i="66" s="1"/>
  <c r="B30" i="66"/>
  <c r="C29" i="67"/>
  <c r="E29" i="67" s="1"/>
  <c r="G29" i="67" s="1"/>
  <c r="B30" i="67"/>
  <c r="C30" i="49"/>
  <c r="E30" i="49" s="1"/>
  <c r="G30" i="49" s="1"/>
  <c r="B31" i="49"/>
  <c r="C29" i="21"/>
  <c r="E29" i="21" s="1"/>
  <c r="G29" i="21" s="1"/>
  <c r="B30" i="21"/>
  <c r="C28" i="91"/>
  <c r="E28" i="91" s="1"/>
  <c r="G28" i="91" s="1"/>
  <c r="B29" i="91"/>
  <c r="G17" i="92"/>
  <c r="C18" i="92"/>
  <c r="C30" i="48"/>
  <c r="E30" i="48" s="1"/>
  <c r="G30" i="48" s="1"/>
  <c r="B31" i="48"/>
  <c r="BV34" i="41"/>
  <c r="BW34" i="41"/>
  <c r="FE34" i="41"/>
  <c r="AD32" i="27"/>
  <c r="BY35" i="41" s="1"/>
  <c r="AC32" i="27"/>
  <c r="BU35" i="41" s="1"/>
  <c r="AJ32" i="27"/>
  <c r="AK32" i="27"/>
  <c r="AL32" i="27"/>
  <c r="AN32" i="27"/>
  <c r="AO32" i="27"/>
  <c r="BM32" i="27"/>
  <c r="GC35" i="41" s="1"/>
  <c r="BT32" i="27"/>
  <c r="HA35" i="41" s="1"/>
  <c r="A33" i="27"/>
  <c r="FE35" i="41"/>
  <c r="C40" i="86"/>
  <c r="G40" i="86"/>
  <c r="J40" i="86"/>
  <c r="L40" i="86" s="1"/>
  <c r="M40" i="86"/>
  <c r="O40" i="86" s="1"/>
  <c r="P40" i="86"/>
  <c r="R40" i="86" s="1"/>
  <c r="S40" i="86"/>
  <c r="U40" i="86" s="1"/>
  <c r="V40" i="86"/>
  <c r="X40" i="86" s="1"/>
  <c r="Y40" i="86"/>
  <c r="AA40" i="86" s="1"/>
  <c r="AB40" i="86"/>
  <c r="AD40" i="86" s="1"/>
  <c r="B41" i="86"/>
  <c r="A40" i="126"/>
  <c r="C40" i="126"/>
  <c r="B41" i="126"/>
  <c r="B42" i="40"/>
  <c r="C41" i="40"/>
  <c r="C33" i="60"/>
  <c r="E33" i="60" s="1"/>
  <c r="P39" i="86"/>
  <c r="R39" i="86" s="1"/>
  <c r="M39" i="86"/>
  <c r="O39" i="86" s="1"/>
  <c r="J39" i="86"/>
  <c r="L39" i="86" s="1"/>
  <c r="G39" i="86"/>
  <c r="S39" i="86"/>
  <c r="U39" i="86" s="1"/>
  <c r="C35" i="71" l="1"/>
  <c r="E35" i="71" s="1"/>
  <c r="G35" i="71" s="1"/>
  <c r="B36" i="71"/>
  <c r="C35" i="73"/>
  <c r="E35" i="73" s="1"/>
  <c r="G35" i="73" s="1"/>
  <c r="B36" i="73"/>
  <c r="AR35" i="60"/>
  <c r="H35" i="60"/>
  <c r="O36" i="60"/>
  <c r="Q36" i="60" s="1"/>
  <c r="R36" i="60"/>
  <c r="T36" i="60" s="1"/>
  <c r="U36" i="60"/>
  <c r="W36" i="60" s="1"/>
  <c r="X36" i="60"/>
  <c r="Z36" i="60" s="1"/>
  <c r="AA36" i="60"/>
  <c r="AC36" i="60" s="1"/>
  <c r="AD36" i="60"/>
  <c r="AF36" i="60" s="1"/>
  <c r="AG36" i="60"/>
  <c r="AI36" i="60" s="1"/>
  <c r="AM36" i="60"/>
  <c r="AO36" i="60" s="1"/>
  <c r="AP36" i="60"/>
  <c r="AS36" i="60"/>
  <c r="AU36" i="60" s="1"/>
  <c r="AV36" i="60"/>
  <c r="AX36" i="60" s="1"/>
  <c r="AY36" i="60"/>
  <c r="BA36" i="60" s="1"/>
  <c r="L36" i="60"/>
  <c r="AJ36" i="60"/>
  <c r="AL36" i="60" s="1"/>
  <c r="B37" i="60"/>
  <c r="N35" i="60"/>
  <c r="F35" i="60"/>
  <c r="C35" i="60" s="1"/>
  <c r="E35" i="60" s="1"/>
  <c r="C42" i="127"/>
  <c r="B43" i="127"/>
  <c r="C43" i="127" s="1"/>
  <c r="D38" i="86"/>
  <c r="F38" i="86" s="1"/>
  <c r="I38" i="86"/>
  <c r="D37" i="86"/>
  <c r="F37" i="86" s="1"/>
  <c r="I37" i="86"/>
  <c r="D36" i="86"/>
  <c r="F36" i="86" s="1"/>
  <c r="I36" i="86"/>
  <c r="AD35" i="86"/>
  <c r="U35" i="86"/>
  <c r="L35" i="86"/>
  <c r="AA35" i="86"/>
  <c r="R35" i="86"/>
  <c r="O35" i="86"/>
  <c r="D35" i="86"/>
  <c r="I35" i="86"/>
  <c r="X35" i="86"/>
  <c r="I32" i="86"/>
  <c r="D32" i="86"/>
  <c r="F32" i="86" s="1"/>
  <c r="R31" i="86"/>
  <c r="R33" i="86" s="1"/>
  <c r="P33" i="86"/>
  <c r="D31" i="86"/>
  <c r="I31" i="86"/>
  <c r="I33" i="86" s="1"/>
  <c r="G33" i="86"/>
  <c r="O31" i="86"/>
  <c r="O33" i="86" s="1"/>
  <c r="M33" i="86"/>
  <c r="AD31" i="86"/>
  <c r="AD33" i="86" s="1"/>
  <c r="AB33" i="86"/>
  <c r="U31" i="86"/>
  <c r="U33" i="86" s="1"/>
  <c r="S33" i="86"/>
  <c r="L31" i="86"/>
  <c r="L33" i="86" s="1"/>
  <c r="J33" i="86"/>
  <c r="AA31" i="86"/>
  <c r="AA33" i="86" s="1"/>
  <c r="Y33" i="86"/>
  <c r="X31" i="86"/>
  <c r="X33" i="86" s="1"/>
  <c r="V33" i="86"/>
  <c r="B41" i="87"/>
  <c r="C40" i="87"/>
  <c r="A40" i="87"/>
  <c r="HC35" i="41"/>
  <c r="HB35" i="41"/>
  <c r="H36" i="41"/>
  <c r="AB36" i="41"/>
  <c r="AB37" i="41" s="1"/>
  <c r="AV36" i="41"/>
  <c r="AV37" i="41" s="1"/>
  <c r="BT36" i="41"/>
  <c r="BT37" i="41" s="1"/>
  <c r="CJ36" i="41"/>
  <c r="CJ37" i="41" s="1"/>
  <c r="DD36" i="41"/>
  <c r="DD37" i="41" s="1"/>
  <c r="EF36" i="41"/>
  <c r="EF37" i="41" s="1"/>
  <c r="EZ36" i="41"/>
  <c r="EZ37" i="41" s="1"/>
  <c r="FT36" i="41"/>
  <c r="FT37" i="41" s="1"/>
  <c r="GN36" i="41"/>
  <c r="GN37" i="41" s="1"/>
  <c r="T36" i="41"/>
  <c r="T37" i="41" s="1"/>
  <c r="AR36" i="41"/>
  <c r="AR37" i="41" s="1"/>
  <c r="BL36" i="41"/>
  <c r="BL37" i="41" s="1"/>
  <c r="CF36" i="41"/>
  <c r="CF37" i="41" s="1"/>
  <c r="CZ36" i="41"/>
  <c r="CZ37" i="41" s="1"/>
  <c r="EB36" i="41"/>
  <c r="EB37" i="41" s="1"/>
  <c r="EV36" i="41"/>
  <c r="EV37" i="41" s="1"/>
  <c r="FP36" i="41"/>
  <c r="FP37" i="41" s="1"/>
  <c r="GF36" i="41"/>
  <c r="GF37" i="41" s="1"/>
  <c r="L36" i="41"/>
  <c r="L37" i="41" s="1"/>
  <c r="AF36" i="41"/>
  <c r="AF37" i="41" s="1"/>
  <c r="AZ36" i="41"/>
  <c r="AZ37" i="41" s="1"/>
  <c r="BP36" i="41"/>
  <c r="BP37" i="41" s="1"/>
  <c r="CR36" i="41"/>
  <c r="CR37" i="41" s="1"/>
  <c r="DT36" i="41"/>
  <c r="DT37" i="41" s="1"/>
  <c r="ER36" i="41"/>
  <c r="ER37" i="41" s="1"/>
  <c r="FX36" i="41"/>
  <c r="FX37" i="41" s="1"/>
  <c r="GR36" i="41"/>
  <c r="GR37" i="41" s="1"/>
  <c r="B39" i="41"/>
  <c r="C36" i="41"/>
  <c r="P36" i="41"/>
  <c r="P37" i="41" s="1"/>
  <c r="AJ36" i="41"/>
  <c r="AJ37" i="41" s="1"/>
  <c r="BH36" i="41"/>
  <c r="BH37" i="41" s="1"/>
  <c r="CB36" i="41"/>
  <c r="CB37" i="41" s="1"/>
  <c r="DH36" i="41"/>
  <c r="DH37" i="41" s="1"/>
  <c r="DX36" i="41"/>
  <c r="DX37" i="41" s="1"/>
  <c r="FD36" i="41"/>
  <c r="FD37" i="41" s="1"/>
  <c r="CN36" i="41"/>
  <c r="CN37" i="41" s="1"/>
  <c r="DL36" i="41"/>
  <c r="DL37" i="41" s="1"/>
  <c r="EJ36" i="41"/>
  <c r="EJ37" i="41" s="1"/>
  <c r="FH36" i="41"/>
  <c r="FH37" i="41" s="1"/>
  <c r="GB36" i="41"/>
  <c r="GB37" i="41" s="1"/>
  <c r="GZ36" i="41"/>
  <c r="GZ37" i="41" s="1"/>
  <c r="X36" i="41"/>
  <c r="X37" i="41" s="1"/>
  <c r="AN36" i="41"/>
  <c r="AN37" i="41" s="1"/>
  <c r="BD36" i="41"/>
  <c r="BD37" i="41" s="1"/>
  <c r="BX36" i="41"/>
  <c r="BX37" i="41" s="1"/>
  <c r="CV36" i="41"/>
  <c r="CV37" i="41" s="1"/>
  <c r="DP36" i="41"/>
  <c r="DP37" i="41" s="1"/>
  <c r="EN36" i="41"/>
  <c r="EN37" i="41" s="1"/>
  <c r="FL36" i="41"/>
  <c r="FL37" i="41" s="1"/>
  <c r="GJ36" i="41"/>
  <c r="GJ37" i="41" s="1"/>
  <c r="H37" i="41"/>
  <c r="GD35" i="41"/>
  <c r="GE35" i="41"/>
  <c r="C30" i="117"/>
  <c r="E30" i="117" s="1"/>
  <c r="G30" i="117" s="1"/>
  <c r="B31" i="117"/>
  <c r="C30" i="109"/>
  <c r="E30" i="109" s="1"/>
  <c r="G30" i="109" s="1"/>
  <c r="B31" i="109"/>
  <c r="C30" i="111"/>
  <c r="E30" i="111" s="1"/>
  <c r="G30" i="111" s="1"/>
  <c r="B31" i="111"/>
  <c r="C31" i="24"/>
  <c r="E31" i="24" s="1"/>
  <c r="G31" i="24" s="1"/>
  <c r="B32" i="24"/>
  <c r="C31" i="57"/>
  <c r="E31" i="57" s="1"/>
  <c r="G31" i="57" s="1"/>
  <c r="B32" i="57"/>
  <c r="C32" i="43"/>
  <c r="E32" i="43" s="1"/>
  <c r="G32" i="43" s="1"/>
  <c r="B33" i="43"/>
  <c r="C30" i="125"/>
  <c r="E30" i="125" s="1"/>
  <c r="G30" i="125" s="1"/>
  <c r="B31" i="125"/>
  <c r="E30" i="23"/>
  <c r="G30" i="23" s="1"/>
  <c r="C31" i="23"/>
  <c r="B32" i="23"/>
  <c r="C31" i="17"/>
  <c r="E31" i="17" s="1"/>
  <c r="G31" i="17" s="1"/>
  <c r="B32" i="17"/>
  <c r="C31" i="65"/>
  <c r="E31" i="65" s="1"/>
  <c r="G31" i="65" s="1"/>
  <c r="B32" i="65"/>
  <c r="C31" i="85"/>
  <c r="E31" i="85" s="1"/>
  <c r="G31" i="85" s="1"/>
  <c r="B32" i="85"/>
  <c r="C32" i="11"/>
  <c r="B31" i="11"/>
  <c r="E30" i="11"/>
  <c r="G30" i="11" s="1"/>
  <c r="C30" i="94"/>
  <c r="E30" i="94" s="1"/>
  <c r="G30" i="94" s="1"/>
  <c r="B31" i="94"/>
  <c r="C30" i="95"/>
  <c r="E30" i="95" s="1"/>
  <c r="G30" i="95" s="1"/>
  <c r="B31" i="95"/>
  <c r="C30" i="38"/>
  <c r="E30" i="38" s="1"/>
  <c r="G30" i="38" s="1"/>
  <c r="B31" i="38"/>
  <c r="C30" i="93"/>
  <c r="E30" i="93" s="1"/>
  <c r="G30" i="93" s="1"/>
  <c r="B31" i="93"/>
  <c r="C30" i="61"/>
  <c r="E30" i="61" s="1"/>
  <c r="G30" i="61" s="1"/>
  <c r="B31" i="61"/>
  <c r="C30" i="16"/>
  <c r="E30" i="16" s="1"/>
  <c r="G30" i="16" s="1"/>
  <c r="B31" i="16"/>
  <c r="B31" i="107"/>
  <c r="C30" i="107"/>
  <c r="E30" i="107" s="1"/>
  <c r="G30" i="107" s="1"/>
  <c r="B31" i="19"/>
  <c r="C30" i="19"/>
  <c r="E30" i="19" s="1"/>
  <c r="G30" i="19" s="1"/>
  <c r="C30" i="77"/>
  <c r="E30" i="77" s="1"/>
  <c r="G30" i="77" s="1"/>
  <c r="B31" i="77"/>
  <c r="C30" i="75"/>
  <c r="E30" i="75" s="1"/>
  <c r="G30" i="75" s="1"/>
  <c r="B31" i="75"/>
  <c r="C30" i="112"/>
  <c r="E30" i="112" s="1"/>
  <c r="G30" i="112" s="1"/>
  <c r="B31" i="112"/>
  <c r="C30" i="124"/>
  <c r="E30" i="124" s="1"/>
  <c r="G30" i="124" s="1"/>
  <c r="B31" i="124"/>
  <c r="C30" i="88"/>
  <c r="E30" i="88" s="1"/>
  <c r="G30" i="88" s="1"/>
  <c r="B31" i="88"/>
  <c r="C30" i="18"/>
  <c r="E30" i="18" s="1"/>
  <c r="G30" i="18" s="1"/>
  <c r="B31" i="18"/>
  <c r="C30" i="119"/>
  <c r="E30" i="119" s="1"/>
  <c r="G30" i="119" s="1"/>
  <c r="B31" i="119"/>
  <c r="C30" i="14"/>
  <c r="E30" i="14" s="1"/>
  <c r="G30" i="14" s="1"/>
  <c r="B31" i="14"/>
  <c r="C30" i="104"/>
  <c r="E30" i="104" s="1"/>
  <c r="G30" i="104" s="1"/>
  <c r="B31" i="104"/>
  <c r="C30" i="50"/>
  <c r="E30" i="50" s="1"/>
  <c r="G30" i="50" s="1"/>
  <c r="B31" i="50"/>
  <c r="C30" i="64"/>
  <c r="E30" i="64" s="1"/>
  <c r="G30" i="64" s="1"/>
  <c r="B31" i="64"/>
  <c r="C30" i="22"/>
  <c r="E30" i="22" s="1"/>
  <c r="G30" i="22" s="1"/>
  <c r="B31" i="22"/>
  <c r="C30" i="46"/>
  <c r="E30" i="46" s="1"/>
  <c r="G30" i="46" s="1"/>
  <c r="B31" i="46"/>
  <c r="C30" i="78"/>
  <c r="E30" i="78" s="1"/>
  <c r="G30" i="78" s="1"/>
  <c r="B31" i="78"/>
  <c r="C30" i="80"/>
  <c r="G30" i="80" s="1"/>
  <c r="B31" i="80"/>
  <c r="C30" i="44"/>
  <c r="E30" i="44" s="1"/>
  <c r="G30" i="44" s="1"/>
  <c r="B31" i="44"/>
  <c r="C31" i="53"/>
  <c r="E31" i="53" s="1"/>
  <c r="G31" i="53" s="1"/>
  <c r="B32" i="53"/>
  <c r="C30" i="8"/>
  <c r="G30" i="8" s="1"/>
  <c r="B31" i="8"/>
  <c r="C30" i="66"/>
  <c r="E30" i="66" s="1"/>
  <c r="G30" i="66" s="1"/>
  <c r="B31" i="66"/>
  <c r="C30" i="67"/>
  <c r="E30" i="67" s="1"/>
  <c r="G30" i="67" s="1"/>
  <c r="B31" i="67"/>
  <c r="C31" i="49"/>
  <c r="E31" i="49" s="1"/>
  <c r="G31" i="49" s="1"/>
  <c r="B32" i="49"/>
  <c r="C30" i="21"/>
  <c r="E30" i="21" s="1"/>
  <c r="G30" i="21" s="1"/>
  <c r="B31" i="21"/>
  <c r="C29" i="91"/>
  <c r="E29" i="91" s="1"/>
  <c r="G29" i="91" s="1"/>
  <c r="B30" i="91"/>
  <c r="E18" i="92"/>
  <c r="B18" i="92"/>
  <c r="C31" i="48"/>
  <c r="E31" i="48" s="1"/>
  <c r="G31" i="48" s="1"/>
  <c r="B32" i="48"/>
  <c r="FF34" i="41"/>
  <c r="FG34" i="41"/>
  <c r="BZ35" i="41"/>
  <c r="CA35" i="41"/>
  <c r="BW35" i="41"/>
  <c r="BV35" i="41"/>
  <c r="AD33" i="27"/>
  <c r="BY36" i="41" s="1"/>
  <c r="AC33" i="27"/>
  <c r="BU36" i="41" s="1"/>
  <c r="AJ33" i="27"/>
  <c r="AK33" i="27"/>
  <c r="AL33" i="27"/>
  <c r="AN33" i="27"/>
  <c r="AO33" i="27"/>
  <c r="FE36" i="41"/>
  <c r="FE37" i="41" s="1"/>
  <c r="BM33" i="27"/>
  <c r="GC36" i="41" s="1"/>
  <c r="BT33" i="27"/>
  <c r="HA36" i="41" s="1"/>
  <c r="A34" i="27"/>
  <c r="FG35" i="41"/>
  <c r="FF35" i="41"/>
  <c r="I40" i="86"/>
  <c r="D40" i="86"/>
  <c r="F40" i="86" s="1"/>
  <c r="C41" i="86"/>
  <c r="G41" i="86"/>
  <c r="G42" i="86" s="1"/>
  <c r="J41" i="86"/>
  <c r="M41" i="86"/>
  <c r="P41" i="86"/>
  <c r="S41" i="86"/>
  <c r="V41" i="86"/>
  <c r="Y41" i="86"/>
  <c r="AB41" i="86"/>
  <c r="B44" i="86"/>
  <c r="C41" i="126"/>
  <c r="B42" i="126"/>
  <c r="B43" i="40"/>
  <c r="C43" i="40" s="1"/>
  <c r="C42" i="40"/>
  <c r="D39" i="86"/>
  <c r="F39" i="86" s="1"/>
  <c r="I39" i="86"/>
  <c r="C34" i="60"/>
  <c r="E34" i="60" s="1"/>
  <c r="C36" i="71" l="1"/>
  <c r="E36" i="71" s="1"/>
  <c r="G36" i="71" s="1"/>
  <c r="B37" i="71"/>
  <c r="C36" i="73"/>
  <c r="E36" i="73" s="1"/>
  <c r="G36" i="73" s="1"/>
  <c r="B37" i="73"/>
  <c r="AR36" i="60"/>
  <c r="H36" i="60"/>
  <c r="N36" i="60"/>
  <c r="F36" i="60"/>
  <c r="C36" i="60" s="1"/>
  <c r="E36" i="60" s="1"/>
  <c r="L37" i="60"/>
  <c r="O37" i="60"/>
  <c r="Q37" i="60" s="1"/>
  <c r="R37" i="60"/>
  <c r="T37" i="60" s="1"/>
  <c r="U37" i="60"/>
  <c r="W37" i="60" s="1"/>
  <c r="X37" i="60"/>
  <c r="Z37" i="60" s="1"/>
  <c r="AA37" i="60"/>
  <c r="AC37" i="60" s="1"/>
  <c r="AD37" i="60"/>
  <c r="AF37" i="60" s="1"/>
  <c r="AG37" i="60"/>
  <c r="AI37" i="60" s="1"/>
  <c r="AJ37" i="60"/>
  <c r="AL37" i="60" s="1"/>
  <c r="AM37" i="60"/>
  <c r="AO37" i="60" s="1"/>
  <c r="AP37" i="60"/>
  <c r="AS37" i="60"/>
  <c r="AU37" i="60" s="1"/>
  <c r="AV37" i="60"/>
  <c r="AX37" i="60" s="1"/>
  <c r="AY37" i="60"/>
  <c r="BA37" i="60" s="1"/>
  <c r="F35" i="86"/>
  <c r="D33" i="86"/>
  <c r="F31" i="86"/>
  <c r="F33" i="86" s="1"/>
  <c r="C41" i="87"/>
  <c r="B42" i="87"/>
  <c r="HA37" i="41"/>
  <c r="HB36" i="41"/>
  <c r="HB37" i="41" s="1"/>
  <c r="HC36" i="41"/>
  <c r="HC37" i="41" s="1"/>
  <c r="AB39" i="41"/>
  <c r="AV39" i="41"/>
  <c r="BD39" i="41"/>
  <c r="BX39" i="41"/>
  <c r="CR39" i="41"/>
  <c r="DX39" i="41"/>
  <c r="C39" i="41"/>
  <c r="H39" i="41"/>
  <c r="AR39" i="41"/>
  <c r="BL39" i="41"/>
  <c r="CB39" i="41"/>
  <c r="CV39" i="41"/>
  <c r="DH39" i="41"/>
  <c r="EB39" i="41"/>
  <c r="EN39" i="41"/>
  <c r="FD39" i="41"/>
  <c r="FL39" i="41"/>
  <c r="FT39" i="41"/>
  <c r="GF39" i="41"/>
  <c r="GR39" i="41"/>
  <c r="B40" i="41"/>
  <c r="T39" i="41"/>
  <c r="AF39" i="41"/>
  <c r="AZ39" i="41"/>
  <c r="BT39" i="41"/>
  <c r="CF39" i="41"/>
  <c r="DL39" i="41"/>
  <c r="A39" i="41"/>
  <c r="L39" i="41"/>
  <c r="AN39" i="41"/>
  <c r="BH39" i="41"/>
  <c r="CJ39" i="41"/>
  <c r="CZ39" i="41"/>
  <c r="DP39" i="41"/>
  <c r="EF39" i="41"/>
  <c r="ER39" i="41"/>
  <c r="EZ39" i="41"/>
  <c r="FP39" i="41"/>
  <c r="GB39" i="41"/>
  <c r="GJ39" i="41"/>
  <c r="P39" i="41"/>
  <c r="X39" i="41"/>
  <c r="AJ39" i="41"/>
  <c r="BP39" i="41"/>
  <c r="CN39" i="41"/>
  <c r="DD39" i="41"/>
  <c r="DT39" i="41"/>
  <c r="EJ39" i="41"/>
  <c r="EV39" i="41"/>
  <c r="FH39" i="41"/>
  <c r="FX39" i="41"/>
  <c r="GN39" i="41"/>
  <c r="GZ39" i="41"/>
  <c r="GC37" i="41"/>
  <c r="GD36" i="41"/>
  <c r="GD37" i="41" s="1"/>
  <c r="GE36" i="41"/>
  <c r="GE37" i="41" s="1"/>
  <c r="C31" i="117"/>
  <c r="E31" i="117" s="1"/>
  <c r="G31" i="117" s="1"/>
  <c r="B32" i="117"/>
  <c r="C31" i="109"/>
  <c r="E31" i="109" s="1"/>
  <c r="G31" i="109" s="1"/>
  <c r="B32" i="109"/>
  <c r="C31" i="111"/>
  <c r="E31" i="111" s="1"/>
  <c r="G31" i="111" s="1"/>
  <c r="B32" i="111"/>
  <c r="C32" i="24"/>
  <c r="E32" i="24" s="1"/>
  <c r="G32" i="24" s="1"/>
  <c r="B33" i="24"/>
  <c r="C32" i="57"/>
  <c r="E32" i="57" s="1"/>
  <c r="G32" i="57" s="1"/>
  <c r="B33" i="57"/>
  <c r="C33" i="43"/>
  <c r="E33" i="43" s="1"/>
  <c r="G33" i="43" s="1"/>
  <c r="B34" i="43"/>
  <c r="C31" i="125"/>
  <c r="E31" i="125" s="1"/>
  <c r="G31" i="125" s="1"/>
  <c r="B32" i="125"/>
  <c r="E31" i="23"/>
  <c r="G31" i="23" s="1"/>
  <c r="C32" i="23"/>
  <c r="B33" i="23"/>
  <c r="C32" i="17"/>
  <c r="E32" i="17" s="1"/>
  <c r="G32" i="17" s="1"/>
  <c r="B33" i="17"/>
  <c r="C32" i="65"/>
  <c r="E32" i="65" s="1"/>
  <c r="G32" i="65" s="1"/>
  <c r="B33" i="65"/>
  <c r="C32" i="85"/>
  <c r="E32" i="85" s="1"/>
  <c r="G32" i="85" s="1"/>
  <c r="B33" i="85"/>
  <c r="C33" i="11"/>
  <c r="B32" i="11"/>
  <c r="E31" i="11"/>
  <c r="G31" i="11" s="1"/>
  <c r="C31" i="94"/>
  <c r="E31" i="94" s="1"/>
  <c r="G31" i="94" s="1"/>
  <c r="B32" i="94"/>
  <c r="C31" i="95"/>
  <c r="E31" i="95" s="1"/>
  <c r="G31" i="95" s="1"/>
  <c r="B32" i="95"/>
  <c r="C31" i="38"/>
  <c r="E31" i="38" s="1"/>
  <c r="G31" i="38" s="1"/>
  <c r="B32" i="38"/>
  <c r="C31" i="93"/>
  <c r="E31" i="93" s="1"/>
  <c r="G31" i="93" s="1"/>
  <c r="B32" i="93"/>
  <c r="C31" i="61"/>
  <c r="E31" i="61" s="1"/>
  <c r="G31" i="61" s="1"/>
  <c r="B32" i="61"/>
  <c r="C31" i="16"/>
  <c r="E31" i="16" s="1"/>
  <c r="G31" i="16" s="1"/>
  <c r="B32" i="16"/>
  <c r="C31" i="107"/>
  <c r="E31" i="107" s="1"/>
  <c r="G31" i="107" s="1"/>
  <c r="B32" i="107"/>
  <c r="C31" i="19"/>
  <c r="E31" i="19" s="1"/>
  <c r="G31" i="19" s="1"/>
  <c r="B32" i="19"/>
  <c r="C31" i="77"/>
  <c r="E31" i="77" s="1"/>
  <c r="G31" i="77" s="1"/>
  <c r="B32" i="77"/>
  <c r="C31" i="75"/>
  <c r="E31" i="75" s="1"/>
  <c r="G31" i="75" s="1"/>
  <c r="B32" i="75"/>
  <c r="C31" i="112"/>
  <c r="E31" i="112" s="1"/>
  <c r="G31" i="112" s="1"/>
  <c r="B32" i="112"/>
  <c r="C31" i="124"/>
  <c r="E31" i="124" s="1"/>
  <c r="G31" i="124" s="1"/>
  <c r="B32" i="124"/>
  <c r="C31" i="88"/>
  <c r="E31" i="88" s="1"/>
  <c r="G31" i="88" s="1"/>
  <c r="B32" i="88"/>
  <c r="C31" i="18"/>
  <c r="E31" i="18" s="1"/>
  <c r="G31" i="18" s="1"/>
  <c r="B32" i="18"/>
  <c r="C31" i="119"/>
  <c r="E31" i="119" s="1"/>
  <c r="G31" i="119" s="1"/>
  <c r="B32" i="119"/>
  <c r="C31" i="14"/>
  <c r="E31" i="14" s="1"/>
  <c r="G31" i="14" s="1"/>
  <c r="B32" i="14"/>
  <c r="C31" i="104"/>
  <c r="E31" i="104" s="1"/>
  <c r="G31" i="104" s="1"/>
  <c r="B32" i="104"/>
  <c r="C31" i="50"/>
  <c r="E31" i="50" s="1"/>
  <c r="G31" i="50" s="1"/>
  <c r="B32" i="50"/>
  <c r="C31" i="64"/>
  <c r="E31" i="64" s="1"/>
  <c r="G31" i="64" s="1"/>
  <c r="B32" i="64"/>
  <c r="C31" i="22"/>
  <c r="E31" i="22" s="1"/>
  <c r="G31" i="22" s="1"/>
  <c r="B32" i="22"/>
  <c r="C31" i="46"/>
  <c r="E31" i="46" s="1"/>
  <c r="G31" i="46" s="1"/>
  <c r="B32" i="46"/>
  <c r="C31" i="78"/>
  <c r="E31" i="78" s="1"/>
  <c r="G31" i="78" s="1"/>
  <c r="B32" i="78"/>
  <c r="C31" i="80"/>
  <c r="G31" i="80" s="1"/>
  <c r="B32" i="80"/>
  <c r="C31" i="44"/>
  <c r="E31" i="44" s="1"/>
  <c r="G31" i="44" s="1"/>
  <c r="B32" i="44"/>
  <c r="C32" i="53"/>
  <c r="E32" i="53" s="1"/>
  <c r="G32" i="53" s="1"/>
  <c r="B33" i="53"/>
  <c r="C31" i="8"/>
  <c r="G31" i="8" s="1"/>
  <c r="B32" i="8"/>
  <c r="C31" i="66"/>
  <c r="E31" i="66" s="1"/>
  <c r="G31" i="66" s="1"/>
  <c r="B32" i="66"/>
  <c r="C31" i="67"/>
  <c r="E31" i="67" s="1"/>
  <c r="G31" i="67" s="1"/>
  <c r="B32" i="67"/>
  <c r="C32" i="49"/>
  <c r="E32" i="49" s="1"/>
  <c r="G32" i="49" s="1"/>
  <c r="B33" i="49"/>
  <c r="C31" i="21"/>
  <c r="E31" i="21" s="1"/>
  <c r="G31" i="21" s="1"/>
  <c r="B32" i="21"/>
  <c r="C30" i="91"/>
  <c r="E30" i="91" s="1"/>
  <c r="G30" i="91" s="1"/>
  <c r="B31" i="91"/>
  <c r="G18" i="92"/>
  <c r="C19" i="92"/>
  <c r="C32" i="48"/>
  <c r="E32" i="48" s="1"/>
  <c r="G32" i="48" s="1"/>
  <c r="B33" i="48"/>
  <c r="BY37" i="41"/>
  <c r="CA36" i="41"/>
  <c r="CA37" i="41" s="1"/>
  <c r="BZ36" i="41"/>
  <c r="BZ37" i="41" s="1"/>
  <c r="BU37" i="41"/>
  <c r="BV36" i="41"/>
  <c r="BV37" i="41" s="1"/>
  <c r="BW36" i="41"/>
  <c r="BW37" i="41" s="1"/>
  <c r="FF36" i="41"/>
  <c r="FF37" i="41" s="1"/>
  <c r="FG36" i="41"/>
  <c r="FG37" i="41" s="1"/>
  <c r="FE39" i="41"/>
  <c r="AC34" i="27"/>
  <c r="BU39" i="41" s="1"/>
  <c r="AD34" i="27"/>
  <c r="BY39" i="41" s="1"/>
  <c r="AJ34" i="27"/>
  <c r="AK34" i="27"/>
  <c r="AL34" i="27"/>
  <c r="AN34" i="27"/>
  <c r="AO34" i="27"/>
  <c r="BH34" i="27"/>
  <c r="BM34" i="27"/>
  <c r="GC39" i="41" s="1"/>
  <c r="BT34" i="27"/>
  <c r="HA39" i="41" s="1"/>
  <c r="A35" i="27"/>
  <c r="I41" i="86"/>
  <c r="I42" i="86" s="1"/>
  <c r="D41" i="86"/>
  <c r="C44" i="86"/>
  <c r="B45" i="86"/>
  <c r="A44" i="86"/>
  <c r="C42" i="126"/>
  <c r="B43" i="126"/>
  <c r="C43" i="126" s="1"/>
  <c r="L41" i="86"/>
  <c r="L42" i="86" s="1"/>
  <c r="J42" i="86"/>
  <c r="O41" i="86"/>
  <c r="O42" i="86" s="1"/>
  <c r="M42" i="86"/>
  <c r="R41" i="86"/>
  <c r="R42" i="86" s="1"/>
  <c r="P42" i="86"/>
  <c r="U41" i="86"/>
  <c r="U42" i="86" s="1"/>
  <c r="S42" i="86"/>
  <c r="X41" i="86"/>
  <c r="X42" i="86" s="1"/>
  <c r="V42" i="86"/>
  <c r="AA41" i="86"/>
  <c r="AA42" i="86" s="1"/>
  <c r="Y42" i="86"/>
  <c r="AD41" i="86"/>
  <c r="AD42" i="86" s="1"/>
  <c r="AB42" i="86"/>
  <c r="F41" i="86" l="1"/>
  <c r="F42" i="86" s="1"/>
  <c r="D42" i="86"/>
  <c r="BP31" i="27"/>
  <c r="BP33" i="27"/>
  <c r="BP29" i="27"/>
  <c r="BP28" i="27"/>
  <c r="BP26" i="27"/>
  <c r="BP27" i="27"/>
  <c r="BP25" i="27"/>
  <c r="BP24" i="27"/>
  <c r="BP22" i="27"/>
  <c r="BP23" i="27"/>
  <c r="BP21" i="27"/>
  <c r="BP20" i="27"/>
  <c r="BP19" i="27"/>
  <c r="BP18" i="27"/>
  <c r="BP16" i="27"/>
  <c r="BP17" i="27"/>
  <c r="BP15" i="27"/>
  <c r="BP13" i="27"/>
  <c r="BP14" i="27"/>
  <c r="BP12" i="27"/>
  <c r="BP11" i="27"/>
  <c r="BP9" i="27"/>
  <c r="BP10" i="27"/>
  <c r="BP8" i="27"/>
  <c r="C37" i="71"/>
  <c r="E37" i="71" s="1"/>
  <c r="G37" i="71" s="1"/>
  <c r="G39" i="71" s="1"/>
  <c r="G40" i="71" s="1"/>
  <c r="BH33" i="27"/>
  <c r="BH28" i="27"/>
  <c r="BH27" i="27"/>
  <c r="BH26" i="27"/>
  <c r="BH25" i="27"/>
  <c r="BH24" i="27"/>
  <c r="BH23" i="27"/>
  <c r="BH22" i="27"/>
  <c r="BH21" i="27"/>
  <c r="BH19" i="27"/>
  <c r="BH20" i="27"/>
  <c r="BH18" i="27"/>
  <c r="BH17" i="27"/>
  <c r="BH15" i="27"/>
  <c r="BH16" i="27"/>
  <c r="BH14" i="27"/>
  <c r="BH13" i="27"/>
  <c r="BH11" i="27"/>
  <c r="BH12" i="27"/>
  <c r="BH10" i="27"/>
  <c r="BH9" i="27"/>
  <c r="BH8" i="27"/>
  <c r="C37" i="73"/>
  <c r="E37" i="73" s="1"/>
  <c r="G37" i="73" s="1"/>
  <c r="G39" i="73" s="1"/>
  <c r="G40" i="73" s="1"/>
  <c r="N37" i="60"/>
  <c r="F37" i="60"/>
  <c r="AR37" i="60"/>
  <c r="H37" i="60"/>
  <c r="B43" i="87"/>
  <c r="C43" i="87" s="1"/>
  <c r="C42" i="87"/>
  <c r="P40" i="41"/>
  <c r="AF40" i="41"/>
  <c r="AV40" i="41"/>
  <c r="BL40" i="41"/>
  <c r="CB40" i="41"/>
  <c r="CR40" i="41"/>
  <c r="DH40" i="41"/>
  <c r="DX40" i="41"/>
  <c r="ER40" i="41"/>
  <c r="FH40" i="41"/>
  <c r="FX40" i="41"/>
  <c r="GJ40" i="41"/>
  <c r="GZ40" i="41"/>
  <c r="C40" i="41"/>
  <c r="T40" i="41"/>
  <c r="AJ40" i="41"/>
  <c r="AZ40" i="41"/>
  <c r="BT40" i="41"/>
  <c r="CN40" i="41"/>
  <c r="CZ40" i="41"/>
  <c r="DT40" i="41"/>
  <c r="EF40" i="41"/>
  <c r="EV40" i="41"/>
  <c r="FL40" i="41"/>
  <c r="GN40" i="41"/>
  <c r="B41" i="41"/>
  <c r="L40" i="41"/>
  <c r="AB40" i="41"/>
  <c r="AR40" i="41"/>
  <c r="BH40" i="41"/>
  <c r="BX40" i="41"/>
  <c r="CF40" i="41"/>
  <c r="CV40" i="41"/>
  <c r="DL40" i="41"/>
  <c r="EB40" i="41"/>
  <c r="EN40" i="41"/>
  <c r="FD40" i="41"/>
  <c r="FT40" i="41"/>
  <c r="GF40" i="41"/>
  <c r="H40" i="41"/>
  <c r="X40" i="41"/>
  <c r="AN40" i="41"/>
  <c r="BD40" i="41"/>
  <c r="BP40" i="41"/>
  <c r="CJ40" i="41"/>
  <c r="DD40" i="41"/>
  <c r="DP40" i="41"/>
  <c r="EJ40" i="41"/>
  <c r="EZ40" i="41"/>
  <c r="FP40" i="41"/>
  <c r="GB40" i="41"/>
  <c r="GR40" i="41"/>
  <c r="HB39" i="41"/>
  <c r="HC39" i="41"/>
  <c r="GE39" i="41"/>
  <c r="GD39" i="41"/>
  <c r="C32" i="117"/>
  <c r="E32" i="117" s="1"/>
  <c r="G32" i="117" s="1"/>
  <c r="B33" i="117"/>
  <c r="C32" i="109"/>
  <c r="E32" i="109" s="1"/>
  <c r="G32" i="109" s="1"/>
  <c r="B33" i="109"/>
  <c r="C32" i="111"/>
  <c r="E32" i="111" s="1"/>
  <c r="G32" i="111" s="1"/>
  <c r="B33" i="111"/>
  <c r="C33" i="24"/>
  <c r="E33" i="24" s="1"/>
  <c r="G33" i="24" s="1"/>
  <c r="B34" i="24"/>
  <c r="C33" i="57"/>
  <c r="E33" i="57" s="1"/>
  <c r="G33" i="57" s="1"/>
  <c r="B34" i="57"/>
  <c r="C34" i="43"/>
  <c r="E34" i="43" s="1"/>
  <c r="G34" i="43" s="1"/>
  <c r="B35" i="43"/>
  <c r="C32" i="125"/>
  <c r="E32" i="125" s="1"/>
  <c r="G32" i="125" s="1"/>
  <c r="B33" i="125"/>
  <c r="E32" i="23"/>
  <c r="G32" i="23" s="1"/>
  <c r="C33" i="23"/>
  <c r="B34" i="23"/>
  <c r="C33" i="17"/>
  <c r="E33" i="17" s="1"/>
  <c r="G33" i="17" s="1"/>
  <c r="B34" i="17"/>
  <c r="C33" i="65"/>
  <c r="E33" i="65" s="1"/>
  <c r="G33" i="65" s="1"/>
  <c r="B34" i="65"/>
  <c r="C33" i="85"/>
  <c r="E33" i="85" s="1"/>
  <c r="G33" i="85" s="1"/>
  <c r="B34" i="85"/>
  <c r="C34" i="11"/>
  <c r="B33" i="11"/>
  <c r="E32" i="11"/>
  <c r="G32" i="11" s="1"/>
  <c r="C32" i="94"/>
  <c r="E32" i="94" s="1"/>
  <c r="G32" i="94" s="1"/>
  <c r="B33" i="94"/>
  <c r="C32" i="95"/>
  <c r="E32" i="95" s="1"/>
  <c r="G32" i="95" s="1"/>
  <c r="B33" i="95"/>
  <c r="C32" i="38"/>
  <c r="E32" i="38" s="1"/>
  <c r="G32" i="38" s="1"/>
  <c r="B33" i="38"/>
  <c r="C32" i="93"/>
  <c r="E32" i="93" s="1"/>
  <c r="G32" i="93" s="1"/>
  <c r="B33" i="93"/>
  <c r="C32" i="61"/>
  <c r="E32" i="61" s="1"/>
  <c r="G32" i="61" s="1"/>
  <c r="B33" i="61"/>
  <c r="C32" i="16"/>
  <c r="E32" i="16" s="1"/>
  <c r="G32" i="16" s="1"/>
  <c r="B33" i="16"/>
  <c r="C32" i="107"/>
  <c r="E32" i="107" s="1"/>
  <c r="G32" i="107" s="1"/>
  <c r="B33" i="107"/>
  <c r="B33" i="19"/>
  <c r="C32" i="19"/>
  <c r="E32" i="19" s="1"/>
  <c r="G32" i="19" s="1"/>
  <c r="C32" i="77"/>
  <c r="E32" i="77" s="1"/>
  <c r="G32" i="77" s="1"/>
  <c r="B33" i="77"/>
  <c r="C32" i="75"/>
  <c r="E32" i="75" s="1"/>
  <c r="G32" i="75" s="1"/>
  <c r="B33" i="75"/>
  <c r="C32" i="112"/>
  <c r="E32" i="112" s="1"/>
  <c r="G32" i="112" s="1"/>
  <c r="B33" i="112"/>
  <c r="C32" i="124"/>
  <c r="E32" i="124" s="1"/>
  <c r="G32" i="124" s="1"/>
  <c r="B33" i="124"/>
  <c r="C32" i="88"/>
  <c r="E32" i="88" s="1"/>
  <c r="G32" i="88" s="1"/>
  <c r="B33" i="88"/>
  <c r="C32" i="18"/>
  <c r="E32" i="18" s="1"/>
  <c r="G32" i="18" s="1"/>
  <c r="B33" i="18"/>
  <c r="C32" i="119"/>
  <c r="E32" i="119" s="1"/>
  <c r="G32" i="119" s="1"/>
  <c r="B33" i="119"/>
  <c r="C32" i="14"/>
  <c r="E32" i="14" s="1"/>
  <c r="G32" i="14" s="1"/>
  <c r="B33" i="14"/>
  <c r="B33" i="104"/>
  <c r="C32" i="104"/>
  <c r="E32" i="104" s="1"/>
  <c r="G32" i="104" s="1"/>
  <c r="C32" i="50"/>
  <c r="E32" i="50" s="1"/>
  <c r="G32" i="50" s="1"/>
  <c r="B33" i="50"/>
  <c r="C32" i="64"/>
  <c r="E32" i="64" s="1"/>
  <c r="G32" i="64" s="1"/>
  <c r="B33" i="64"/>
  <c r="C32" i="22"/>
  <c r="E32" i="22" s="1"/>
  <c r="G32" i="22" s="1"/>
  <c r="B33" i="22"/>
  <c r="C32" i="46"/>
  <c r="E32" i="46" s="1"/>
  <c r="G32" i="46" s="1"/>
  <c r="B33" i="46"/>
  <c r="C32" i="78"/>
  <c r="E32" i="78" s="1"/>
  <c r="G32" i="78" s="1"/>
  <c r="B33" i="78"/>
  <c r="C32" i="80"/>
  <c r="G32" i="80" s="1"/>
  <c r="B33" i="80"/>
  <c r="C32" i="44"/>
  <c r="E32" i="44" s="1"/>
  <c r="G32" i="44" s="1"/>
  <c r="B33" i="44"/>
  <c r="C33" i="53"/>
  <c r="E33" i="53" s="1"/>
  <c r="G33" i="53" s="1"/>
  <c r="B34" i="53"/>
  <c r="C32" i="8"/>
  <c r="G32" i="8" s="1"/>
  <c r="B33" i="8"/>
  <c r="C32" i="66"/>
  <c r="E32" i="66" s="1"/>
  <c r="G32" i="66" s="1"/>
  <c r="B33" i="66"/>
  <c r="C32" i="67"/>
  <c r="E32" i="67" s="1"/>
  <c r="G32" i="67" s="1"/>
  <c r="B33" i="67"/>
  <c r="C33" i="49"/>
  <c r="E33" i="49" s="1"/>
  <c r="G33" i="49" s="1"/>
  <c r="B34" i="49"/>
  <c r="C32" i="21"/>
  <c r="E32" i="21" s="1"/>
  <c r="G32" i="21" s="1"/>
  <c r="B33" i="21"/>
  <c r="C31" i="91"/>
  <c r="E31" i="91" s="1"/>
  <c r="G31" i="91" s="1"/>
  <c r="B32" i="91"/>
  <c r="E19" i="92"/>
  <c r="B19" i="92"/>
  <c r="C33" i="48"/>
  <c r="E33" i="48" s="1"/>
  <c r="G33" i="48" s="1"/>
  <c r="B34" i="48"/>
  <c r="FG39" i="41"/>
  <c r="FF39" i="41"/>
  <c r="BV39" i="41"/>
  <c r="BW39" i="41"/>
  <c r="BZ39" i="41"/>
  <c r="CA39" i="41"/>
  <c r="AD35" i="27"/>
  <c r="BY40" i="41" s="1"/>
  <c r="AC35" i="27"/>
  <c r="BU40" i="41" s="1"/>
  <c r="AJ35" i="27"/>
  <c r="AK35" i="27"/>
  <c r="AL35" i="27"/>
  <c r="AN35" i="27"/>
  <c r="AO35" i="27"/>
  <c r="FE40" i="41"/>
  <c r="BH35" i="27"/>
  <c r="BM35" i="27"/>
  <c r="GC40" i="41" s="1"/>
  <c r="BP35" i="27"/>
  <c r="BT35" i="27"/>
  <c r="HA40" i="41" s="1"/>
  <c r="A36" i="27"/>
  <c r="C45" i="86"/>
  <c r="G45" i="86"/>
  <c r="J45" i="86"/>
  <c r="L45" i="86" s="1"/>
  <c r="M45" i="86"/>
  <c r="O45" i="86" s="1"/>
  <c r="P45" i="86"/>
  <c r="R45" i="86" s="1"/>
  <c r="S45" i="86"/>
  <c r="U45" i="86" s="1"/>
  <c r="V45" i="86"/>
  <c r="X45" i="86" s="1"/>
  <c r="Y45" i="86"/>
  <c r="AA45" i="86" s="1"/>
  <c r="AB45" i="86"/>
  <c r="AD45" i="86" s="1"/>
  <c r="B46" i="86"/>
  <c r="BP30" i="27"/>
  <c r="BP32" i="27"/>
  <c r="BP34" i="27"/>
  <c r="BH30" i="27"/>
  <c r="BH31" i="27"/>
  <c r="BH29" i="27"/>
  <c r="BH32" i="27"/>
  <c r="S44" i="86"/>
  <c r="V44" i="86"/>
  <c r="Y44" i="86"/>
  <c r="AB44" i="86"/>
  <c r="G44" i="86"/>
  <c r="M44" i="86"/>
  <c r="J44" i="86"/>
  <c r="P44" i="86"/>
  <c r="AW35" i="41"/>
  <c r="AW36" i="41"/>
  <c r="AW34" i="41"/>
  <c r="AW33" i="41" l="1"/>
  <c r="AW40" i="41"/>
  <c r="GD40" i="41"/>
  <c r="GE40" i="41"/>
  <c r="P41" i="41"/>
  <c r="AJ41" i="41"/>
  <c r="AR41" i="41"/>
  <c r="BL41" i="41"/>
  <c r="CF41" i="41"/>
  <c r="CR41" i="41"/>
  <c r="DH41" i="41"/>
  <c r="EB41" i="41"/>
  <c r="ER41" i="41"/>
  <c r="FP41" i="41"/>
  <c r="GF41" i="41"/>
  <c r="L41" i="41"/>
  <c r="AB41" i="41"/>
  <c r="AZ41" i="41"/>
  <c r="BT41" i="41"/>
  <c r="CN41" i="41"/>
  <c r="DL41" i="41"/>
  <c r="EF41" i="41"/>
  <c r="EZ41" i="41"/>
  <c r="FT41" i="41"/>
  <c r="GR41" i="41"/>
  <c r="C41" i="41"/>
  <c r="T41" i="41"/>
  <c r="AF41" i="41"/>
  <c r="AV41" i="41"/>
  <c r="BP41" i="41"/>
  <c r="CJ41" i="41"/>
  <c r="DD41" i="41"/>
  <c r="DX41" i="41"/>
  <c r="EV41" i="41"/>
  <c r="FL41" i="41"/>
  <c r="GB41" i="41"/>
  <c r="GZ41" i="41"/>
  <c r="X41" i="41"/>
  <c r="BD41" i="41"/>
  <c r="CB41" i="41"/>
  <c r="CZ41" i="41"/>
  <c r="DP41" i="41"/>
  <c r="EN41" i="41"/>
  <c r="FD41" i="41"/>
  <c r="FX41" i="41"/>
  <c r="GJ41" i="41"/>
  <c r="H41" i="41"/>
  <c r="AN41" i="41"/>
  <c r="BH41" i="41"/>
  <c r="BX41" i="41"/>
  <c r="CV41" i="41"/>
  <c r="DT41" i="41"/>
  <c r="EJ41" i="41"/>
  <c r="FH41" i="41"/>
  <c r="GN41" i="41"/>
  <c r="B42" i="41"/>
  <c r="HB40" i="41"/>
  <c r="HC40" i="41"/>
  <c r="C33" i="117"/>
  <c r="E33" i="117" s="1"/>
  <c r="G33" i="117" s="1"/>
  <c r="B34" i="117"/>
  <c r="C33" i="109"/>
  <c r="E33" i="109" s="1"/>
  <c r="G33" i="109" s="1"/>
  <c r="B34" i="109"/>
  <c r="C33" i="111"/>
  <c r="E33" i="111" s="1"/>
  <c r="G33" i="111" s="1"/>
  <c r="B34" i="111"/>
  <c r="C34" i="24"/>
  <c r="E34" i="24" s="1"/>
  <c r="G34" i="24" s="1"/>
  <c r="B35" i="24"/>
  <c r="C34" i="57"/>
  <c r="E34" i="57" s="1"/>
  <c r="G34" i="57" s="1"/>
  <c r="B35" i="57"/>
  <c r="C35" i="43"/>
  <c r="E35" i="43" s="1"/>
  <c r="G35" i="43" s="1"/>
  <c r="B36" i="43"/>
  <c r="C33" i="125"/>
  <c r="E33" i="125" s="1"/>
  <c r="G33" i="125" s="1"/>
  <c r="B34" i="125"/>
  <c r="E33" i="23"/>
  <c r="G33" i="23" s="1"/>
  <c r="C34" i="23"/>
  <c r="B35" i="23"/>
  <c r="C34" i="17"/>
  <c r="E34" i="17" s="1"/>
  <c r="G34" i="17" s="1"/>
  <c r="G39" i="17" s="1"/>
  <c r="G40" i="17" s="1"/>
  <c r="B35" i="17"/>
  <c r="C34" i="65"/>
  <c r="E34" i="65" s="1"/>
  <c r="G34" i="65" s="1"/>
  <c r="G39" i="65" s="1"/>
  <c r="G40" i="65" s="1"/>
  <c r="B35" i="65"/>
  <c r="C34" i="85"/>
  <c r="E34" i="85" s="1"/>
  <c r="G34" i="85" s="1"/>
  <c r="G39" i="85" s="1"/>
  <c r="G40" i="85" s="1"/>
  <c r="B35" i="85"/>
  <c r="C35" i="11"/>
  <c r="B34" i="11"/>
  <c r="E33" i="11"/>
  <c r="G33" i="11" s="1"/>
  <c r="C33" i="94"/>
  <c r="E33" i="94" s="1"/>
  <c r="G33" i="94" s="1"/>
  <c r="B34" i="94"/>
  <c r="C33" i="95"/>
  <c r="E33" i="95" s="1"/>
  <c r="G33" i="95" s="1"/>
  <c r="B34" i="95"/>
  <c r="C33" i="38"/>
  <c r="E33" i="38" s="1"/>
  <c r="G33" i="38" s="1"/>
  <c r="B34" i="38"/>
  <c r="C33" i="93"/>
  <c r="E33" i="93" s="1"/>
  <c r="G33" i="93" s="1"/>
  <c r="B34" i="93"/>
  <c r="C33" i="61"/>
  <c r="E33" i="61" s="1"/>
  <c r="G33" i="61" s="1"/>
  <c r="B34" i="61"/>
  <c r="C33" i="16"/>
  <c r="E33" i="16" s="1"/>
  <c r="G33" i="16" s="1"/>
  <c r="B34" i="16"/>
  <c r="B34" i="107"/>
  <c r="C33" i="107"/>
  <c r="E33" i="107" s="1"/>
  <c r="G33" i="107" s="1"/>
  <c r="C33" i="19"/>
  <c r="E33" i="19" s="1"/>
  <c r="G33" i="19" s="1"/>
  <c r="B34" i="19"/>
  <c r="C33" i="77"/>
  <c r="E33" i="77" s="1"/>
  <c r="G33" i="77" s="1"/>
  <c r="B34" i="77"/>
  <c r="C33" i="75"/>
  <c r="E33" i="75" s="1"/>
  <c r="G33" i="75" s="1"/>
  <c r="B34" i="75"/>
  <c r="C33" i="112"/>
  <c r="E33" i="112" s="1"/>
  <c r="G33" i="112" s="1"/>
  <c r="B34" i="112"/>
  <c r="C33" i="124"/>
  <c r="E33" i="124" s="1"/>
  <c r="G33" i="124" s="1"/>
  <c r="B34" i="124"/>
  <c r="C33" i="88"/>
  <c r="E33" i="88" s="1"/>
  <c r="G33" i="88" s="1"/>
  <c r="B34" i="88"/>
  <c r="C33" i="18"/>
  <c r="E33" i="18" s="1"/>
  <c r="G33" i="18" s="1"/>
  <c r="B34" i="18"/>
  <c r="C33" i="119"/>
  <c r="E33" i="119" s="1"/>
  <c r="G33" i="119" s="1"/>
  <c r="B34" i="119"/>
  <c r="C33" i="14"/>
  <c r="E33" i="14" s="1"/>
  <c r="G33" i="14" s="1"/>
  <c r="B34" i="14"/>
  <c r="C33" i="104"/>
  <c r="E33" i="104" s="1"/>
  <c r="G33" i="104" s="1"/>
  <c r="B34" i="104"/>
  <c r="C33" i="50"/>
  <c r="E33" i="50" s="1"/>
  <c r="G33" i="50" s="1"/>
  <c r="B34" i="50"/>
  <c r="C33" i="64"/>
  <c r="E33" i="64" s="1"/>
  <c r="G33" i="64" s="1"/>
  <c r="B34" i="64"/>
  <c r="C33" i="22"/>
  <c r="E33" i="22" s="1"/>
  <c r="G33" i="22" s="1"/>
  <c r="B34" i="22"/>
  <c r="C33" i="46"/>
  <c r="E33" i="46" s="1"/>
  <c r="G33" i="46" s="1"/>
  <c r="B34" i="46"/>
  <c r="C33" i="78"/>
  <c r="E33" i="78" s="1"/>
  <c r="G33" i="78" s="1"/>
  <c r="B34" i="78"/>
  <c r="C33" i="80"/>
  <c r="G33" i="80" s="1"/>
  <c r="B34" i="80"/>
  <c r="C33" i="44"/>
  <c r="E33" i="44" s="1"/>
  <c r="G33" i="44" s="1"/>
  <c r="B34" i="44"/>
  <c r="C34" i="53"/>
  <c r="E34" i="53" s="1"/>
  <c r="G34" i="53" s="1"/>
  <c r="B35" i="53"/>
  <c r="C33" i="8"/>
  <c r="G33" i="8" s="1"/>
  <c r="B34" i="8"/>
  <c r="C33" i="66"/>
  <c r="E33" i="66" s="1"/>
  <c r="G33" i="66" s="1"/>
  <c r="B34" i="66"/>
  <c r="C33" i="67"/>
  <c r="E33" i="67" s="1"/>
  <c r="G33" i="67" s="1"/>
  <c r="B34" i="67"/>
  <c r="C34" i="49"/>
  <c r="E34" i="49" s="1"/>
  <c r="G34" i="49" s="1"/>
  <c r="B35" i="49"/>
  <c r="C33" i="21"/>
  <c r="E33" i="21" s="1"/>
  <c r="G33" i="21" s="1"/>
  <c r="B34" i="21"/>
  <c r="C32" i="91"/>
  <c r="E32" i="91" s="1"/>
  <c r="G32" i="91" s="1"/>
  <c r="B33" i="91"/>
  <c r="G19" i="92"/>
  <c r="C20" i="92"/>
  <c r="AW39" i="41"/>
  <c r="AW32" i="41"/>
  <c r="AW30" i="41"/>
  <c r="AW31" i="41"/>
  <c r="AW27" i="41"/>
  <c r="AW25" i="41"/>
  <c r="AW26" i="41"/>
  <c r="AW24" i="41"/>
  <c r="AW22" i="41"/>
  <c r="AW23" i="41"/>
  <c r="AW21" i="41"/>
  <c r="AW18" i="41"/>
  <c r="AW16" i="41"/>
  <c r="AW17" i="41"/>
  <c r="AW14" i="41"/>
  <c r="AW15" i="41"/>
  <c r="AW13" i="41"/>
  <c r="AW12" i="41"/>
  <c r="AW9" i="41"/>
  <c r="AW8" i="41"/>
  <c r="AW6" i="41"/>
  <c r="AW7" i="41"/>
  <c r="C34" i="48"/>
  <c r="E34" i="48" s="1"/>
  <c r="G34" i="48" s="1"/>
  <c r="G39" i="48" s="1"/>
  <c r="G40" i="48" s="1"/>
  <c r="B35" i="48"/>
  <c r="CA40" i="41"/>
  <c r="BZ40" i="41"/>
  <c r="BV40" i="41"/>
  <c r="BW40" i="41"/>
  <c r="FG40" i="41"/>
  <c r="FF40" i="41"/>
  <c r="AC36" i="27"/>
  <c r="BU41" i="41" s="1"/>
  <c r="AD36" i="27"/>
  <c r="BY41" i="41" s="1"/>
  <c r="AW41" i="41"/>
  <c r="AJ36" i="27"/>
  <c r="AK36" i="27"/>
  <c r="AL36" i="27"/>
  <c r="AN36" i="27"/>
  <c r="AO36" i="27"/>
  <c r="FE41" i="41"/>
  <c r="BH36" i="27"/>
  <c r="BM36" i="27"/>
  <c r="GC41" i="41" s="1"/>
  <c r="BP36" i="27"/>
  <c r="BT36" i="27"/>
  <c r="HA41" i="41" s="1"/>
  <c r="A37" i="27"/>
  <c r="I45" i="86"/>
  <c r="D45" i="86"/>
  <c r="F45" i="86" s="1"/>
  <c r="C46" i="86"/>
  <c r="G46" i="86"/>
  <c r="J46" i="86"/>
  <c r="M46" i="86"/>
  <c r="P46" i="86"/>
  <c r="S46" i="86"/>
  <c r="U46" i="86" s="1"/>
  <c r="V46" i="86"/>
  <c r="X46" i="86" s="1"/>
  <c r="Y46" i="86"/>
  <c r="AA46" i="86" s="1"/>
  <c r="AB46" i="86"/>
  <c r="B47" i="86"/>
  <c r="U44" i="86"/>
  <c r="X44" i="86"/>
  <c r="AA44" i="86"/>
  <c r="AD44" i="86"/>
  <c r="D44" i="86"/>
  <c r="I44" i="86"/>
  <c r="O44" i="86"/>
  <c r="L44" i="86"/>
  <c r="R44" i="86"/>
  <c r="AX35" i="41"/>
  <c r="AY35" i="41"/>
  <c r="AY36" i="41"/>
  <c r="AX36" i="41"/>
  <c r="AY34" i="41"/>
  <c r="AX34" i="41"/>
  <c r="C37" i="60"/>
  <c r="E37" i="60" s="1"/>
  <c r="AY33" i="41" l="1"/>
  <c r="AX33" i="41"/>
  <c r="AY40" i="41"/>
  <c r="AX40" i="41"/>
  <c r="AY41" i="41"/>
  <c r="AX41" i="41"/>
  <c r="HC41" i="41"/>
  <c r="HB41" i="41"/>
  <c r="GE41" i="41"/>
  <c r="GD41" i="41"/>
  <c r="T42" i="41"/>
  <c r="AZ42" i="41"/>
  <c r="BX42" i="41"/>
  <c r="CZ42" i="41"/>
  <c r="DT42" i="41"/>
  <c r="EV42" i="41"/>
  <c r="FT42" i="41"/>
  <c r="AB42" i="41"/>
  <c r="AV42" i="41"/>
  <c r="CB42" i="41"/>
  <c r="CV42" i="41"/>
  <c r="DX42" i="41"/>
  <c r="ER42" i="41"/>
  <c r="FP42" i="41"/>
  <c r="GN42" i="41"/>
  <c r="L42" i="41"/>
  <c r="AF42" i="41"/>
  <c r="AR42" i="41"/>
  <c r="BP42" i="41"/>
  <c r="CN42" i="41"/>
  <c r="DP42" i="41"/>
  <c r="EN42" i="41"/>
  <c r="FL42" i="41"/>
  <c r="GR42" i="41"/>
  <c r="H42" i="41"/>
  <c r="AJ42" i="41"/>
  <c r="BD42" i="41"/>
  <c r="BT42" i="41"/>
  <c r="CR42" i="41"/>
  <c r="DL42" i="41"/>
  <c r="EJ42" i="41"/>
  <c r="FD42" i="41"/>
  <c r="GB42" i="41"/>
  <c r="GJ42" i="41"/>
  <c r="P42" i="41"/>
  <c r="BH42" i="41"/>
  <c r="CF42" i="41"/>
  <c r="DH42" i="41"/>
  <c r="EF42" i="41"/>
  <c r="FH42" i="41"/>
  <c r="GZ42" i="41"/>
  <c r="C42" i="41"/>
  <c r="X42" i="41"/>
  <c r="AN42" i="41"/>
  <c r="BL42" i="41"/>
  <c r="CJ42" i="41"/>
  <c r="DD42" i="41"/>
  <c r="EB42" i="41"/>
  <c r="EZ42" i="41"/>
  <c r="FX42" i="41"/>
  <c r="GF42" i="41"/>
  <c r="C34" i="117"/>
  <c r="E34" i="117" s="1"/>
  <c r="G34" i="117" s="1"/>
  <c r="G39" i="117" s="1"/>
  <c r="G40" i="117" s="1"/>
  <c r="B35" i="117"/>
  <c r="C34" i="109"/>
  <c r="E34" i="109" s="1"/>
  <c r="G34" i="109" s="1"/>
  <c r="G39" i="109" s="1"/>
  <c r="G40" i="109" s="1" a="1"/>
  <c r="G40" i="109" s="1"/>
  <c r="B35" i="109"/>
  <c r="C34" i="111"/>
  <c r="E34" i="111" s="1"/>
  <c r="G34" i="111" s="1"/>
  <c r="G39" i="111" s="1"/>
  <c r="G40" i="111" s="1"/>
  <c r="B35" i="111"/>
  <c r="C35" i="24"/>
  <c r="E35" i="24" s="1"/>
  <c r="G35" i="24" s="1"/>
  <c r="B36" i="24"/>
  <c r="C35" i="57"/>
  <c r="E35" i="57" s="1"/>
  <c r="G35" i="57" s="1"/>
  <c r="B36" i="57"/>
  <c r="C36" i="43"/>
  <c r="E36" i="43" s="1"/>
  <c r="G36" i="43" s="1"/>
  <c r="B37" i="43"/>
  <c r="B35" i="125"/>
  <c r="C34" i="125"/>
  <c r="E34" i="125" s="1"/>
  <c r="G34" i="125" s="1"/>
  <c r="G39" i="125" s="1"/>
  <c r="G40" i="125" s="1"/>
  <c r="E34" i="23"/>
  <c r="G34" i="23" s="1"/>
  <c r="C35" i="23"/>
  <c r="B36" i="23"/>
  <c r="C36" i="23" s="1"/>
  <c r="C35" i="17"/>
  <c r="E35" i="17" s="1"/>
  <c r="G35" i="17" s="1"/>
  <c r="B36" i="17"/>
  <c r="C35" i="65"/>
  <c r="E35" i="65" s="1"/>
  <c r="G35" i="65" s="1"/>
  <c r="B36" i="65"/>
  <c r="C35" i="85"/>
  <c r="E35" i="85" s="1"/>
  <c r="G35" i="85" s="1"/>
  <c r="B36" i="85"/>
  <c r="C36" i="11"/>
  <c r="B36" i="11" s="1"/>
  <c r="B35" i="11"/>
  <c r="AQ37" i="27" s="1"/>
  <c r="DA42" i="41" s="1"/>
  <c r="AQ35" i="27"/>
  <c r="DA40" i="41" s="1"/>
  <c r="AQ31" i="27"/>
  <c r="DA34" i="41" s="1"/>
  <c r="AQ33" i="27"/>
  <c r="DA36" i="41" s="1"/>
  <c r="E34" i="11"/>
  <c r="G34" i="11" s="1"/>
  <c r="C34" i="94"/>
  <c r="E34" i="94" s="1"/>
  <c r="G34" i="94" s="1"/>
  <c r="B35" i="94"/>
  <c r="C34" i="95"/>
  <c r="E34" i="95" s="1"/>
  <c r="G34" i="95" s="1"/>
  <c r="B35" i="95"/>
  <c r="C34" i="38"/>
  <c r="E34" i="38" s="1"/>
  <c r="G34" i="38" s="1"/>
  <c r="B35" i="38"/>
  <c r="C34" i="93"/>
  <c r="E34" i="93" s="1"/>
  <c r="G34" i="93" s="1"/>
  <c r="B35" i="93"/>
  <c r="C34" i="61"/>
  <c r="E34" i="61" s="1"/>
  <c r="G34" i="61" s="1"/>
  <c r="B35" i="61"/>
  <c r="C34" i="16"/>
  <c r="E34" i="16" s="1"/>
  <c r="G34" i="16" s="1"/>
  <c r="B35" i="16"/>
  <c r="B35" i="107"/>
  <c r="C34" i="107"/>
  <c r="E34" i="107" s="1"/>
  <c r="G34" i="107" s="1"/>
  <c r="C34" i="19"/>
  <c r="E34" i="19" s="1"/>
  <c r="G34" i="19" s="1"/>
  <c r="B35" i="19"/>
  <c r="C34" i="77"/>
  <c r="E34" i="77" s="1"/>
  <c r="G34" i="77" s="1"/>
  <c r="B35" i="77"/>
  <c r="C34" i="75"/>
  <c r="E34" i="75" s="1"/>
  <c r="G34" i="75" s="1"/>
  <c r="B35" i="75"/>
  <c r="C34" i="112"/>
  <c r="E34" i="112" s="1"/>
  <c r="G34" i="112" s="1"/>
  <c r="B35" i="112"/>
  <c r="C34" i="124"/>
  <c r="E34" i="124" s="1"/>
  <c r="G34" i="124" s="1"/>
  <c r="B35" i="124"/>
  <c r="C34" i="88"/>
  <c r="E34" i="88" s="1"/>
  <c r="G34" i="88" s="1"/>
  <c r="B35" i="88"/>
  <c r="C34" i="18"/>
  <c r="E34" i="18" s="1"/>
  <c r="G34" i="18" s="1"/>
  <c r="B35" i="18"/>
  <c r="C34" i="119"/>
  <c r="E34" i="119" s="1"/>
  <c r="G34" i="119" s="1"/>
  <c r="B35" i="119"/>
  <c r="C34" i="14"/>
  <c r="E34" i="14" s="1"/>
  <c r="G34" i="14" s="1"/>
  <c r="B35" i="14"/>
  <c r="C34" i="104"/>
  <c r="E34" i="104" s="1"/>
  <c r="G34" i="104" s="1"/>
  <c r="B35" i="104"/>
  <c r="C34" i="50"/>
  <c r="E34" i="50" s="1"/>
  <c r="G34" i="50" s="1"/>
  <c r="B35" i="50"/>
  <c r="C34" i="64"/>
  <c r="E34" i="64" s="1"/>
  <c r="G34" i="64" s="1"/>
  <c r="B35" i="64"/>
  <c r="C34" i="22"/>
  <c r="E34" i="22" s="1"/>
  <c r="G34" i="22" s="1"/>
  <c r="B35" i="22"/>
  <c r="C34" i="46"/>
  <c r="E34" i="46" s="1"/>
  <c r="G34" i="46" s="1"/>
  <c r="B35" i="46"/>
  <c r="C34" i="78"/>
  <c r="E34" i="78" s="1"/>
  <c r="G34" i="78" s="1"/>
  <c r="B35" i="78"/>
  <c r="C34" i="80"/>
  <c r="G34" i="80" s="1"/>
  <c r="B35" i="80"/>
  <c r="C34" i="44"/>
  <c r="E34" i="44" s="1"/>
  <c r="G34" i="44" s="1"/>
  <c r="B35" i="44"/>
  <c r="C35" i="53"/>
  <c r="E35" i="53" s="1"/>
  <c r="G35" i="53" s="1"/>
  <c r="B36" i="53"/>
  <c r="C34" i="8"/>
  <c r="G34" i="8" s="1"/>
  <c r="B35" i="8"/>
  <c r="C34" i="66"/>
  <c r="E34" i="66" s="1"/>
  <c r="G34" i="66" s="1"/>
  <c r="B35" i="66"/>
  <c r="C34" i="67"/>
  <c r="E34" i="67" s="1"/>
  <c r="G34" i="67" s="1"/>
  <c r="B35" i="67"/>
  <c r="C35" i="49"/>
  <c r="E35" i="49" s="1"/>
  <c r="G35" i="49" s="1"/>
  <c r="B36" i="49"/>
  <c r="C34" i="21"/>
  <c r="E34" i="21" s="1"/>
  <c r="G34" i="21" s="1"/>
  <c r="B35" i="21"/>
  <c r="C33" i="91"/>
  <c r="E33" i="91" s="1"/>
  <c r="G33" i="91" s="1"/>
  <c r="B34" i="91"/>
  <c r="E20" i="92"/>
  <c r="B20" i="92"/>
  <c r="AY39" i="41"/>
  <c r="AX39" i="41"/>
  <c r="AX32" i="41"/>
  <c r="AY32" i="41"/>
  <c r="AW37" i="41"/>
  <c r="AX30" i="41"/>
  <c r="AY30" i="41"/>
  <c r="AY31" i="41"/>
  <c r="AX31" i="41"/>
  <c r="AX27" i="41"/>
  <c r="AY27" i="41"/>
  <c r="AX25" i="41"/>
  <c r="AY25" i="41"/>
  <c r="AY26" i="41"/>
  <c r="AX26" i="41"/>
  <c r="AX24" i="41"/>
  <c r="AY24" i="41"/>
  <c r="AY22" i="41"/>
  <c r="AX22" i="41"/>
  <c r="AX23" i="41"/>
  <c r="AY23" i="41"/>
  <c r="AW28" i="41"/>
  <c r="AX21" i="41"/>
  <c r="AY21" i="41"/>
  <c r="AX18" i="41"/>
  <c r="AY18" i="41"/>
  <c r="AY16" i="41"/>
  <c r="AX16" i="41"/>
  <c r="AX17" i="41"/>
  <c r="AY17" i="41"/>
  <c r="AX14" i="41"/>
  <c r="AY14" i="41"/>
  <c r="AY15" i="41"/>
  <c r="AX15" i="41"/>
  <c r="AX13" i="41"/>
  <c r="AY13" i="41"/>
  <c r="AX12" i="41"/>
  <c r="AY12" i="41"/>
  <c r="AW19" i="41"/>
  <c r="AY9" i="41"/>
  <c r="AX9" i="41"/>
  <c r="AX8" i="41"/>
  <c r="AY8" i="41"/>
  <c r="AX6" i="41"/>
  <c r="AY6" i="41"/>
  <c r="AX7" i="41"/>
  <c r="AY7" i="41"/>
  <c r="AW5" i="41"/>
  <c r="C35" i="48"/>
  <c r="E35" i="48" s="1"/>
  <c r="G35" i="48" s="1"/>
  <c r="B36" i="48"/>
  <c r="C36" i="48" s="1"/>
  <c r="E36" i="48" s="1"/>
  <c r="G36" i="48" s="1"/>
  <c r="BV41" i="41"/>
  <c r="BW41" i="41"/>
  <c r="BZ41" i="41"/>
  <c r="CA41" i="41"/>
  <c r="FF41" i="41"/>
  <c r="FG41" i="41"/>
  <c r="AD37" i="27"/>
  <c r="AC37" i="27"/>
  <c r="AJ37" i="27"/>
  <c r="AJ40" i="27" s="1"/>
  <c r="AK37" i="27"/>
  <c r="AK40" i="27" s="1"/>
  <c r="AL37" i="27"/>
  <c r="AL40" i="27" s="1"/>
  <c r="AN37" i="27"/>
  <c r="AN40" i="27" s="1"/>
  <c r="AO37" i="27"/>
  <c r="AO40" i="27" s="1"/>
  <c r="BH37" i="27"/>
  <c r="BH40" i="27" s="1"/>
  <c r="BM37" i="27"/>
  <c r="BP37" i="27"/>
  <c r="BP40" i="27" s="1"/>
  <c r="BT37" i="27"/>
  <c r="I46" i="86"/>
  <c r="D46" i="86"/>
  <c r="C47" i="86"/>
  <c r="G47" i="86"/>
  <c r="J47" i="86"/>
  <c r="L47" i="86" s="1"/>
  <c r="M47" i="86"/>
  <c r="O47" i="86" s="1"/>
  <c r="P47" i="86"/>
  <c r="R47" i="86" s="1"/>
  <c r="S47" i="86"/>
  <c r="V47" i="86"/>
  <c r="Y47" i="86"/>
  <c r="AB47" i="86"/>
  <c r="AD47" i="86" s="1"/>
  <c r="F44" i="86"/>
  <c r="L46" i="86"/>
  <c r="J48" i="86"/>
  <c r="J50" i="86" s="1"/>
  <c r="J51" i="86"/>
  <c r="O46" i="86"/>
  <c r="M48" i="86"/>
  <c r="M50" i="86" s="1"/>
  <c r="M51" i="86"/>
  <c r="R46" i="86"/>
  <c r="P48" i="86"/>
  <c r="P50" i="86" s="1"/>
  <c r="P51" i="86"/>
  <c r="AD46" i="86"/>
  <c r="AB48" i="86"/>
  <c r="AB50" i="86" s="1"/>
  <c r="AB51" i="86"/>
  <c r="AX19" i="41" l="1"/>
  <c r="AY19" i="41"/>
  <c r="G48" i="86"/>
  <c r="G50" i="86" s="1"/>
  <c r="G51" i="86"/>
  <c r="FH43" i="41"/>
  <c r="FH45" i="41" s="1"/>
  <c r="FH46" i="41"/>
  <c r="CJ43" i="41"/>
  <c r="CJ45" i="41" s="1"/>
  <c r="CJ46" i="41"/>
  <c r="CF43" i="41"/>
  <c r="CF45" i="41" s="1"/>
  <c r="CF46" i="41"/>
  <c r="AX28" i="41"/>
  <c r="AY28" i="41"/>
  <c r="BT40" i="27"/>
  <c r="HA42" i="41"/>
  <c r="HA46" i="41" s="1"/>
  <c r="BH46" i="41"/>
  <c r="BH43" i="41"/>
  <c r="BH45" i="41" s="1"/>
  <c r="DH43" i="41"/>
  <c r="DH45" i="41" s="1"/>
  <c r="DH46" i="41"/>
  <c r="EF46" i="41"/>
  <c r="EF43" i="41"/>
  <c r="EF45" i="41" s="1"/>
  <c r="GZ43" i="41"/>
  <c r="GZ45" i="41" s="1"/>
  <c r="GZ46" i="41"/>
  <c r="X43" i="41"/>
  <c r="X45" i="41" s="1"/>
  <c r="X46" i="41"/>
  <c r="AN43" i="41"/>
  <c r="AN45" i="41" s="1"/>
  <c r="AN46" i="41"/>
  <c r="BL43" i="41"/>
  <c r="BL45" i="41" s="1"/>
  <c r="BL46" i="41"/>
  <c r="DD43" i="41"/>
  <c r="DD45" i="41" s="1"/>
  <c r="DD46" i="41"/>
  <c r="EZ46" i="41"/>
  <c r="EZ43" i="41"/>
  <c r="EZ45" i="41" s="1"/>
  <c r="FX43" i="41"/>
  <c r="FX45" i="41" s="1"/>
  <c r="FX46" i="41"/>
  <c r="GF43" i="41"/>
  <c r="GF45" i="41" s="1"/>
  <c r="GF46" i="41"/>
  <c r="AW42" i="41"/>
  <c r="X40" i="27"/>
  <c r="L51" i="86"/>
  <c r="L48" i="86"/>
  <c r="L50" i="86" s="1"/>
  <c r="O48" i="86"/>
  <c r="O50" i="86" s="1"/>
  <c r="O51" i="86"/>
  <c r="R51" i="86"/>
  <c r="R48" i="86"/>
  <c r="R50" i="86" s="1"/>
  <c r="AD48" i="86"/>
  <c r="AD50" i="86" s="1"/>
  <c r="AD51" i="86"/>
  <c r="AR43" i="41"/>
  <c r="AR45" i="41" s="1"/>
  <c r="AR46" i="41"/>
  <c r="AJ46" i="41"/>
  <c r="AJ43" i="41"/>
  <c r="AJ45" i="41" s="1"/>
  <c r="P46" i="41"/>
  <c r="P43" i="41"/>
  <c r="P45" i="41" s="1"/>
  <c r="EB43" i="41"/>
  <c r="EB45" i="41" s="1"/>
  <c r="EB46" i="41"/>
  <c r="C35" i="117"/>
  <c r="E35" i="117" s="1"/>
  <c r="G35" i="117" s="1"/>
  <c r="B36" i="117"/>
  <c r="C35" i="109"/>
  <c r="E35" i="109" s="1"/>
  <c r="G35" i="109" s="1"/>
  <c r="B36" i="109"/>
  <c r="Z36" i="27" s="1"/>
  <c r="BI41" i="41" s="1"/>
  <c r="C35" i="111"/>
  <c r="E35" i="111" s="1"/>
  <c r="G35" i="111" s="1"/>
  <c r="B36" i="111"/>
  <c r="V36" i="27"/>
  <c r="AO41" i="41" s="1"/>
  <c r="V32" i="27"/>
  <c r="AO35" i="41" s="1"/>
  <c r="V31" i="27"/>
  <c r="AO34" i="41" s="1"/>
  <c r="V30" i="27"/>
  <c r="AO33" i="41" s="1"/>
  <c r="V29" i="27"/>
  <c r="AO32" i="41" s="1"/>
  <c r="V28" i="27"/>
  <c r="AO31" i="41" s="1"/>
  <c r="V27" i="27"/>
  <c r="AO30" i="41" s="1"/>
  <c r="V26" i="27"/>
  <c r="AO27" i="41" s="1"/>
  <c r="V24" i="27"/>
  <c r="AO25" i="41" s="1"/>
  <c r="V25" i="27"/>
  <c r="AO26" i="41" s="1"/>
  <c r="V22" i="27"/>
  <c r="AO23" i="41" s="1"/>
  <c r="V21" i="27"/>
  <c r="AO22" i="41" s="1"/>
  <c r="V23" i="27"/>
  <c r="AO24" i="41" s="1"/>
  <c r="V20" i="27"/>
  <c r="AO21" i="41" s="1"/>
  <c r="V19" i="27"/>
  <c r="AO18" i="41" s="1"/>
  <c r="V18" i="27"/>
  <c r="AO17" i="41" s="1"/>
  <c r="V17" i="27"/>
  <c r="AO16" i="41" s="1"/>
  <c r="V15" i="27"/>
  <c r="AO14" i="41" s="1"/>
  <c r="V16" i="27"/>
  <c r="AO15" i="41" s="1"/>
  <c r="V13" i="27"/>
  <c r="AO12" i="41" s="1"/>
  <c r="V14" i="27"/>
  <c r="AO13" i="41" s="1"/>
  <c r="V12" i="27"/>
  <c r="AO9" i="41" s="1"/>
  <c r="V10" i="27"/>
  <c r="AO7" i="41" s="1"/>
  <c r="V11" i="27"/>
  <c r="AO8" i="41" s="1"/>
  <c r="V9" i="27"/>
  <c r="AO6" i="41" s="1"/>
  <c r="V8" i="27"/>
  <c r="C36" i="24"/>
  <c r="E36" i="24" s="1"/>
  <c r="G36" i="24" s="1"/>
  <c r="G39" i="24" s="1"/>
  <c r="G40" i="24" s="1"/>
  <c r="Q36" i="27"/>
  <c r="U41" i="41" s="1"/>
  <c r="Q32" i="27"/>
  <c r="U35" i="41" s="1"/>
  <c r="Q30" i="27"/>
  <c r="U33" i="41" s="1"/>
  <c r="Q31" i="27"/>
  <c r="U34" i="41" s="1"/>
  <c r="Q29" i="27"/>
  <c r="U32" i="41" s="1"/>
  <c r="Q28" i="27"/>
  <c r="U31" i="41" s="1"/>
  <c r="Q27" i="27"/>
  <c r="U30" i="41" s="1"/>
  <c r="Q25" i="27"/>
  <c r="U26" i="41" s="1"/>
  <c r="Q26" i="27"/>
  <c r="U27" i="41" s="1"/>
  <c r="Q24" i="27"/>
  <c r="U25" i="41" s="1"/>
  <c r="Q23" i="27"/>
  <c r="U24" i="41" s="1"/>
  <c r="Q21" i="27"/>
  <c r="U22" i="41" s="1"/>
  <c r="Q22" i="27"/>
  <c r="U23" i="41" s="1"/>
  <c r="Q19" i="27"/>
  <c r="U18" i="41" s="1"/>
  <c r="Q20" i="27"/>
  <c r="U21" i="41" s="1"/>
  <c r="Q18" i="27"/>
  <c r="U17" i="41" s="1"/>
  <c r="Q17" i="27"/>
  <c r="U16" i="41" s="1"/>
  <c r="Q15" i="27"/>
  <c r="U14" i="41" s="1"/>
  <c r="Q16" i="27"/>
  <c r="U15" i="41" s="1"/>
  <c r="Q14" i="27"/>
  <c r="U13" i="41" s="1"/>
  <c r="Q13" i="27"/>
  <c r="U12" i="41" s="1"/>
  <c r="Q12" i="27"/>
  <c r="U9" i="41" s="1"/>
  <c r="Q10" i="27"/>
  <c r="U7" i="41" s="1"/>
  <c r="Q11" i="27"/>
  <c r="U8" i="41" s="1"/>
  <c r="Q9" i="27"/>
  <c r="U6" i="41" s="1"/>
  <c r="Q8" i="27"/>
  <c r="C36" i="57"/>
  <c r="E36" i="57" s="1"/>
  <c r="G36" i="57" s="1"/>
  <c r="G39" i="57" s="1"/>
  <c r="G40" i="57" s="1"/>
  <c r="AT34" i="27"/>
  <c r="DM39" i="41" s="1"/>
  <c r="AT33" i="27"/>
  <c r="DM36" i="41" s="1"/>
  <c r="AT31" i="27"/>
  <c r="DM34" i="41" s="1"/>
  <c r="AT36" i="27"/>
  <c r="DM41" i="41" s="1"/>
  <c r="AT32" i="27"/>
  <c r="DM35" i="41" s="1"/>
  <c r="AT30" i="27"/>
  <c r="DM33" i="41" s="1"/>
  <c r="AT29" i="27"/>
  <c r="DM32" i="41" s="1"/>
  <c r="AT28" i="27"/>
  <c r="DM31" i="41" s="1"/>
  <c r="AT27" i="27"/>
  <c r="DM30" i="41" s="1"/>
  <c r="AT26" i="27"/>
  <c r="DM27" i="41" s="1"/>
  <c r="AT24" i="27"/>
  <c r="DM25" i="41" s="1"/>
  <c r="AT25" i="27"/>
  <c r="DM26" i="41" s="1"/>
  <c r="AT23" i="27"/>
  <c r="DM24" i="41" s="1"/>
  <c r="AT22" i="27"/>
  <c r="DM23" i="41" s="1"/>
  <c r="AT21" i="27"/>
  <c r="DM22" i="41" s="1"/>
  <c r="AT20" i="27"/>
  <c r="DM21" i="41" s="1"/>
  <c r="AT18" i="27"/>
  <c r="DM17" i="41" s="1"/>
  <c r="AT19" i="27"/>
  <c r="DM18" i="41" s="1"/>
  <c r="AT17" i="27"/>
  <c r="DM16" i="41" s="1"/>
  <c r="AT15" i="27"/>
  <c r="DM14" i="41" s="1"/>
  <c r="AT16" i="27"/>
  <c r="DM15" i="41" s="1"/>
  <c r="AT14" i="27"/>
  <c r="DM13" i="41" s="1"/>
  <c r="AT13" i="27"/>
  <c r="DM12" i="41" s="1"/>
  <c r="AT12" i="27"/>
  <c r="DM9" i="41" s="1"/>
  <c r="AT11" i="27"/>
  <c r="DM8" i="41" s="1"/>
  <c r="AT10" i="27"/>
  <c r="DM7" i="41" s="1"/>
  <c r="AT9" i="27"/>
  <c r="DM6" i="41" s="1"/>
  <c r="AT8" i="27"/>
  <c r="C37" i="43"/>
  <c r="E37" i="43" s="1"/>
  <c r="G37" i="43" s="1"/>
  <c r="G40" i="43" s="1"/>
  <c r="G41" i="43" s="1"/>
  <c r="C35" i="125"/>
  <c r="E35" i="125" s="1"/>
  <c r="G35" i="125" s="1"/>
  <c r="B36" i="125"/>
  <c r="N36" i="27"/>
  <c r="E35" i="23"/>
  <c r="G35" i="23" s="1"/>
  <c r="N34" i="27"/>
  <c r="N30" i="27"/>
  <c r="N31" i="27"/>
  <c r="N29" i="27"/>
  <c r="N28" i="27"/>
  <c r="N27" i="27"/>
  <c r="N25" i="27"/>
  <c r="N24" i="27"/>
  <c r="N26" i="27"/>
  <c r="N23" i="27"/>
  <c r="N22" i="27"/>
  <c r="N21" i="27"/>
  <c r="N20" i="27"/>
  <c r="N19" i="27"/>
  <c r="N18" i="27"/>
  <c r="N17" i="27"/>
  <c r="N16" i="27"/>
  <c r="N15" i="27"/>
  <c r="N14" i="27"/>
  <c r="N13" i="27"/>
  <c r="N12" i="27"/>
  <c r="N10" i="27"/>
  <c r="N11" i="27"/>
  <c r="N9" i="27"/>
  <c r="N8" i="27"/>
  <c r="E36" i="23"/>
  <c r="G36" i="23" s="1"/>
  <c r="O34" i="27"/>
  <c r="M39" i="41" s="1"/>
  <c r="O36" i="27"/>
  <c r="M41" i="41" s="1"/>
  <c r="O30" i="27"/>
  <c r="M33" i="41" s="1"/>
  <c r="O32" i="27"/>
  <c r="M35" i="41" s="1"/>
  <c r="O31" i="27"/>
  <c r="M34" i="41" s="1"/>
  <c r="O28" i="27"/>
  <c r="M31" i="41" s="1"/>
  <c r="O29" i="27"/>
  <c r="M32" i="41" s="1"/>
  <c r="O26" i="27"/>
  <c r="M27" i="41" s="1"/>
  <c r="O27" i="27"/>
  <c r="M30" i="41" s="1"/>
  <c r="O24" i="27"/>
  <c r="M25" i="41" s="1"/>
  <c r="O25" i="27"/>
  <c r="M26" i="41" s="1"/>
  <c r="O23" i="27"/>
  <c r="M24" i="41" s="1"/>
  <c r="O22" i="27"/>
  <c r="M23" i="41" s="1"/>
  <c r="O21" i="27"/>
  <c r="M22" i="41" s="1"/>
  <c r="O20" i="27"/>
  <c r="M21" i="41" s="1"/>
  <c r="O19" i="27"/>
  <c r="M18" i="41" s="1"/>
  <c r="O18" i="27"/>
  <c r="M17" i="41" s="1"/>
  <c r="O17" i="27"/>
  <c r="M16" i="41" s="1"/>
  <c r="O15" i="27"/>
  <c r="M14" i="41" s="1"/>
  <c r="O16" i="27"/>
  <c r="M15" i="41" s="1"/>
  <c r="O14" i="27"/>
  <c r="M13" i="41" s="1"/>
  <c r="O13" i="27"/>
  <c r="M12" i="41" s="1"/>
  <c r="O11" i="27"/>
  <c r="M8" i="41" s="1"/>
  <c r="O12" i="27"/>
  <c r="M9" i="41" s="1"/>
  <c r="O10" i="27"/>
  <c r="M7" i="41" s="1"/>
  <c r="O9" i="27"/>
  <c r="M6" i="41" s="1"/>
  <c r="O8" i="27"/>
  <c r="C36" i="17"/>
  <c r="E36" i="17" s="1"/>
  <c r="G36" i="17" s="1"/>
  <c r="AE32" i="27"/>
  <c r="CC35" i="41" s="1"/>
  <c r="AE36" i="27"/>
  <c r="CC41" i="41" s="1"/>
  <c r="AE31" i="27"/>
  <c r="CC34" i="41" s="1"/>
  <c r="AE30" i="27"/>
  <c r="CC33" i="41" s="1"/>
  <c r="AE29" i="27"/>
  <c r="CC32" i="41" s="1"/>
  <c r="AE28" i="27"/>
  <c r="CC31" i="41" s="1"/>
  <c r="AE27" i="27"/>
  <c r="CC30" i="41" s="1"/>
  <c r="AE25" i="27"/>
  <c r="CC26" i="41" s="1"/>
  <c r="AE26" i="27"/>
  <c r="CC27" i="41" s="1"/>
  <c r="AE23" i="27"/>
  <c r="CC24" i="41" s="1"/>
  <c r="AE24" i="27"/>
  <c r="CC25" i="41" s="1"/>
  <c r="AE21" i="27"/>
  <c r="CC22" i="41" s="1"/>
  <c r="AE22" i="27"/>
  <c r="CC23" i="41" s="1"/>
  <c r="AE20" i="27"/>
  <c r="CC21" i="41" s="1"/>
  <c r="AE18" i="27"/>
  <c r="CC17" i="41" s="1"/>
  <c r="AE19" i="27"/>
  <c r="CC18" i="41" s="1"/>
  <c r="AE17" i="27"/>
  <c r="CC16" i="41" s="1"/>
  <c r="AE15" i="27"/>
  <c r="CC14" i="41" s="1"/>
  <c r="AE16" i="27"/>
  <c r="CC15" i="41" s="1"/>
  <c r="AE14" i="27"/>
  <c r="CC13" i="41" s="1"/>
  <c r="AE12" i="27"/>
  <c r="CC9" i="41" s="1"/>
  <c r="AE13" i="27"/>
  <c r="CC12" i="41" s="1"/>
  <c r="AE11" i="27"/>
  <c r="CC8" i="41" s="1"/>
  <c r="AE10" i="27"/>
  <c r="CC7" i="41" s="1"/>
  <c r="AE8" i="27"/>
  <c r="AE9" i="27"/>
  <c r="CC6" i="41" s="1"/>
  <c r="C36" i="65"/>
  <c r="E36" i="65" s="1"/>
  <c r="G36" i="65" s="1"/>
  <c r="BA31" i="27"/>
  <c r="EO34" i="41" s="1"/>
  <c r="BA30" i="27"/>
  <c r="EO33" i="41" s="1"/>
  <c r="BA29" i="27"/>
  <c r="EO32" i="41" s="1"/>
  <c r="BA28" i="27"/>
  <c r="EO31" i="41" s="1"/>
  <c r="BA27" i="27"/>
  <c r="EO30" i="41" s="1"/>
  <c r="BA26" i="27"/>
  <c r="EO27" i="41" s="1"/>
  <c r="BA25" i="27"/>
  <c r="EO26" i="41" s="1"/>
  <c r="BA23" i="27"/>
  <c r="EO24" i="41" s="1"/>
  <c r="BA24" i="27"/>
  <c r="EO25" i="41" s="1"/>
  <c r="BA22" i="27"/>
  <c r="EO23" i="41" s="1"/>
  <c r="BA20" i="27"/>
  <c r="EO21" i="41" s="1"/>
  <c r="BA21" i="27"/>
  <c r="EO22" i="41" s="1"/>
  <c r="BA19" i="27"/>
  <c r="EO18" i="41" s="1"/>
  <c r="BA17" i="27"/>
  <c r="EO16" i="41" s="1"/>
  <c r="BA18" i="27"/>
  <c r="EO17" i="41" s="1"/>
  <c r="BA16" i="27"/>
  <c r="EO15" i="41" s="1"/>
  <c r="BA15" i="27"/>
  <c r="EO14" i="41" s="1"/>
  <c r="BA14" i="27"/>
  <c r="EO13" i="41" s="1"/>
  <c r="BA12" i="27"/>
  <c r="EO9" i="41" s="1"/>
  <c r="BA13" i="27"/>
  <c r="EO12" i="41" s="1"/>
  <c r="BA11" i="27"/>
  <c r="EO8" i="41" s="1"/>
  <c r="BA10" i="27"/>
  <c r="EO7" i="41" s="1"/>
  <c r="BA8" i="27"/>
  <c r="BA9" i="27"/>
  <c r="EO6" i="41" s="1"/>
  <c r="C36" i="85"/>
  <c r="E36" i="85" s="1"/>
  <c r="G36" i="85" s="1"/>
  <c r="AQ29" i="27"/>
  <c r="DA32" i="41" s="1"/>
  <c r="AQ30" i="27"/>
  <c r="DA33" i="41" s="1"/>
  <c r="AQ28" i="27"/>
  <c r="DA31" i="41" s="1"/>
  <c r="AQ27" i="27"/>
  <c r="DA30" i="41" s="1"/>
  <c r="AQ26" i="27"/>
  <c r="DA27" i="41" s="1"/>
  <c r="AQ24" i="27"/>
  <c r="DA25" i="41" s="1"/>
  <c r="AQ25" i="27"/>
  <c r="DA26" i="41" s="1"/>
  <c r="AQ23" i="27"/>
  <c r="DA24" i="41" s="1"/>
  <c r="AQ22" i="27"/>
  <c r="DA23" i="41" s="1"/>
  <c r="AQ21" i="27"/>
  <c r="DA22" i="41" s="1"/>
  <c r="AQ20" i="27"/>
  <c r="DA21" i="41" s="1"/>
  <c r="AQ19" i="27"/>
  <c r="DA18" i="41" s="1"/>
  <c r="AQ18" i="27"/>
  <c r="DA17" i="41" s="1"/>
  <c r="AQ17" i="27"/>
  <c r="DA16" i="41" s="1"/>
  <c r="AQ16" i="27"/>
  <c r="DA15" i="41" s="1"/>
  <c r="AQ15" i="27"/>
  <c r="DA14" i="41" s="1"/>
  <c r="AQ14" i="27"/>
  <c r="DA13" i="41" s="1"/>
  <c r="AQ12" i="27"/>
  <c r="DA9" i="41" s="1"/>
  <c r="AQ13" i="27"/>
  <c r="DA12" i="41" s="1"/>
  <c r="AQ11" i="27"/>
  <c r="DA8" i="41" s="1"/>
  <c r="AQ8" i="27"/>
  <c r="AQ9" i="27"/>
  <c r="DA6" i="41" s="1"/>
  <c r="AQ10" i="27"/>
  <c r="DA7" i="41" s="1"/>
  <c r="E36" i="11"/>
  <c r="G36" i="11" s="1"/>
  <c r="AQ36" i="27"/>
  <c r="DA41" i="41" s="1"/>
  <c r="AQ32" i="27"/>
  <c r="DA35" i="41" s="1"/>
  <c r="AQ34" i="27"/>
  <c r="DA39" i="41" s="1"/>
  <c r="E35" i="11"/>
  <c r="G35" i="11" s="1"/>
  <c r="DC40" i="41"/>
  <c r="DB40" i="41"/>
  <c r="DB34" i="41"/>
  <c r="DC34" i="41"/>
  <c r="DB36" i="41"/>
  <c r="DC36" i="41"/>
  <c r="C35" i="94"/>
  <c r="E35" i="94" s="1"/>
  <c r="G35" i="94" s="1"/>
  <c r="B36" i="94"/>
  <c r="C35" i="95"/>
  <c r="E35" i="95" s="1"/>
  <c r="G35" i="95" s="1"/>
  <c r="B36" i="95"/>
  <c r="C35" i="38"/>
  <c r="E35" i="38" s="1"/>
  <c r="G35" i="38" s="1"/>
  <c r="B36" i="38"/>
  <c r="AA36" i="27" s="1"/>
  <c r="BM41" i="41" s="1"/>
  <c r="C35" i="93"/>
  <c r="E35" i="93" s="1"/>
  <c r="G35" i="93" s="1"/>
  <c r="B36" i="93"/>
  <c r="C35" i="61"/>
  <c r="E35" i="61" s="1"/>
  <c r="G35" i="61" s="1"/>
  <c r="B36" i="61"/>
  <c r="C35" i="16"/>
  <c r="E35" i="16" s="1"/>
  <c r="G35" i="16" s="1"/>
  <c r="B36" i="16"/>
  <c r="C35" i="107"/>
  <c r="E35" i="107" s="1"/>
  <c r="G35" i="107" s="1"/>
  <c r="B36" i="107"/>
  <c r="Y36" i="27" s="1"/>
  <c r="BA41" i="41" s="1"/>
  <c r="B36" i="19"/>
  <c r="C35" i="19"/>
  <c r="E35" i="19" s="1"/>
  <c r="G35" i="19" s="1"/>
  <c r="C35" i="77"/>
  <c r="E35" i="77" s="1"/>
  <c r="G35" i="77" s="1"/>
  <c r="B36" i="77"/>
  <c r="C35" i="75"/>
  <c r="E35" i="75" s="1"/>
  <c r="G35" i="75" s="1"/>
  <c r="B36" i="75"/>
  <c r="C35" i="112"/>
  <c r="E35" i="112" s="1"/>
  <c r="G35" i="112" s="1"/>
  <c r="B36" i="112"/>
  <c r="C35" i="124"/>
  <c r="E35" i="124" s="1"/>
  <c r="G35" i="124" s="1"/>
  <c r="B36" i="124"/>
  <c r="C35" i="88"/>
  <c r="E35" i="88" s="1"/>
  <c r="G35" i="88" s="1"/>
  <c r="B36" i="88"/>
  <c r="C35" i="18"/>
  <c r="E35" i="18" s="1"/>
  <c r="G35" i="18" s="1"/>
  <c r="B36" i="18"/>
  <c r="C35" i="119"/>
  <c r="E35" i="119" s="1"/>
  <c r="G35" i="119" s="1"/>
  <c r="B36" i="119"/>
  <c r="C35" i="14"/>
  <c r="E35" i="14" s="1"/>
  <c r="G35" i="14" s="1"/>
  <c r="B36" i="14"/>
  <c r="B36" i="104"/>
  <c r="C35" i="104"/>
  <c r="E35" i="104" s="1"/>
  <c r="G35" i="104" s="1"/>
  <c r="C35" i="50"/>
  <c r="E35" i="50" s="1"/>
  <c r="G35" i="50" s="1"/>
  <c r="B36" i="50"/>
  <c r="C35" i="64"/>
  <c r="E35" i="64" s="1"/>
  <c r="G35" i="64" s="1"/>
  <c r="B36" i="64"/>
  <c r="C35" i="22"/>
  <c r="E35" i="22" s="1"/>
  <c r="G35" i="22" s="1"/>
  <c r="B36" i="22"/>
  <c r="C35" i="46"/>
  <c r="E35" i="46" s="1"/>
  <c r="G35" i="46" s="1"/>
  <c r="B36" i="46"/>
  <c r="C35" i="78"/>
  <c r="E35" i="78" s="1"/>
  <c r="G35" i="78" s="1"/>
  <c r="B36" i="78"/>
  <c r="C35" i="80"/>
  <c r="G35" i="80" s="1"/>
  <c r="B36" i="80"/>
  <c r="C35" i="44"/>
  <c r="E35" i="44" s="1"/>
  <c r="G35" i="44" s="1"/>
  <c r="B36" i="44"/>
  <c r="C36" i="53"/>
  <c r="E36" i="53" s="1"/>
  <c r="G36" i="53" s="1"/>
  <c r="B37" i="53"/>
  <c r="C35" i="8"/>
  <c r="G35" i="8" s="1"/>
  <c r="B36" i="8"/>
  <c r="C35" i="66"/>
  <c r="E35" i="66" s="1"/>
  <c r="G35" i="66" s="1"/>
  <c r="B36" i="66"/>
  <c r="BQ36" i="27" s="1"/>
  <c r="GO41" i="41" s="1"/>
  <c r="C35" i="67"/>
  <c r="E35" i="67" s="1"/>
  <c r="G35" i="67" s="1"/>
  <c r="B36" i="67"/>
  <c r="GS41" i="41" s="1"/>
  <c r="C36" i="49"/>
  <c r="E36" i="49" s="1"/>
  <c r="G36" i="49" s="1"/>
  <c r="B37" i="49"/>
  <c r="BN36" i="27" s="1"/>
  <c r="GG41" i="41" s="1"/>
  <c r="C35" i="21"/>
  <c r="E35" i="21" s="1"/>
  <c r="G35" i="21" s="1"/>
  <c r="B36" i="21"/>
  <c r="BJ36" i="27" s="1"/>
  <c r="FQ41" i="41" s="1"/>
  <c r="C34" i="91"/>
  <c r="E34" i="91" s="1"/>
  <c r="G34" i="91" s="1"/>
  <c r="B35" i="91"/>
  <c r="G20" i="92"/>
  <c r="C21" i="92"/>
  <c r="AW10" i="41"/>
  <c r="AX5" i="41"/>
  <c r="AX10" i="41" s="1"/>
  <c r="AY5" i="41"/>
  <c r="AY10" i="41" s="1"/>
  <c r="AD40" i="27"/>
  <c r="BY42" i="41"/>
  <c r="AC40" i="27"/>
  <c r="BU42" i="41"/>
  <c r="DC42" i="41"/>
  <c r="DB42" i="41"/>
  <c r="BE40" i="27"/>
  <c r="FE42" i="41"/>
  <c r="I47" i="86"/>
  <c r="D47" i="86"/>
  <c r="S51" i="86"/>
  <c r="S48" i="86"/>
  <c r="S50" i="86" s="1"/>
  <c r="U47" i="86"/>
  <c r="V48" i="86"/>
  <c r="V50" i="86" s="1"/>
  <c r="V51" i="86"/>
  <c r="X47" i="86"/>
  <c r="Y51" i="86"/>
  <c r="Y48" i="86"/>
  <c r="Y50" i="86" s="1"/>
  <c r="AA47" i="86"/>
  <c r="AX37" i="41"/>
  <c r="AY37" i="41"/>
  <c r="T46" i="41"/>
  <c r="T43" i="41"/>
  <c r="T45" i="41" s="1"/>
  <c r="AZ43" i="41"/>
  <c r="AZ45" i="41" s="1"/>
  <c r="AZ46" i="41"/>
  <c r="BX46" i="41"/>
  <c r="BX43" i="41"/>
  <c r="BX45" i="41" s="1"/>
  <c r="CZ43" i="41"/>
  <c r="CZ45" i="41" s="1"/>
  <c r="CZ46" i="41"/>
  <c r="DT46" i="41"/>
  <c r="DT43" i="41"/>
  <c r="DT45" i="41" s="1"/>
  <c r="EV43" i="41"/>
  <c r="EV45" i="41" s="1"/>
  <c r="EV46" i="41"/>
  <c r="FT46" i="41"/>
  <c r="FT43" i="41"/>
  <c r="FT45" i="41" s="1"/>
  <c r="AB46" i="41"/>
  <c r="AB43" i="41"/>
  <c r="AB45" i="41" s="1"/>
  <c r="AV43" i="41"/>
  <c r="AV45" i="41" s="1"/>
  <c r="AV46" i="41"/>
  <c r="CB43" i="41"/>
  <c r="CB45" i="41" s="1"/>
  <c r="CB46" i="41"/>
  <c r="CV43" i="41"/>
  <c r="CV45" i="41" s="1"/>
  <c r="CV46" i="41"/>
  <c r="DX43" i="41"/>
  <c r="DX45" i="41" s="1"/>
  <c r="DX46" i="41"/>
  <c r="ER46" i="41"/>
  <c r="ER43" i="41"/>
  <c r="ER45" i="41" s="1"/>
  <c r="FP46" i="41"/>
  <c r="FP43" i="41"/>
  <c r="FP45" i="41" s="1"/>
  <c r="GN46" i="41"/>
  <c r="GN43" i="41"/>
  <c r="GN45" i="41" s="1"/>
  <c r="L43" i="41"/>
  <c r="L45" i="41" s="1"/>
  <c r="L46" i="41"/>
  <c r="AF46" i="41"/>
  <c r="AF43" i="41"/>
  <c r="AF45" i="41" s="1"/>
  <c r="BP46" i="41"/>
  <c r="BP43" i="41"/>
  <c r="BP45" i="41" s="1"/>
  <c r="CN46" i="41"/>
  <c r="CN43" i="41"/>
  <c r="CN45" i="41" s="1"/>
  <c r="DP46" i="41"/>
  <c r="DP43" i="41"/>
  <c r="DP45" i="41" s="1"/>
  <c r="EN46" i="41"/>
  <c r="EN43" i="41"/>
  <c r="EN45" i="41" s="1"/>
  <c r="FL43" i="41"/>
  <c r="FL45" i="41" s="1"/>
  <c r="FL46" i="41"/>
  <c r="GR43" i="41"/>
  <c r="GR45" i="41" s="1"/>
  <c r="GR46" i="41"/>
  <c r="H43" i="41"/>
  <c r="H45" i="41" s="1"/>
  <c r="H46" i="41"/>
  <c r="BD46" i="41"/>
  <c r="BD43" i="41"/>
  <c r="BD45" i="41" s="1"/>
  <c r="BT46" i="41"/>
  <c r="BT43" i="41"/>
  <c r="BT45" i="41" s="1"/>
  <c r="CR46" i="41"/>
  <c r="CR43" i="41"/>
  <c r="CR45" i="41" s="1"/>
  <c r="DL43" i="41"/>
  <c r="DL45" i="41" s="1"/>
  <c r="DL46" i="41"/>
  <c r="EJ43" i="41"/>
  <c r="EJ45" i="41" s="1"/>
  <c r="EJ46" i="41"/>
  <c r="FD43" i="41"/>
  <c r="FD45" i="41" s="1"/>
  <c r="FD46" i="41"/>
  <c r="GB46" i="41"/>
  <c r="GB43" i="41"/>
  <c r="GB45" i="41" s="1"/>
  <c r="GJ43" i="41"/>
  <c r="GJ45" i="41" s="1"/>
  <c r="GJ46" i="41"/>
  <c r="BD35" i="27"/>
  <c r="FA40" i="41" s="1"/>
  <c r="BD34" i="27"/>
  <c r="FA39" i="41" s="1"/>
  <c r="Z34" i="27"/>
  <c r="BI39" i="41" s="1"/>
  <c r="Z35" i="27"/>
  <c r="BI40" i="41" s="1"/>
  <c r="Z37" i="27"/>
  <c r="BI42" i="41" s="1"/>
  <c r="V35" i="27"/>
  <c r="AO40" i="41" s="1"/>
  <c r="V34" i="27"/>
  <c r="AO39" i="41" s="1"/>
  <c r="V37" i="27"/>
  <c r="AO42" i="41" s="1"/>
  <c r="V33" i="27"/>
  <c r="AO36" i="41" s="1"/>
  <c r="Q35" i="27"/>
  <c r="U40" i="41" s="1"/>
  <c r="Q37" i="27"/>
  <c r="U42" i="41" s="1"/>
  <c r="Q34" i="27"/>
  <c r="U39" i="41" s="1"/>
  <c r="Q33" i="27"/>
  <c r="U36" i="41" s="1"/>
  <c r="AT35" i="27"/>
  <c r="DM40" i="41" s="1"/>
  <c r="AT37" i="27"/>
  <c r="DM42" i="41" s="1"/>
  <c r="N35" i="27"/>
  <c r="N37" i="27"/>
  <c r="N32" i="27"/>
  <c r="N33" i="27"/>
  <c r="O35" i="27"/>
  <c r="M40" i="41" s="1"/>
  <c r="O37" i="27"/>
  <c r="M42" i="41" s="1"/>
  <c r="O33" i="27"/>
  <c r="M36" i="41" s="1"/>
  <c r="AE34" i="27"/>
  <c r="CC39" i="41" s="1"/>
  <c r="AE33" i="27"/>
  <c r="CC36" i="41" s="1"/>
  <c r="AE37" i="27"/>
  <c r="CC42" i="41" s="1"/>
  <c r="AE35" i="27"/>
  <c r="CC40" i="41" s="1"/>
  <c r="BA35" i="27"/>
  <c r="EO40" i="41" s="1"/>
  <c r="BA37" i="27"/>
  <c r="EO42" i="41" s="1"/>
  <c r="BA34" i="27"/>
  <c r="EO39" i="41" s="1"/>
  <c r="BA36" i="27"/>
  <c r="EO41" i="41" s="1"/>
  <c r="BA32" i="27"/>
  <c r="EO35" i="41" s="1"/>
  <c r="BA33" i="27"/>
  <c r="EO36" i="41" s="1"/>
  <c r="BQ33" i="27"/>
  <c r="GO36" i="41" s="1"/>
  <c r="BQ35" i="27"/>
  <c r="GO40" i="41" s="1"/>
  <c r="BQ34" i="27"/>
  <c r="GO39" i="41" s="1"/>
  <c r="GS36" i="41"/>
  <c r="GS39" i="41"/>
  <c r="GS40" i="41"/>
  <c r="BN35" i="27"/>
  <c r="GG40" i="41" s="1"/>
  <c r="BN34" i="27"/>
  <c r="GG39" i="41" s="1"/>
  <c r="BJ34" i="27"/>
  <c r="FQ39" i="41" s="1"/>
  <c r="BJ35" i="27"/>
  <c r="FQ40" i="41" s="1"/>
  <c r="BM40" i="27"/>
  <c r="GC42" i="41"/>
  <c r="F46" i="86"/>
  <c r="HA43" i="41" l="1"/>
  <c r="HA45" i="41" s="1"/>
  <c r="HB42" i="41"/>
  <c r="HB43" i="41" s="1"/>
  <c r="HC42" i="41"/>
  <c r="HC43" i="41" s="1"/>
  <c r="BC36" i="27"/>
  <c r="EW41" i="41" s="1"/>
  <c r="EY41" i="41" s="1"/>
  <c r="BC35" i="27"/>
  <c r="EW40" i="41" s="1"/>
  <c r="BC34" i="27"/>
  <c r="EW39" i="41" s="1"/>
  <c r="AU36" i="27"/>
  <c r="DQ41" i="41" s="1"/>
  <c r="DS41" i="41" s="1"/>
  <c r="AU34" i="27"/>
  <c r="DQ39" i="41" s="1"/>
  <c r="DR39" i="41" s="1"/>
  <c r="AS36" i="27"/>
  <c r="DI41" i="41" s="1"/>
  <c r="DJ41" i="41" s="1"/>
  <c r="AS37" i="27"/>
  <c r="DI42" i="41" s="1"/>
  <c r="DJ42" i="41" s="1"/>
  <c r="AS35" i="27"/>
  <c r="DI40" i="41" s="1"/>
  <c r="AS34" i="27"/>
  <c r="DI39" i="41" s="1"/>
  <c r="BO36" i="27"/>
  <c r="GK41" i="41" s="1"/>
  <c r="GM41" i="41" s="1"/>
  <c r="BO35" i="27"/>
  <c r="GK40" i="41" s="1"/>
  <c r="BO34" i="27"/>
  <c r="GK39" i="41" s="1"/>
  <c r="S37" i="27"/>
  <c r="AC42" i="41" s="1"/>
  <c r="S35" i="27"/>
  <c r="AC40" i="41" s="1"/>
  <c r="T37" i="27"/>
  <c r="AG42" i="41" s="1"/>
  <c r="T35" i="27"/>
  <c r="AG40" i="41" s="1"/>
  <c r="R35" i="27"/>
  <c r="Y40" i="41" s="1"/>
  <c r="R37" i="27"/>
  <c r="Y42" i="41" s="1"/>
  <c r="AB35" i="27"/>
  <c r="BQ40" i="41" s="1"/>
  <c r="AH35" i="27"/>
  <c r="I48" i="86"/>
  <c r="I50" i="86" s="1"/>
  <c r="I51" i="86"/>
  <c r="F47" i="86"/>
  <c r="D48" i="86"/>
  <c r="D50" i="86" s="1"/>
  <c r="D51" i="86"/>
  <c r="W35" i="27"/>
  <c r="AS40" i="41" s="1"/>
  <c r="W37" i="27"/>
  <c r="AS42" i="41" s="1"/>
  <c r="AF35" i="27"/>
  <c r="CG40" i="41" s="1"/>
  <c r="AF37" i="27"/>
  <c r="CG42" i="41" s="1"/>
  <c r="BB35" i="27"/>
  <c r="ES40" i="41" s="1"/>
  <c r="BB33" i="27"/>
  <c r="ES36" i="41" s="1"/>
  <c r="AP35" i="27"/>
  <c r="CS40" i="41" s="1"/>
  <c r="AP34" i="27"/>
  <c r="CS39" i="41" s="1"/>
  <c r="AP36" i="27"/>
  <c r="CS41" i="41" s="1"/>
  <c r="AX35" i="27"/>
  <c r="EC40" i="41" s="1"/>
  <c r="AX36" i="27"/>
  <c r="EC41" i="41" s="1"/>
  <c r="AX34" i="27"/>
  <c r="EC39" i="41" s="1"/>
  <c r="AH36" i="27"/>
  <c r="AB36" i="27"/>
  <c r="BQ41" i="41" s="1"/>
  <c r="AY42" i="41"/>
  <c r="AY43" i="41" s="1"/>
  <c r="AX42" i="41"/>
  <c r="AX43" i="41" s="1"/>
  <c r="AW43" i="41"/>
  <c r="AW45" i="41" s="1"/>
  <c r="AW46" i="41"/>
  <c r="F51" i="86"/>
  <c r="F48" i="86"/>
  <c r="F50" i="86" s="1"/>
  <c r="BD37" i="27"/>
  <c r="FA42" i="41" s="1"/>
  <c r="BD33" i="27"/>
  <c r="FA36" i="41" s="1"/>
  <c r="BD31" i="27"/>
  <c r="FA34" i="41" s="1"/>
  <c r="BD30" i="27"/>
  <c r="FA33" i="41" s="1"/>
  <c r="BD29" i="27"/>
  <c r="FA32" i="41" s="1"/>
  <c r="BD28" i="27"/>
  <c r="FA31" i="41" s="1"/>
  <c r="BD27" i="27"/>
  <c r="FA30" i="41" s="1"/>
  <c r="BD26" i="27"/>
  <c r="FA27" i="41" s="1"/>
  <c r="BD24" i="27"/>
  <c r="FA25" i="41" s="1"/>
  <c r="BD25" i="27"/>
  <c r="FA26" i="41" s="1"/>
  <c r="BD23" i="27"/>
  <c r="FA24" i="41" s="1"/>
  <c r="BD22" i="27"/>
  <c r="FA23" i="41" s="1"/>
  <c r="BD21" i="27"/>
  <c r="FA22" i="41" s="1"/>
  <c r="BD19" i="27"/>
  <c r="FA18" i="41" s="1"/>
  <c r="BD20" i="27"/>
  <c r="FA21" i="41" s="1"/>
  <c r="BD18" i="27"/>
  <c r="FA17" i="41" s="1"/>
  <c r="BD15" i="27"/>
  <c r="FA14" i="41" s="1"/>
  <c r="BD17" i="27"/>
  <c r="FA16" i="41" s="1"/>
  <c r="BD16" i="27"/>
  <c r="FA15" i="41" s="1"/>
  <c r="BD14" i="27"/>
  <c r="FA13" i="41" s="1"/>
  <c r="BD13" i="27"/>
  <c r="FA12" i="41" s="1"/>
  <c r="BD12" i="27"/>
  <c r="FA9" i="41" s="1"/>
  <c r="BD11" i="27"/>
  <c r="FA8" i="41" s="1"/>
  <c r="BD10" i="27"/>
  <c r="FA7" i="41" s="1"/>
  <c r="BD8" i="27"/>
  <c r="BD9" i="27"/>
  <c r="FA6" i="41" s="1"/>
  <c r="C36" i="117"/>
  <c r="E36" i="117" s="1"/>
  <c r="G36" i="117" s="1"/>
  <c r="BJ41" i="41"/>
  <c r="BK41" i="41"/>
  <c r="Z33" i="27"/>
  <c r="BI36" i="41" s="1"/>
  <c r="Z32" i="27"/>
  <c r="BI35" i="41" s="1"/>
  <c r="Z31" i="27"/>
  <c r="BI34" i="41" s="1"/>
  <c r="Z30" i="27"/>
  <c r="BI33" i="41" s="1"/>
  <c r="Z29" i="27"/>
  <c r="BI32" i="41" s="1"/>
  <c r="Z28" i="27"/>
  <c r="BI31" i="41" s="1"/>
  <c r="Z27" i="27"/>
  <c r="BI30" i="41" s="1"/>
  <c r="Z26" i="27"/>
  <c r="BI27" i="41" s="1"/>
  <c r="Z25" i="27"/>
  <c r="BI26" i="41" s="1"/>
  <c r="Z24" i="27"/>
  <c r="BI25" i="41" s="1"/>
  <c r="Z22" i="27"/>
  <c r="BI23" i="41" s="1"/>
  <c r="Z21" i="27"/>
  <c r="BI22" i="41" s="1"/>
  <c r="Z23" i="27"/>
  <c r="BI24" i="41" s="1"/>
  <c r="Z20" i="27"/>
  <c r="BI21" i="41" s="1"/>
  <c r="Z19" i="27"/>
  <c r="BI18" i="41" s="1"/>
  <c r="Z18" i="27"/>
  <c r="BI17" i="41" s="1"/>
  <c r="Z15" i="27"/>
  <c r="BI14" i="41" s="1"/>
  <c r="Z17" i="27"/>
  <c r="BI16" i="41" s="1"/>
  <c r="Z16" i="27"/>
  <c r="BI15" i="41" s="1"/>
  <c r="Z14" i="27"/>
  <c r="BI13" i="41" s="1"/>
  <c r="Z13" i="27"/>
  <c r="BI12" i="41" s="1"/>
  <c r="Z12" i="27"/>
  <c r="BI9" i="41" s="1"/>
  <c r="Z11" i="27"/>
  <c r="BI8" i="41" s="1"/>
  <c r="Z10" i="27"/>
  <c r="BI7" i="41" s="1"/>
  <c r="Z8" i="27"/>
  <c r="Z9" i="27"/>
  <c r="BI6" i="41" s="1"/>
  <c r="C36" i="109"/>
  <c r="E36" i="109" s="1"/>
  <c r="G36" i="109" s="1"/>
  <c r="BC37" i="27"/>
  <c r="EW42" i="41" s="1"/>
  <c r="BC33" i="27"/>
  <c r="EW36" i="41" s="1"/>
  <c r="BC32" i="27"/>
  <c r="EW35" i="41" s="1"/>
  <c r="BC31" i="27"/>
  <c r="EW34" i="41" s="1"/>
  <c r="BC30" i="27"/>
  <c r="EW33" i="41" s="1"/>
  <c r="BC27" i="27"/>
  <c r="EW30" i="41" s="1"/>
  <c r="BC28" i="27"/>
  <c r="EW31" i="41" s="1"/>
  <c r="BC29" i="27"/>
  <c r="EW32" i="41" s="1"/>
  <c r="BC26" i="27"/>
  <c r="EW27" i="41" s="1"/>
  <c r="BC25" i="27"/>
  <c r="EW26" i="41" s="1"/>
  <c r="BC24" i="27"/>
  <c r="EW25" i="41" s="1"/>
  <c r="BC23" i="27"/>
  <c r="EW24" i="41" s="1"/>
  <c r="BC21" i="27"/>
  <c r="EW22" i="41" s="1"/>
  <c r="BC22" i="27"/>
  <c r="EW23" i="41" s="1"/>
  <c r="BC19" i="27"/>
  <c r="EW18" i="41" s="1"/>
  <c r="BC20" i="27"/>
  <c r="EW21" i="41" s="1"/>
  <c r="BC18" i="27"/>
  <c r="EW17" i="41" s="1"/>
  <c r="BC17" i="27"/>
  <c r="EW16" i="41" s="1"/>
  <c r="BC15" i="27"/>
  <c r="EW14" i="41" s="1"/>
  <c r="BC16" i="27"/>
  <c r="EW15" i="41" s="1"/>
  <c r="BC14" i="27"/>
  <c r="EW13" i="41" s="1"/>
  <c r="BC13" i="27"/>
  <c r="EW12" i="41" s="1"/>
  <c r="BC11" i="27"/>
  <c r="EW8" i="41" s="1"/>
  <c r="BC12" i="27"/>
  <c r="EW9" i="41" s="1"/>
  <c r="BC10" i="27"/>
  <c r="EW7" i="41" s="1"/>
  <c r="BC8" i="27"/>
  <c r="BC9" i="27"/>
  <c r="EW6" i="41" s="1"/>
  <c r="C36" i="111"/>
  <c r="E36" i="111" s="1"/>
  <c r="G36" i="111" s="1"/>
  <c r="AP41" i="41"/>
  <c r="AQ41" i="41"/>
  <c r="AQ35" i="41"/>
  <c r="AP35" i="41"/>
  <c r="AP34" i="41"/>
  <c r="AQ34" i="41"/>
  <c r="AQ33" i="41"/>
  <c r="AP33" i="41"/>
  <c r="AQ32" i="41"/>
  <c r="AP32" i="41"/>
  <c r="AP31" i="41"/>
  <c r="AQ31" i="41"/>
  <c r="AO37" i="41"/>
  <c r="AQ30" i="41"/>
  <c r="AP30" i="41"/>
  <c r="AQ27" i="41"/>
  <c r="AP27" i="41"/>
  <c r="AP25" i="41"/>
  <c r="AQ25" i="41"/>
  <c r="AQ26" i="41"/>
  <c r="AP26" i="41"/>
  <c r="AP23" i="41"/>
  <c r="AQ23" i="41"/>
  <c r="AQ22" i="41"/>
  <c r="AP22" i="41"/>
  <c r="AP24" i="41"/>
  <c r="AQ24" i="41"/>
  <c r="AQ21" i="41"/>
  <c r="AP21" i="41"/>
  <c r="AO28" i="41"/>
  <c r="AP18" i="41"/>
  <c r="AQ18" i="41"/>
  <c r="AQ17" i="41"/>
  <c r="AP17" i="41"/>
  <c r="AQ16" i="41"/>
  <c r="AP16" i="41"/>
  <c r="AP14" i="41"/>
  <c r="AQ14" i="41"/>
  <c r="AQ15" i="41"/>
  <c r="AP15" i="41"/>
  <c r="AQ12" i="41"/>
  <c r="AO19" i="41"/>
  <c r="AP12" i="41"/>
  <c r="AP13" i="41"/>
  <c r="AQ13" i="41"/>
  <c r="AQ9" i="41"/>
  <c r="AP9" i="41"/>
  <c r="AQ7" i="41"/>
  <c r="AP7" i="41"/>
  <c r="AP8" i="41"/>
  <c r="AQ8" i="41"/>
  <c r="AQ6" i="41"/>
  <c r="AP6" i="41"/>
  <c r="AO5" i="41"/>
  <c r="AO46" i="41" s="1"/>
  <c r="V40" i="27"/>
  <c r="V41" i="41"/>
  <c r="W41" i="41"/>
  <c r="W35" i="41"/>
  <c r="V35" i="41"/>
  <c r="V33" i="41"/>
  <c r="W33" i="41"/>
  <c r="V34" i="41"/>
  <c r="W34" i="41"/>
  <c r="W32" i="41"/>
  <c r="V32" i="41"/>
  <c r="W31" i="41"/>
  <c r="V31" i="41"/>
  <c r="U37" i="41"/>
  <c r="W30" i="41"/>
  <c r="V30" i="41"/>
  <c r="V26" i="41"/>
  <c r="W26" i="41"/>
  <c r="W27" i="41"/>
  <c r="V27" i="41"/>
  <c r="V25" i="41"/>
  <c r="W25" i="41"/>
  <c r="W24" i="41"/>
  <c r="V24" i="41"/>
  <c r="W22" i="41"/>
  <c r="V22" i="41"/>
  <c r="W23" i="41"/>
  <c r="V23" i="41"/>
  <c r="V18" i="41"/>
  <c r="W18" i="41"/>
  <c r="W21" i="41"/>
  <c r="U28" i="41"/>
  <c r="V21" i="41"/>
  <c r="W17" i="41"/>
  <c r="V17" i="41"/>
  <c r="W16" i="41"/>
  <c r="V16" i="41"/>
  <c r="W14" i="41"/>
  <c r="V14" i="41"/>
  <c r="W15" i="41"/>
  <c r="V15" i="41"/>
  <c r="W13" i="41"/>
  <c r="V13" i="41"/>
  <c r="V12" i="41"/>
  <c r="W12" i="41"/>
  <c r="U19" i="41"/>
  <c r="W9" i="41"/>
  <c r="V9" i="41"/>
  <c r="W7" i="41"/>
  <c r="V7" i="41"/>
  <c r="W8" i="41"/>
  <c r="V8" i="41"/>
  <c r="W6" i="41"/>
  <c r="V6" i="41"/>
  <c r="Q40" i="27"/>
  <c r="U5" i="41"/>
  <c r="U46" i="41" s="1"/>
  <c r="DO39" i="41"/>
  <c r="DN39" i="41"/>
  <c r="DM43" i="41"/>
  <c r="DO36" i="41"/>
  <c r="DN36" i="41"/>
  <c r="DN34" i="41"/>
  <c r="DO34" i="41"/>
  <c r="DO41" i="41"/>
  <c r="DN41" i="41"/>
  <c r="DN35" i="41"/>
  <c r="DO35" i="41"/>
  <c r="DN33" i="41"/>
  <c r="DO33" i="41"/>
  <c r="DO32" i="41"/>
  <c r="DN32" i="41"/>
  <c r="DO31" i="41"/>
  <c r="DN31" i="41"/>
  <c r="DO30" i="41"/>
  <c r="DM37" i="41"/>
  <c r="DN30" i="41"/>
  <c r="DO27" i="41"/>
  <c r="DN27" i="41"/>
  <c r="DN25" i="41"/>
  <c r="DO25" i="41"/>
  <c r="DN26" i="41"/>
  <c r="DO26" i="41"/>
  <c r="DN24" i="41"/>
  <c r="DO24" i="41"/>
  <c r="DN23" i="41"/>
  <c r="DO23" i="41"/>
  <c r="DO22" i="41"/>
  <c r="DN22" i="41"/>
  <c r="DM28" i="41"/>
  <c r="DN21" i="41"/>
  <c r="DO21" i="41"/>
  <c r="DO17" i="41"/>
  <c r="DN17" i="41"/>
  <c r="DO18" i="41"/>
  <c r="DN18" i="41"/>
  <c r="DN16" i="41"/>
  <c r="DO16" i="41"/>
  <c r="DO14" i="41"/>
  <c r="DN14" i="41"/>
  <c r="DO15" i="41"/>
  <c r="DN15" i="41"/>
  <c r="DO13" i="41"/>
  <c r="DN13" i="41"/>
  <c r="DO12" i="41"/>
  <c r="DN12" i="41"/>
  <c r="DM19" i="41"/>
  <c r="DN9" i="41"/>
  <c r="DO9" i="41"/>
  <c r="DN8" i="41"/>
  <c r="DO8" i="41"/>
  <c r="DN7" i="41"/>
  <c r="DO7" i="41"/>
  <c r="DO6" i="41"/>
  <c r="DN6" i="41"/>
  <c r="DM5" i="41"/>
  <c r="DM46" i="41" s="1"/>
  <c r="AT40" i="27"/>
  <c r="BF37" i="27"/>
  <c r="BE42" i="41" s="1"/>
  <c r="BF34" i="27"/>
  <c r="BE39" i="41" s="1"/>
  <c r="BF32" i="27"/>
  <c r="BE35" i="41" s="1"/>
  <c r="BF31" i="27"/>
  <c r="BE34" i="41" s="1"/>
  <c r="BF30" i="27"/>
  <c r="BE33" i="41" s="1"/>
  <c r="BF29" i="27"/>
  <c r="BE32" i="41" s="1"/>
  <c r="BF28" i="27"/>
  <c r="BE31" i="41" s="1"/>
  <c r="BF27" i="27"/>
  <c r="BE30" i="41" s="1"/>
  <c r="BF25" i="27"/>
  <c r="BE26" i="41" s="1"/>
  <c r="BF26" i="27"/>
  <c r="BE27" i="41" s="1"/>
  <c r="BF24" i="27"/>
  <c r="BE25" i="41" s="1"/>
  <c r="BF23" i="27"/>
  <c r="BE24" i="41" s="1"/>
  <c r="BF22" i="27"/>
  <c r="BE23" i="41" s="1"/>
  <c r="BF21" i="27"/>
  <c r="BE22" i="41" s="1"/>
  <c r="BF19" i="27"/>
  <c r="BE18" i="41" s="1"/>
  <c r="BF20" i="27"/>
  <c r="BE21" i="41" s="1"/>
  <c r="BF18" i="27"/>
  <c r="BE17" i="41" s="1"/>
  <c r="BF17" i="27"/>
  <c r="BE16" i="41" s="1"/>
  <c r="BF15" i="27"/>
  <c r="BE14" i="41" s="1"/>
  <c r="BF14" i="27"/>
  <c r="BE13" i="41" s="1"/>
  <c r="BF16" i="27"/>
  <c r="BE15" i="41" s="1"/>
  <c r="BF13" i="27"/>
  <c r="BE12" i="41" s="1"/>
  <c r="BF12" i="27"/>
  <c r="BE9" i="41" s="1"/>
  <c r="BF10" i="27"/>
  <c r="BE7" i="41" s="1"/>
  <c r="BF11" i="27"/>
  <c r="BE8" i="41" s="1"/>
  <c r="BF9" i="27"/>
  <c r="BE6" i="41" s="1"/>
  <c r="BF8" i="27"/>
  <c r="C36" i="125"/>
  <c r="E36" i="125" s="1"/>
  <c r="G36" i="125" s="1"/>
  <c r="I41" i="41"/>
  <c r="I39" i="41"/>
  <c r="I33" i="41"/>
  <c r="I34" i="41"/>
  <c r="I32" i="41"/>
  <c r="I31" i="41"/>
  <c r="I30" i="41"/>
  <c r="I26" i="41"/>
  <c r="I25" i="41"/>
  <c r="I27" i="41"/>
  <c r="I24" i="41"/>
  <c r="I23" i="41"/>
  <c r="I22" i="41"/>
  <c r="I21" i="41"/>
  <c r="I18" i="41"/>
  <c r="I17" i="41"/>
  <c r="I16" i="41"/>
  <c r="I15" i="41"/>
  <c r="I14" i="41"/>
  <c r="I13" i="41"/>
  <c r="I12" i="41"/>
  <c r="I9" i="41"/>
  <c r="I7" i="41"/>
  <c r="I8" i="41"/>
  <c r="I6" i="41"/>
  <c r="I5" i="41"/>
  <c r="N40" i="27"/>
  <c r="N39" i="41"/>
  <c r="M43" i="41"/>
  <c r="O39" i="41"/>
  <c r="O41" i="41"/>
  <c r="N41" i="41"/>
  <c r="N33" i="41"/>
  <c r="O33" i="41"/>
  <c r="O35" i="41"/>
  <c r="N35" i="41"/>
  <c r="O34" i="41"/>
  <c r="N34" i="41"/>
  <c r="N31" i="41"/>
  <c r="O31" i="41"/>
  <c r="O32" i="41"/>
  <c r="N32" i="41"/>
  <c r="N27" i="41"/>
  <c r="O27" i="41"/>
  <c r="M37" i="41"/>
  <c r="N30" i="41"/>
  <c r="O30" i="41"/>
  <c r="N25" i="41"/>
  <c r="O25" i="41"/>
  <c r="O26" i="41"/>
  <c r="N26" i="41"/>
  <c r="N24" i="41"/>
  <c r="O24" i="41"/>
  <c r="O23" i="41"/>
  <c r="N23" i="41"/>
  <c r="O22" i="41"/>
  <c r="N22" i="41"/>
  <c r="M28" i="41"/>
  <c r="N21" i="41"/>
  <c r="O21" i="41"/>
  <c r="N18" i="41"/>
  <c r="O18" i="41"/>
  <c r="N17" i="41"/>
  <c r="O17" i="41"/>
  <c r="O16" i="41"/>
  <c r="N16" i="41"/>
  <c r="N14" i="41"/>
  <c r="O14" i="41"/>
  <c r="N15" i="41"/>
  <c r="O15" i="41"/>
  <c r="O13" i="41"/>
  <c r="N13" i="41"/>
  <c r="M19" i="41"/>
  <c r="O12" i="41"/>
  <c r="N12" i="41"/>
  <c r="N8" i="41"/>
  <c r="O8" i="41"/>
  <c r="N9" i="41"/>
  <c r="O9" i="41"/>
  <c r="O7" i="41"/>
  <c r="N7" i="41"/>
  <c r="N6" i="41"/>
  <c r="O6" i="41"/>
  <c r="M5" i="41"/>
  <c r="M46" i="41" s="1"/>
  <c r="O40" i="27"/>
  <c r="CD35" i="41"/>
  <c r="CE35" i="41"/>
  <c r="CD41" i="41"/>
  <c r="CE41" i="41"/>
  <c r="CE34" i="41"/>
  <c r="CD34" i="41"/>
  <c r="CD33" i="41"/>
  <c r="CE33" i="41"/>
  <c r="CD32" i="41"/>
  <c r="CE32" i="41"/>
  <c r="CD31" i="41"/>
  <c r="CE31" i="41"/>
  <c r="CE30" i="41"/>
  <c r="CD30" i="41"/>
  <c r="CC37" i="41"/>
  <c r="CD26" i="41"/>
  <c r="CE26" i="41"/>
  <c r="CE27" i="41"/>
  <c r="CD27" i="41"/>
  <c r="CD24" i="41"/>
  <c r="CE24" i="41"/>
  <c r="CE25" i="41"/>
  <c r="CD25" i="41"/>
  <c r="CD22" i="41"/>
  <c r="CE22" i="41"/>
  <c r="CE23" i="41"/>
  <c r="CD23" i="41"/>
  <c r="CE21" i="41"/>
  <c r="CD21" i="41"/>
  <c r="CC28" i="41"/>
  <c r="CD17" i="41"/>
  <c r="CE17" i="41"/>
  <c r="CE18" i="41"/>
  <c r="CD18" i="41"/>
  <c r="CE16" i="41"/>
  <c r="CD16" i="41"/>
  <c r="CE14" i="41"/>
  <c r="CD14" i="41"/>
  <c r="CD15" i="41"/>
  <c r="CE15" i="41"/>
  <c r="CE13" i="41"/>
  <c r="CD13" i="41"/>
  <c r="CD9" i="41"/>
  <c r="CE9" i="41"/>
  <c r="CC19" i="41"/>
  <c r="CE12" i="41"/>
  <c r="CD12" i="41"/>
  <c r="CD8" i="41"/>
  <c r="CE8" i="41"/>
  <c r="CE7" i="41"/>
  <c r="CD7" i="41"/>
  <c r="AE40" i="27"/>
  <c r="CC5" i="41"/>
  <c r="CC46" i="41" s="1"/>
  <c r="CE6" i="41"/>
  <c r="CD6" i="41"/>
  <c r="EQ34" i="41"/>
  <c r="EP34" i="41"/>
  <c r="EP33" i="41"/>
  <c r="EQ33" i="41"/>
  <c r="EQ32" i="41"/>
  <c r="EP32" i="41"/>
  <c r="EQ31" i="41"/>
  <c r="EP31" i="41"/>
  <c r="EP30" i="41"/>
  <c r="EQ30" i="41"/>
  <c r="EO37" i="41"/>
  <c r="EO28" i="41"/>
  <c r="EP27" i="41"/>
  <c r="EQ27" i="41"/>
  <c r="EQ26" i="41"/>
  <c r="EP26" i="41"/>
  <c r="EQ24" i="41"/>
  <c r="EP24" i="41"/>
  <c r="EQ25" i="41"/>
  <c r="EP25" i="41"/>
  <c r="EP23" i="41"/>
  <c r="EQ23" i="41"/>
  <c r="EQ21" i="41"/>
  <c r="EP21" i="41"/>
  <c r="EQ22" i="41"/>
  <c r="EP22" i="41"/>
  <c r="EQ18" i="41"/>
  <c r="EP18" i="41"/>
  <c r="EQ16" i="41"/>
  <c r="EP16" i="41"/>
  <c r="EP17" i="41"/>
  <c r="EQ17" i="41"/>
  <c r="EQ15" i="41"/>
  <c r="EP15" i="41"/>
  <c r="EP14" i="41"/>
  <c r="EQ14" i="41"/>
  <c r="EP13" i="41"/>
  <c r="EQ13" i="41"/>
  <c r="EP9" i="41"/>
  <c r="EQ9" i="41"/>
  <c r="EO19" i="41"/>
  <c r="EQ12" i="41"/>
  <c r="EP12" i="41"/>
  <c r="EQ8" i="41"/>
  <c r="EP8" i="41"/>
  <c r="EP7" i="41"/>
  <c r="EQ7" i="41"/>
  <c r="BA40" i="27"/>
  <c r="EO5" i="41"/>
  <c r="EO46" i="41" s="1"/>
  <c r="EQ6" i="41"/>
  <c r="EP6" i="41"/>
  <c r="DB32" i="41"/>
  <c r="DC32" i="41"/>
  <c r="DC33" i="41"/>
  <c r="DB33" i="41"/>
  <c r="DB31" i="41"/>
  <c r="DC31" i="41"/>
  <c r="DA37" i="41"/>
  <c r="DC30" i="41"/>
  <c r="DB30" i="41"/>
  <c r="DB27" i="41"/>
  <c r="DC27" i="41"/>
  <c r="DB25" i="41"/>
  <c r="DC25" i="41"/>
  <c r="DB26" i="41"/>
  <c r="DC26" i="41"/>
  <c r="DC24" i="41"/>
  <c r="DB24" i="41"/>
  <c r="DB23" i="41"/>
  <c r="DC23" i="41"/>
  <c r="DB22" i="41"/>
  <c r="DC22" i="41"/>
  <c r="DA28" i="41"/>
  <c r="DC21" i="41"/>
  <c r="DB21" i="41"/>
  <c r="DB18" i="41"/>
  <c r="DC18" i="41"/>
  <c r="DC17" i="41"/>
  <c r="DB17" i="41"/>
  <c r="DB16" i="41"/>
  <c r="DC16" i="41"/>
  <c r="DB15" i="41"/>
  <c r="DC15" i="41"/>
  <c r="DC14" i="41"/>
  <c r="DB14" i="41"/>
  <c r="DC13" i="41"/>
  <c r="DB13" i="41"/>
  <c r="DB9" i="41"/>
  <c r="DC9" i="41"/>
  <c r="DB12" i="41"/>
  <c r="DC12" i="41"/>
  <c r="DA19" i="41"/>
  <c r="DC8" i="41"/>
  <c r="DB8" i="41"/>
  <c r="AQ40" i="27"/>
  <c r="DA5" i="41"/>
  <c r="DA46" i="41" s="1"/>
  <c r="DC6" i="41"/>
  <c r="DB6" i="41"/>
  <c r="DB7" i="41"/>
  <c r="DC7" i="41"/>
  <c r="DC41" i="41"/>
  <c r="DB41" i="41"/>
  <c r="DB35" i="41"/>
  <c r="DC35" i="41"/>
  <c r="DA43" i="41"/>
  <c r="DB39" i="41"/>
  <c r="DC39" i="41"/>
  <c r="AZ35" i="27"/>
  <c r="EK40" i="41" s="1"/>
  <c r="AZ33" i="27"/>
  <c r="EK36" i="41" s="1"/>
  <c r="AZ36" i="27"/>
  <c r="EK41" i="41" s="1"/>
  <c r="AZ34" i="27"/>
  <c r="EK39" i="41" s="1"/>
  <c r="AZ37" i="27"/>
  <c r="EK42" i="41" s="1"/>
  <c r="AZ32" i="27"/>
  <c r="EK35" i="41" s="1"/>
  <c r="AZ31" i="27"/>
  <c r="EK34" i="41" s="1"/>
  <c r="AZ29" i="27"/>
  <c r="EK32" i="41" s="1"/>
  <c r="AZ30" i="27"/>
  <c r="EK33" i="41" s="1"/>
  <c r="AZ28" i="27"/>
  <c r="EK31" i="41" s="1"/>
  <c r="AZ26" i="27"/>
  <c r="EK27" i="41" s="1"/>
  <c r="AZ27" i="27"/>
  <c r="EK30" i="41" s="1"/>
  <c r="AZ25" i="27"/>
  <c r="EK26" i="41" s="1"/>
  <c r="AZ23" i="27"/>
  <c r="EK24" i="41" s="1"/>
  <c r="AZ24" i="27"/>
  <c r="EK25" i="41" s="1"/>
  <c r="AZ22" i="27"/>
  <c r="EK23" i="41" s="1"/>
  <c r="AZ20" i="27"/>
  <c r="EK21" i="41" s="1"/>
  <c r="AZ21" i="27"/>
  <c r="EK22" i="41" s="1"/>
  <c r="AZ19" i="27"/>
  <c r="EK18" i="41" s="1"/>
  <c r="AZ18" i="27"/>
  <c r="EK17" i="41" s="1"/>
  <c r="AZ16" i="27"/>
  <c r="EK15" i="41" s="1"/>
  <c r="AZ17" i="27"/>
  <c r="EK16" i="41" s="1"/>
  <c r="AZ15" i="27"/>
  <c r="EK14" i="41" s="1"/>
  <c r="AZ14" i="27"/>
  <c r="EK13" i="41" s="1"/>
  <c r="AZ13" i="27"/>
  <c r="EK12" i="41" s="1"/>
  <c r="AZ12" i="27"/>
  <c r="EK9" i="41" s="1"/>
  <c r="AZ11" i="27"/>
  <c r="EK8" i="41" s="1"/>
  <c r="AZ10" i="27"/>
  <c r="EK7" i="41" s="1"/>
  <c r="AZ8" i="27"/>
  <c r="AZ9" i="27"/>
  <c r="EK6" i="41" s="1"/>
  <c r="C36" i="94"/>
  <c r="E36" i="94" s="1"/>
  <c r="G36" i="94" s="1"/>
  <c r="G40" i="94" s="1"/>
  <c r="G41" i="94" s="1"/>
  <c r="AY35" i="27"/>
  <c r="EG40" i="41" s="1"/>
  <c r="AY34" i="27"/>
  <c r="EG39" i="41" s="1"/>
  <c r="AY33" i="27"/>
  <c r="EG36" i="41" s="1"/>
  <c r="AY36" i="27"/>
  <c r="EG41" i="41" s="1"/>
  <c r="AY37" i="27"/>
  <c r="EG42" i="41" s="1"/>
  <c r="AY31" i="27"/>
  <c r="EG34" i="41" s="1"/>
  <c r="AY32" i="27"/>
  <c r="EG35" i="41" s="1"/>
  <c r="AY29" i="27"/>
  <c r="EG32" i="41" s="1"/>
  <c r="AY30" i="27"/>
  <c r="EG33" i="41" s="1"/>
  <c r="AY28" i="27"/>
  <c r="EG31" i="41" s="1"/>
  <c r="AY27" i="27"/>
  <c r="EG30" i="41" s="1"/>
  <c r="AY26" i="27"/>
  <c r="EG27" i="41" s="1"/>
  <c r="AY24" i="27"/>
  <c r="EG25" i="41" s="1"/>
  <c r="AY25" i="27"/>
  <c r="EG26" i="41" s="1"/>
  <c r="AY23" i="27"/>
  <c r="EG24" i="41" s="1"/>
  <c r="AY20" i="27"/>
  <c r="EG21" i="41" s="1"/>
  <c r="AY21" i="27"/>
  <c r="EG22" i="41" s="1"/>
  <c r="AY22" i="27"/>
  <c r="EG23" i="41" s="1"/>
  <c r="AY19" i="27"/>
  <c r="EG18" i="41" s="1"/>
  <c r="AY18" i="27"/>
  <c r="EG17" i="41" s="1"/>
  <c r="AY16" i="27"/>
  <c r="EG15" i="41" s="1"/>
  <c r="AY17" i="27"/>
  <c r="EG16" i="41" s="1"/>
  <c r="AY15" i="27"/>
  <c r="EG14" i="41" s="1"/>
  <c r="AY14" i="27"/>
  <c r="EG13" i="41" s="1"/>
  <c r="AY12" i="27"/>
  <c r="EG9" i="41" s="1"/>
  <c r="AY13" i="27"/>
  <c r="EG12" i="41" s="1"/>
  <c r="AY11" i="27"/>
  <c r="EG8" i="41" s="1"/>
  <c r="AY10" i="27"/>
  <c r="EG7" i="41" s="1"/>
  <c r="AY8" i="27"/>
  <c r="AY9" i="27"/>
  <c r="EG6" i="41" s="1"/>
  <c r="C36" i="95"/>
  <c r="E36" i="95" s="1"/>
  <c r="G36" i="95" s="1"/>
  <c r="G40" i="95" s="1"/>
  <c r="G41" i="95" s="1"/>
  <c r="BO41" i="41"/>
  <c r="BN41" i="41"/>
  <c r="AA35" i="27"/>
  <c r="BM40" i="41" s="1"/>
  <c r="AA33" i="27"/>
  <c r="BM36" i="41" s="1"/>
  <c r="AA34" i="27"/>
  <c r="BM39" i="41" s="1"/>
  <c r="AA37" i="27"/>
  <c r="BM42" i="41" s="1"/>
  <c r="AA32" i="27"/>
  <c r="BM35" i="41" s="1"/>
  <c r="AA31" i="27"/>
  <c r="BM34" i="41" s="1"/>
  <c r="AA30" i="27"/>
  <c r="BM33" i="41" s="1"/>
  <c r="AA29" i="27"/>
  <c r="BM32" i="41" s="1"/>
  <c r="AA28" i="27"/>
  <c r="BM31" i="41" s="1"/>
  <c r="AA26" i="27"/>
  <c r="BM27" i="41" s="1"/>
  <c r="AA27" i="27"/>
  <c r="BM30" i="41" s="1"/>
  <c r="AA25" i="27"/>
  <c r="BM26" i="41" s="1"/>
  <c r="AA23" i="27"/>
  <c r="BM24" i="41" s="1"/>
  <c r="AA24" i="27"/>
  <c r="BM25" i="41" s="1"/>
  <c r="AA22" i="27"/>
  <c r="BM23" i="41" s="1"/>
  <c r="AA21" i="27"/>
  <c r="BM22" i="41" s="1"/>
  <c r="AA20" i="27"/>
  <c r="BM21" i="41" s="1"/>
  <c r="AA19" i="27"/>
  <c r="BM18" i="41" s="1"/>
  <c r="AA18" i="27"/>
  <c r="BM17" i="41" s="1"/>
  <c r="AA17" i="27"/>
  <c r="BM16" i="41" s="1"/>
  <c r="AA16" i="27"/>
  <c r="BM15" i="41" s="1"/>
  <c r="AA15" i="27"/>
  <c r="BM14" i="41" s="1"/>
  <c r="AA13" i="27"/>
  <c r="BM12" i="41" s="1"/>
  <c r="AA14" i="27"/>
  <c r="BM13" i="41" s="1"/>
  <c r="AA12" i="27"/>
  <c r="BM9" i="41" s="1"/>
  <c r="AA11" i="27"/>
  <c r="BM8" i="41" s="1"/>
  <c r="AA9" i="27"/>
  <c r="BM6" i="41" s="1"/>
  <c r="AA10" i="27"/>
  <c r="BM7" i="41" s="1"/>
  <c r="AA8" i="27"/>
  <c r="C36" i="38"/>
  <c r="E36" i="38" s="1"/>
  <c r="G36" i="38" s="1"/>
  <c r="G40" i="38" s="1"/>
  <c r="G41" i="38" s="1"/>
  <c r="AW35" i="27"/>
  <c r="DY40" i="41" s="1"/>
  <c r="AW33" i="27"/>
  <c r="DY36" i="41" s="1"/>
  <c r="AW36" i="27"/>
  <c r="DY41" i="41" s="1"/>
  <c r="AW34" i="27"/>
  <c r="DY39" i="41" s="1"/>
  <c r="AW37" i="27"/>
  <c r="DY42" i="41" s="1"/>
  <c r="AW32" i="27"/>
  <c r="DY35" i="41" s="1"/>
  <c r="AW31" i="27"/>
  <c r="DY34" i="41" s="1"/>
  <c r="AW29" i="27"/>
  <c r="DY32" i="41" s="1"/>
  <c r="AW30" i="27"/>
  <c r="DY33" i="41" s="1"/>
  <c r="AW28" i="27"/>
  <c r="DY31" i="41" s="1"/>
  <c r="AW26" i="27"/>
  <c r="DY27" i="41" s="1"/>
  <c r="AW27" i="27"/>
  <c r="DY30" i="41" s="1"/>
  <c r="AW25" i="27"/>
  <c r="DY26" i="41" s="1"/>
  <c r="AW23" i="27"/>
  <c r="DY24" i="41" s="1"/>
  <c r="AW24" i="27"/>
  <c r="DY25" i="41" s="1"/>
  <c r="AW22" i="27"/>
  <c r="DY23" i="41" s="1"/>
  <c r="AW20" i="27"/>
  <c r="DY21" i="41" s="1"/>
  <c r="AW21" i="27"/>
  <c r="DY22" i="41" s="1"/>
  <c r="AW19" i="27"/>
  <c r="DY18" i="41" s="1"/>
  <c r="AW17" i="27"/>
  <c r="DY16" i="41" s="1"/>
  <c r="AW18" i="27"/>
  <c r="DY17" i="41" s="1"/>
  <c r="AW16" i="27"/>
  <c r="DY15" i="41" s="1"/>
  <c r="AW15" i="27"/>
  <c r="DY14" i="41" s="1"/>
  <c r="AW14" i="27"/>
  <c r="DY13" i="41" s="1"/>
  <c r="AW13" i="27"/>
  <c r="DY12" i="41" s="1"/>
  <c r="AW12" i="27"/>
  <c r="DY9" i="41" s="1"/>
  <c r="AW11" i="27"/>
  <c r="DY8" i="41" s="1"/>
  <c r="AW10" i="27"/>
  <c r="DY7" i="41" s="1"/>
  <c r="AW8" i="27"/>
  <c r="AW9" i="27"/>
  <c r="DY6" i="41" s="1"/>
  <c r="C36" i="93"/>
  <c r="E36" i="93" s="1"/>
  <c r="G36" i="93" s="1"/>
  <c r="G40" i="93" s="1"/>
  <c r="G41" i="93" s="1"/>
  <c r="AV34" i="27"/>
  <c r="DU39" i="41" s="1"/>
  <c r="AV35" i="27"/>
  <c r="DU40" i="41" s="1"/>
  <c r="AV33" i="27"/>
  <c r="DU36" i="41" s="1"/>
  <c r="AV36" i="27"/>
  <c r="DU41" i="41" s="1"/>
  <c r="AV37" i="27"/>
  <c r="DU42" i="41" s="1"/>
  <c r="AV32" i="27"/>
  <c r="DU35" i="41" s="1"/>
  <c r="AV31" i="27"/>
  <c r="DU34" i="41" s="1"/>
  <c r="AV29" i="27"/>
  <c r="DU32" i="41" s="1"/>
  <c r="AV30" i="27"/>
  <c r="DU33" i="41" s="1"/>
  <c r="AV28" i="27"/>
  <c r="DU31" i="41" s="1"/>
  <c r="AV27" i="27"/>
  <c r="DU30" i="41" s="1"/>
  <c r="AV26" i="27"/>
  <c r="DU27" i="41" s="1"/>
  <c r="AV25" i="27"/>
  <c r="DU26" i="41" s="1"/>
  <c r="AV24" i="27"/>
  <c r="DU25" i="41" s="1"/>
  <c r="AV22" i="27"/>
  <c r="DU23" i="41" s="1"/>
  <c r="AV23" i="27"/>
  <c r="DU24" i="41" s="1"/>
  <c r="AV20" i="27"/>
  <c r="DU21" i="41" s="1"/>
  <c r="AV21" i="27"/>
  <c r="DU22" i="41" s="1"/>
  <c r="AV19" i="27"/>
  <c r="DU18" i="41" s="1"/>
  <c r="AV17" i="27"/>
  <c r="DU16" i="41" s="1"/>
  <c r="AV18" i="27"/>
  <c r="DU17" i="41" s="1"/>
  <c r="AV15" i="27"/>
  <c r="DU14" i="41" s="1"/>
  <c r="AV16" i="27"/>
  <c r="DU15" i="41" s="1"/>
  <c r="AV14" i="27"/>
  <c r="DU13" i="41" s="1"/>
  <c r="AV12" i="27"/>
  <c r="DU9" i="41" s="1"/>
  <c r="AV13" i="27"/>
  <c r="DU12" i="41" s="1"/>
  <c r="AV11" i="27"/>
  <c r="DU8" i="41" s="1"/>
  <c r="AV10" i="27"/>
  <c r="DU7" i="41" s="1"/>
  <c r="AV9" i="27"/>
  <c r="DU6" i="41" s="1"/>
  <c r="AV8" i="27"/>
  <c r="C36" i="61"/>
  <c r="E36" i="61" s="1"/>
  <c r="G36" i="61" s="1"/>
  <c r="G40" i="61" s="1"/>
  <c r="G41" i="61" s="1"/>
  <c r="W33" i="27"/>
  <c r="AS36" i="41" s="1"/>
  <c r="W32" i="27"/>
  <c r="AS35" i="41" s="1"/>
  <c r="W31" i="27"/>
  <c r="AS34" i="41" s="1"/>
  <c r="W29" i="27"/>
  <c r="AS32" i="41" s="1"/>
  <c r="W30" i="27"/>
  <c r="AS33" i="41" s="1"/>
  <c r="W28" i="27"/>
  <c r="AS31" i="41" s="1"/>
  <c r="W27" i="27"/>
  <c r="AS30" i="41" s="1"/>
  <c r="W26" i="27"/>
  <c r="AS27" i="41" s="1"/>
  <c r="W25" i="27"/>
  <c r="AS26" i="41" s="1"/>
  <c r="W24" i="27"/>
  <c r="AS25" i="41" s="1"/>
  <c r="W22" i="27"/>
  <c r="AS23" i="41" s="1"/>
  <c r="W23" i="27"/>
  <c r="AS24" i="41" s="1"/>
  <c r="W20" i="27"/>
  <c r="AS21" i="41" s="1"/>
  <c r="W21" i="27"/>
  <c r="AS22" i="41" s="1"/>
  <c r="W19" i="27"/>
  <c r="AS18" i="41" s="1"/>
  <c r="W17" i="27"/>
  <c r="AS16" i="41" s="1"/>
  <c r="W18" i="27"/>
  <c r="AS17" i="41" s="1"/>
  <c r="W16" i="27"/>
  <c r="AS15" i="41" s="1"/>
  <c r="W15" i="27"/>
  <c r="AS14" i="41" s="1"/>
  <c r="W12" i="27"/>
  <c r="AS9" i="41" s="1"/>
  <c r="W14" i="27"/>
  <c r="AS13" i="41" s="1"/>
  <c r="W13" i="27"/>
  <c r="AS12" i="41" s="1"/>
  <c r="W11" i="27"/>
  <c r="AS8" i="41" s="1"/>
  <c r="W9" i="27"/>
  <c r="AS6" i="41" s="1"/>
  <c r="W10" i="27"/>
  <c r="AS7" i="41" s="1"/>
  <c r="W8" i="27"/>
  <c r="C36" i="16"/>
  <c r="E36" i="16" s="1"/>
  <c r="G36" i="16" s="1"/>
  <c r="G40" i="16" s="1"/>
  <c r="G41" i="16" s="1"/>
  <c r="BB41" i="41"/>
  <c r="BC41" i="41"/>
  <c r="Y35" i="27"/>
  <c r="BA40" i="41" s="1"/>
  <c r="Y33" i="27"/>
  <c r="BA36" i="41" s="1"/>
  <c r="Y34" i="27"/>
  <c r="BA39" i="41" s="1"/>
  <c r="Y37" i="27"/>
  <c r="BA42" i="41" s="1"/>
  <c r="Y31" i="27"/>
  <c r="BA34" i="41" s="1"/>
  <c r="Y32" i="27"/>
  <c r="BA35" i="41" s="1"/>
  <c r="Y30" i="27"/>
  <c r="BA33" i="41" s="1"/>
  <c r="Y29" i="27"/>
  <c r="BA32" i="41" s="1"/>
  <c r="Y28" i="27"/>
  <c r="BA31" i="41" s="1"/>
  <c r="Y27" i="27"/>
  <c r="BA30" i="41" s="1"/>
  <c r="Y26" i="27"/>
  <c r="BA27" i="41" s="1"/>
  <c r="Y25" i="27"/>
  <c r="BA26" i="41" s="1"/>
  <c r="Y24" i="27"/>
  <c r="BA25" i="41" s="1"/>
  <c r="Y23" i="27"/>
  <c r="BA24" i="41" s="1"/>
  <c r="Y22" i="27"/>
  <c r="BA23" i="41" s="1"/>
  <c r="Y20" i="27"/>
  <c r="BA21" i="41" s="1"/>
  <c r="Y21" i="27"/>
  <c r="BA22" i="41" s="1"/>
  <c r="Y19" i="27"/>
  <c r="BA18" i="41" s="1"/>
  <c r="Y18" i="27"/>
  <c r="BA17" i="41" s="1"/>
  <c r="Y17" i="27"/>
  <c r="BA16" i="41" s="1"/>
  <c r="Y16" i="27"/>
  <c r="BA15" i="41" s="1"/>
  <c r="Y15" i="27"/>
  <c r="BA14" i="41" s="1"/>
  <c r="Y12" i="27"/>
  <c r="BA9" i="41" s="1"/>
  <c r="Y14" i="27"/>
  <c r="BA13" i="41" s="1"/>
  <c r="Y13" i="27"/>
  <c r="BA12" i="41" s="1"/>
  <c r="Y11" i="27"/>
  <c r="BA8" i="41" s="1"/>
  <c r="Y9" i="27"/>
  <c r="BA6" i="41" s="1"/>
  <c r="Y10" i="27"/>
  <c r="BA7" i="41" s="1"/>
  <c r="Y8" i="27"/>
  <c r="C36" i="107"/>
  <c r="E36" i="107" s="1"/>
  <c r="G36" i="107" s="1"/>
  <c r="G40" i="107" s="1"/>
  <c r="G41" i="107" s="1"/>
  <c r="AR35" i="27"/>
  <c r="DE40" i="41" s="1"/>
  <c r="AR36" i="27"/>
  <c r="DE41" i="41" s="1"/>
  <c r="AR34" i="27"/>
  <c r="DE39" i="41" s="1"/>
  <c r="AR33" i="27"/>
  <c r="DE36" i="41" s="1"/>
  <c r="AR37" i="27"/>
  <c r="DE42" i="41" s="1"/>
  <c r="AR32" i="27"/>
  <c r="DE35" i="41" s="1"/>
  <c r="AR30" i="27"/>
  <c r="DE33" i="41" s="1"/>
  <c r="AR31" i="27"/>
  <c r="DE34" i="41" s="1"/>
  <c r="AR29" i="27"/>
  <c r="DE32" i="41" s="1"/>
  <c r="AR27" i="27"/>
  <c r="DE30" i="41" s="1"/>
  <c r="AR28" i="27"/>
  <c r="DE31" i="41" s="1"/>
  <c r="AR26" i="27"/>
  <c r="DE27" i="41" s="1"/>
  <c r="AR25" i="27"/>
  <c r="DE26" i="41" s="1"/>
  <c r="AR23" i="27"/>
  <c r="DE24" i="41" s="1"/>
  <c r="AR24" i="27"/>
  <c r="DE25" i="41" s="1"/>
  <c r="AR22" i="27"/>
  <c r="DE23" i="41" s="1"/>
  <c r="AR21" i="27"/>
  <c r="DE22" i="41" s="1"/>
  <c r="AR19" i="27"/>
  <c r="DE18" i="41" s="1"/>
  <c r="AR20" i="27"/>
  <c r="DE21" i="41" s="1"/>
  <c r="AR18" i="27"/>
  <c r="DE17" i="41" s="1"/>
  <c r="AR17" i="27"/>
  <c r="DE16" i="41" s="1"/>
  <c r="AR16" i="27"/>
  <c r="DE15" i="41" s="1"/>
  <c r="AR15" i="27"/>
  <c r="DE14" i="41" s="1"/>
  <c r="AR14" i="27"/>
  <c r="DE13" i="41" s="1"/>
  <c r="AR12" i="27"/>
  <c r="DE9" i="41" s="1"/>
  <c r="AR13" i="27"/>
  <c r="DE12" i="41" s="1"/>
  <c r="AR11" i="27"/>
  <c r="DE8" i="41" s="1"/>
  <c r="AR10" i="27"/>
  <c r="DE7" i="41" s="1"/>
  <c r="AR9" i="27"/>
  <c r="DE6" i="41" s="1"/>
  <c r="AR8" i="27"/>
  <c r="C36" i="19"/>
  <c r="E36" i="19" s="1"/>
  <c r="G36" i="19" s="1"/>
  <c r="G40" i="19" s="1"/>
  <c r="G41" i="19" s="1"/>
  <c r="AG35" i="27"/>
  <c r="CK40" i="41" s="1"/>
  <c r="AG37" i="27"/>
  <c r="CK42" i="41" s="1"/>
  <c r="AG33" i="27"/>
  <c r="CK36" i="41" s="1"/>
  <c r="AG32" i="27"/>
  <c r="CK35" i="41" s="1"/>
  <c r="AG30" i="27"/>
  <c r="CK33" i="41" s="1"/>
  <c r="AG31" i="27"/>
  <c r="CK34" i="41" s="1"/>
  <c r="AG29" i="27"/>
  <c r="CK32" i="41" s="1"/>
  <c r="AG27" i="27"/>
  <c r="CK30" i="41" s="1"/>
  <c r="AG28" i="27"/>
  <c r="CK31" i="41" s="1"/>
  <c r="AG26" i="27"/>
  <c r="CK27" i="41" s="1"/>
  <c r="AG24" i="27"/>
  <c r="CK25" i="41" s="1"/>
  <c r="AG25" i="27"/>
  <c r="CK26" i="41" s="1"/>
  <c r="AG23" i="27"/>
  <c r="CK24" i="41" s="1"/>
  <c r="AG22" i="27"/>
  <c r="CK23" i="41" s="1"/>
  <c r="AG20" i="27"/>
  <c r="CK21" i="41" s="1"/>
  <c r="AG21" i="27"/>
  <c r="CK22" i="41" s="1"/>
  <c r="AG19" i="27"/>
  <c r="CK18" i="41" s="1"/>
  <c r="AG17" i="27"/>
  <c r="CK16" i="41" s="1"/>
  <c r="AG18" i="27"/>
  <c r="CK17" i="41" s="1"/>
  <c r="AG16" i="27"/>
  <c r="CK15" i="41" s="1"/>
  <c r="AG15" i="27"/>
  <c r="CK14" i="41" s="1"/>
  <c r="AG13" i="27"/>
  <c r="CK12" i="41" s="1"/>
  <c r="AG14" i="27"/>
  <c r="CK13" i="41" s="1"/>
  <c r="AG11" i="27"/>
  <c r="CK8" i="41" s="1"/>
  <c r="AG12" i="27"/>
  <c r="CK9" i="41" s="1"/>
  <c r="AG9" i="27"/>
  <c r="CK6" i="41" s="1"/>
  <c r="AG8" i="27"/>
  <c r="AG10" i="27"/>
  <c r="CK7" i="41" s="1"/>
  <c r="C36" i="77"/>
  <c r="E36" i="77" s="1"/>
  <c r="G36" i="77" s="1"/>
  <c r="G40" i="77" s="1"/>
  <c r="G41" i="77" s="1"/>
  <c r="AF33" i="27"/>
  <c r="CG36" i="41" s="1"/>
  <c r="AF32" i="27"/>
  <c r="CG35" i="41" s="1"/>
  <c r="AF31" i="27"/>
  <c r="CG34" i="41" s="1"/>
  <c r="AF30" i="27"/>
  <c r="CG33" i="41" s="1"/>
  <c r="AF29" i="27"/>
  <c r="CG32" i="41" s="1"/>
  <c r="AF28" i="27"/>
  <c r="CG31" i="41" s="1"/>
  <c r="AF27" i="27"/>
  <c r="CG30" i="41" s="1"/>
  <c r="AF26" i="27"/>
  <c r="CG27" i="41" s="1"/>
  <c r="AF25" i="27"/>
  <c r="CG26" i="41" s="1"/>
  <c r="AF24" i="27"/>
  <c r="CG25" i="41" s="1"/>
  <c r="AF23" i="27"/>
  <c r="CG24" i="41" s="1"/>
  <c r="AF22" i="27"/>
  <c r="CG23" i="41" s="1"/>
  <c r="AF20" i="27"/>
  <c r="CG21" i="41" s="1"/>
  <c r="AF21" i="27"/>
  <c r="CG22" i="41" s="1"/>
  <c r="AF19" i="27"/>
  <c r="CG18" i="41" s="1"/>
  <c r="AF17" i="27"/>
  <c r="CG16" i="41" s="1"/>
  <c r="AF18" i="27"/>
  <c r="CG17" i="41" s="1"/>
  <c r="AF16" i="27"/>
  <c r="CG15" i="41" s="1"/>
  <c r="AF15" i="27"/>
  <c r="CG14" i="41" s="1"/>
  <c r="AF13" i="27"/>
  <c r="CG12" i="41" s="1"/>
  <c r="AF14" i="27"/>
  <c r="CG13" i="41" s="1"/>
  <c r="AF12" i="27"/>
  <c r="CG9" i="41" s="1"/>
  <c r="AF11" i="27"/>
  <c r="CG8" i="41" s="1"/>
  <c r="AF8" i="27"/>
  <c r="AF10" i="27"/>
  <c r="CG7" i="41" s="1"/>
  <c r="AF9" i="27"/>
  <c r="CG6" i="41" s="1"/>
  <c r="C36" i="75"/>
  <c r="E36" i="75" s="1"/>
  <c r="G36" i="75" s="1"/>
  <c r="G40" i="75" s="1"/>
  <c r="G41" i="75" s="1"/>
  <c r="BB37" i="27"/>
  <c r="ES42" i="41" s="1"/>
  <c r="BB32" i="27"/>
  <c r="ES35" i="41" s="1"/>
  <c r="BB31" i="27"/>
  <c r="ES34" i="41" s="1"/>
  <c r="BB30" i="27"/>
  <c r="ES33" i="41" s="1"/>
  <c r="BB28" i="27"/>
  <c r="ES31" i="41" s="1"/>
  <c r="BB29" i="27"/>
  <c r="ES32" i="41" s="1"/>
  <c r="BB27" i="27"/>
  <c r="ES30" i="41" s="1"/>
  <c r="BB25" i="27"/>
  <c r="ES26" i="41" s="1"/>
  <c r="BB26" i="27"/>
  <c r="ES27" i="41" s="1"/>
  <c r="BB23" i="27"/>
  <c r="ES24" i="41" s="1"/>
  <c r="BB24" i="27"/>
  <c r="ES25" i="41" s="1"/>
  <c r="BB22" i="27"/>
  <c r="ES23" i="41" s="1"/>
  <c r="BB20" i="27"/>
  <c r="ES21" i="41" s="1"/>
  <c r="BB21" i="27"/>
  <c r="ES22" i="41" s="1"/>
  <c r="BB19" i="27"/>
  <c r="ES18" i="41" s="1"/>
  <c r="BB18" i="27"/>
  <c r="ES17" i="41" s="1"/>
  <c r="BB16" i="27"/>
  <c r="ES15" i="41" s="1"/>
  <c r="BB17" i="27"/>
  <c r="ES16" i="41" s="1"/>
  <c r="BB15" i="27"/>
  <c r="ES14" i="41" s="1"/>
  <c r="BB14" i="27"/>
  <c r="ES13" i="41" s="1"/>
  <c r="BB12" i="27"/>
  <c r="ES9" i="41" s="1"/>
  <c r="BB13" i="27"/>
  <c r="ES12" i="41" s="1"/>
  <c r="BB11" i="27"/>
  <c r="ES8" i="41" s="1"/>
  <c r="BB8" i="27"/>
  <c r="BB10" i="27"/>
  <c r="ES7" i="41" s="1"/>
  <c r="BB9" i="27"/>
  <c r="ES6" i="41" s="1"/>
  <c r="C36" i="112"/>
  <c r="E36" i="112" s="1"/>
  <c r="G36" i="112" s="1"/>
  <c r="G40" i="112" s="1"/>
  <c r="G41" i="112" s="1"/>
  <c r="AP37" i="27"/>
  <c r="CS42" i="41" s="1"/>
  <c r="AP32" i="27"/>
  <c r="CS35" i="41" s="1"/>
  <c r="AP33" i="27"/>
  <c r="CS36" i="41" s="1"/>
  <c r="AP30" i="27"/>
  <c r="CS33" i="41" s="1"/>
  <c r="AP31" i="27"/>
  <c r="CS34" i="41" s="1"/>
  <c r="AP29" i="27"/>
  <c r="CS32" i="41" s="1"/>
  <c r="AP28" i="27"/>
  <c r="CS31" i="41" s="1"/>
  <c r="AP26" i="27"/>
  <c r="CS27" i="41" s="1"/>
  <c r="AP27" i="27"/>
  <c r="CS30" i="41" s="1"/>
  <c r="AP25" i="27"/>
  <c r="CS26" i="41" s="1"/>
  <c r="AP24" i="27"/>
  <c r="CS25" i="41" s="1"/>
  <c r="AP23" i="27"/>
  <c r="CS24" i="41" s="1"/>
  <c r="AP22" i="27"/>
  <c r="CS23" i="41" s="1"/>
  <c r="AP21" i="27"/>
  <c r="CS22" i="41" s="1"/>
  <c r="AP20" i="27"/>
  <c r="CS21" i="41" s="1"/>
  <c r="AP19" i="27"/>
  <c r="CS18" i="41" s="1"/>
  <c r="AP18" i="27"/>
  <c r="CS17" i="41" s="1"/>
  <c r="AP17" i="27"/>
  <c r="CS16" i="41" s="1"/>
  <c r="AP16" i="27"/>
  <c r="CS15" i="41" s="1"/>
  <c r="AP15" i="27"/>
  <c r="CS14" i="41" s="1"/>
  <c r="AP14" i="27"/>
  <c r="CS13" i="41" s="1"/>
  <c r="AP11" i="27"/>
  <c r="CS8" i="41" s="1"/>
  <c r="AP12" i="27"/>
  <c r="CS9" i="41" s="1"/>
  <c r="AP13" i="27"/>
  <c r="CS12" i="41" s="1"/>
  <c r="AP8" i="27"/>
  <c r="AP10" i="27"/>
  <c r="CS7" i="41" s="1"/>
  <c r="AP9" i="27"/>
  <c r="CS6" i="41" s="1"/>
  <c r="C36" i="124"/>
  <c r="E36" i="124" s="1"/>
  <c r="G36" i="124" s="1"/>
  <c r="G40" i="124" s="1"/>
  <c r="G41" i="124" s="1"/>
  <c r="AX37" i="27"/>
  <c r="EC42" i="41" s="1"/>
  <c r="AX33" i="27"/>
  <c r="EC36" i="41" s="1"/>
  <c r="AX32" i="27"/>
  <c r="EC35" i="41" s="1"/>
  <c r="AX31" i="27"/>
  <c r="EC34" i="41" s="1"/>
  <c r="AX30" i="27"/>
  <c r="EC33" i="41" s="1"/>
  <c r="AX29" i="27"/>
  <c r="EC32" i="41" s="1"/>
  <c r="AX28" i="27"/>
  <c r="EC31" i="41" s="1"/>
  <c r="AX27" i="27"/>
  <c r="EC30" i="41" s="1"/>
  <c r="AX26" i="27"/>
  <c r="EC27" i="41" s="1"/>
  <c r="AX25" i="27"/>
  <c r="EC26" i="41" s="1"/>
  <c r="AX24" i="27"/>
  <c r="EC25" i="41" s="1"/>
  <c r="AX23" i="27"/>
  <c r="EC24" i="41" s="1"/>
  <c r="AX21" i="27"/>
  <c r="EC22" i="41" s="1"/>
  <c r="AX22" i="27"/>
  <c r="EC23" i="41" s="1"/>
  <c r="AX20" i="27"/>
  <c r="EC21" i="41" s="1"/>
  <c r="AX19" i="27"/>
  <c r="EC18" i="41" s="1"/>
  <c r="AX18" i="27"/>
  <c r="EC17" i="41" s="1"/>
  <c r="AX17" i="27"/>
  <c r="EC16" i="41" s="1"/>
  <c r="AX16" i="27"/>
  <c r="EC15" i="41" s="1"/>
  <c r="AX15" i="27"/>
  <c r="EC14" i="41" s="1"/>
  <c r="AX14" i="27"/>
  <c r="EC13" i="41" s="1"/>
  <c r="AX13" i="27"/>
  <c r="EC12" i="41" s="1"/>
  <c r="AX12" i="27"/>
  <c r="EC9" i="41" s="1"/>
  <c r="AX11" i="27"/>
  <c r="EC8" i="41" s="1"/>
  <c r="AX10" i="27"/>
  <c r="EC7" i="41" s="1"/>
  <c r="AX8" i="27"/>
  <c r="AX9" i="27"/>
  <c r="EC6" i="41" s="1"/>
  <c r="C36" i="88"/>
  <c r="E36" i="88" s="1"/>
  <c r="G36" i="88" s="1"/>
  <c r="G40" i="88" s="1"/>
  <c r="G41" i="88" s="1"/>
  <c r="S33" i="27"/>
  <c r="AC36" i="41" s="1"/>
  <c r="S32" i="27"/>
  <c r="AC35" i="41" s="1"/>
  <c r="S31" i="27"/>
  <c r="AC34" i="41" s="1"/>
  <c r="S30" i="27"/>
  <c r="AC33" i="41" s="1"/>
  <c r="S28" i="27"/>
  <c r="AC31" i="41" s="1"/>
  <c r="S29" i="27"/>
  <c r="AC32" i="41" s="1"/>
  <c r="S27" i="27"/>
  <c r="AC30" i="41" s="1"/>
  <c r="S26" i="27"/>
  <c r="AC27" i="41" s="1"/>
  <c r="S25" i="27"/>
  <c r="AC26" i="41" s="1"/>
  <c r="S24" i="27"/>
  <c r="AC25" i="41" s="1"/>
  <c r="S23" i="27"/>
  <c r="AC24" i="41" s="1"/>
  <c r="S22" i="27"/>
  <c r="AC23" i="41" s="1"/>
  <c r="S21" i="27"/>
  <c r="AC22" i="41" s="1"/>
  <c r="S20" i="27"/>
  <c r="AC21" i="41" s="1"/>
  <c r="S19" i="27"/>
  <c r="AC18" i="41" s="1"/>
  <c r="S18" i="27"/>
  <c r="AC17" i="41" s="1"/>
  <c r="S17" i="27"/>
  <c r="AC16" i="41" s="1"/>
  <c r="S16" i="27"/>
  <c r="AC15" i="41" s="1"/>
  <c r="S15" i="27"/>
  <c r="AC14" i="41" s="1"/>
  <c r="S14" i="27"/>
  <c r="AC13" i="41" s="1"/>
  <c r="S12" i="27"/>
  <c r="AC9" i="41" s="1"/>
  <c r="S13" i="27"/>
  <c r="AC12" i="41" s="1"/>
  <c r="S11" i="27"/>
  <c r="AC8" i="41" s="1"/>
  <c r="S10" i="27"/>
  <c r="AC7" i="41" s="1"/>
  <c r="S8" i="27"/>
  <c r="S9" i="27"/>
  <c r="AC6" i="41" s="1"/>
  <c r="C36" i="18"/>
  <c r="E36" i="18" s="1"/>
  <c r="G36" i="18" s="1"/>
  <c r="G40" i="18" s="1"/>
  <c r="G41" i="18" s="1"/>
  <c r="T33" i="27"/>
  <c r="AG36" i="41" s="1"/>
  <c r="T32" i="27"/>
  <c r="AG35" i="41" s="1"/>
  <c r="T31" i="27"/>
  <c r="AG34" i="41" s="1"/>
  <c r="T30" i="27"/>
  <c r="AG33" i="41" s="1"/>
  <c r="T29" i="27"/>
  <c r="AG32" i="41" s="1"/>
  <c r="T27" i="27"/>
  <c r="AG30" i="41" s="1"/>
  <c r="T28" i="27"/>
  <c r="AG31" i="41" s="1"/>
  <c r="T26" i="27"/>
  <c r="AG27" i="41" s="1"/>
  <c r="T24" i="27"/>
  <c r="AG25" i="41" s="1"/>
  <c r="T25" i="27"/>
  <c r="AG26" i="41" s="1"/>
  <c r="T23" i="27"/>
  <c r="AG24" i="41" s="1"/>
  <c r="T21" i="27"/>
  <c r="AG22" i="41" s="1"/>
  <c r="T22" i="27"/>
  <c r="AG23" i="41" s="1"/>
  <c r="T20" i="27"/>
  <c r="AG21" i="41" s="1"/>
  <c r="T19" i="27"/>
  <c r="AG18" i="41" s="1"/>
  <c r="T18" i="27"/>
  <c r="AG17" i="41" s="1"/>
  <c r="T17" i="27"/>
  <c r="AG16" i="41" s="1"/>
  <c r="T16" i="27"/>
  <c r="AG15" i="41" s="1"/>
  <c r="T15" i="27"/>
  <c r="AG14" i="41" s="1"/>
  <c r="T14" i="27"/>
  <c r="AG13" i="41" s="1"/>
  <c r="T12" i="27"/>
  <c r="AG9" i="41" s="1"/>
  <c r="T13" i="27"/>
  <c r="AG12" i="41" s="1"/>
  <c r="T11" i="27"/>
  <c r="AG8" i="41" s="1"/>
  <c r="T8" i="27"/>
  <c r="T10" i="27"/>
  <c r="AG7" i="41" s="1"/>
  <c r="T9" i="27"/>
  <c r="AG6" i="41" s="1"/>
  <c r="C36" i="119"/>
  <c r="E36" i="119" s="1"/>
  <c r="G36" i="119" s="1"/>
  <c r="G40" i="119" s="1"/>
  <c r="G41" i="119" s="1"/>
  <c r="P35" i="27"/>
  <c r="P37" i="27"/>
  <c r="P32" i="27"/>
  <c r="P33" i="27"/>
  <c r="P31" i="27"/>
  <c r="P30" i="27"/>
  <c r="P29" i="27"/>
  <c r="P28" i="27"/>
  <c r="P27" i="27"/>
  <c r="P26" i="27"/>
  <c r="P24" i="27"/>
  <c r="P25" i="27"/>
  <c r="P23" i="27"/>
  <c r="P21" i="27"/>
  <c r="P22" i="27"/>
  <c r="P20" i="27"/>
  <c r="P19" i="27"/>
  <c r="P18" i="27"/>
  <c r="P16" i="27"/>
  <c r="P17" i="27"/>
  <c r="P15" i="27"/>
  <c r="P13" i="27"/>
  <c r="P14" i="27"/>
  <c r="P12" i="27"/>
  <c r="P11" i="27"/>
  <c r="P9" i="27"/>
  <c r="P8" i="27"/>
  <c r="P10" i="27"/>
  <c r="C36" i="14"/>
  <c r="E36" i="14" s="1"/>
  <c r="G36" i="14" s="1"/>
  <c r="G40" i="14" s="1"/>
  <c r="G41" i="14" s="1"/>
  <c r="AM35" i="27"/>
  <c r="CW40" i="41" s="1"/>
  <c r="AM36" i="27"/>
  <c r="CW41" i="41" s="1"/>
  <c r="AM34" i="27"/>
  <c r="CW39" i="41" s="1"/>
  <c r="AM37" i="27"/>
  <c r="CW42" i="41" s="1"/>
  <c r="AM32" i="27"/>
  <c r="CW35" i="41" s="1"/>
  <c r="AM33" i="27"/>
  <c r="CW36" i="41" s="1"/>
  <c r="AM31" i="27"/>
  <c r="CW34" i="41" s="1"/>
  <c r="AM30" i="27"/>
  <c r="CW33" i="41" s="1"/>
  <c r="AM29" i="27"/>
  <c r="CW32" i="41" s="1"/>
  <c r="AM28" i="27"/>
  <c r="CW31" i="41" s="1"/>
  <c r="AM27" i="27"/>
  <c r="CW30" i="41" s="1"/>
  <c r="AM26" i="27"/>
  <c r="CW27" i="41" s="1"/>
  <c r="AM25" i="27"/>
  <c r="CW26" i="41" s="1"/>
  <c r="AM24" i="27"/>
  <c r="CW25" i="41" s="1"/>
  <c r="AM22" i="27"/>
  <c r="CW23" i="41" s="1"/>
  <c r="AM23" i="27"/>
  <c r="CW24" i="41" s="1"/>
  <c r="AM21" i="27"/>
  <c r="CW22" i="41" s="1"/>
  <c r="AM20" i="27"/>
  <c r="CW21" i="41" s="1"/>
  <c r="AM18" i="27"/>
  <c r="CW17" i="41" s="1"/>
  <c r="AM19" i="27"/>
  <c r="CW18" i="41" s="1"/>
  <c r="AM17" i="27"/>
  <c r="CW16" i="41" s="1"/>
  <c r="AM16" i="27"/>
  <c r="CW15" i="41" s="1"/>
  <c r="AM15" i="27"/>
  <c r="CW14" i="41" s="1"/>
  <c r="AM14" i="27"/>
  <c r="CW13" i="41" s="1"/>
  <c r="AM12" i="27"/>
  <c r="CW9" i="41" s="1"/>
  <c r="AM13" i="27"/>
  <c r="CW12" i="41" s="1"/>
  <c r="AM11" i="27"/>
  <c r="CW8" i="41" s="1"/>
  <c r="AM10" i="27"/>
  <c r="CW7" i="41" s="1"/>
  <c r="AM8" i="27"/>
  <c r="AM9" i="27"/>
  <c r="CW6" i="41" s="1"/>
  <c r="C36" i="104"/>
  <c r="E36" i="104" s="1"/>
  <c r="G36" i="104" s="1"/>
  <c r="G40" i="104" s="1"/>
  <c r="G41" i="104" s="1"/>
  <c r="BG35" i="27"/>
  <c r="FI40" i="41" s="1"/>
  <c r="BG37" i="27"/>
  <c r="FI42" i="41" s="1"/>
  <c r="BG34" i="27"/>
  <c r="FI39" i="41" s="1"/>
  <c r="BG32" i="27"/>
  <c r="FI35" i="41" s="1"/>
  <c r="BG30" i="27"/>
  <c r="FI33" i="41" s="1"/>
  <c r="BG31" i="27"/>
  <c r="FI34" i="41" s="1"/>
  <c r="BG29" i="27"/>
  <c r="FI32" i="41" s="1"/>
  <c r="BG28" i="27"/>
  <c r="FI31" i="41" s="1"/>
  <c r="BG27" i="27"/>
  <c r="FI30" i="41" s="1"/>
  <c r="BG26" i="27"/>
  <c r="FI27" i="41" s="1"/>
  <c r="BG25" i="27"/>
  <c r="FI26" i="41" s="1"/>
  <c r="BG22" i="27"/>
  <c r="FI23" i="41" s="1"/>
  <c r="BG24" i="27"/>
  <c r="FI25" i="41" s="1"/>
  <c r="BG23" i="27"/>
  <c r="FI24" i="41" s="1"/>
  <c r="BG21" i="27"/>
  <c r="FI22" i="41" s="1"/>
  <c r="BG19" i="27"/>
  <c r="FI18" i="41" s="1"/>
  <c r="BG20" i="27"/>
  <c r="FI21" i="41" s="1"/>
  <c r="BG18" i="27"/>
  <c r="FI17" i="41" s="1"/>
  <c r="BG16" i="27"/>
  <c r="FI15" i="41" s="1"/>
  <c r="BG17" i="27"/>
  <c r="FI16" i="41" s="1"/>
  <c r="BG15" i="27"/>
  <c r="FI14" i="41" s="1"/>
  <c r="BG14" i="27"/>
  <c r="FI13" i="41" s="1"/>
  <c r="BG12" i="27"/>
  <c r="FI9" i="41" s="1"/>
  <c r="BG13" i="27"/>
  <c r="FI12" i="41" s="1"/>
  <c r="BG11" i="27"/>
  <c r="FI8" i="41" s="1"/>
  <c r="BG10" i="27"/>
  <c r="FI7" i="41" s="1"/>
  <c r="BG8" i="27"/>
  <c r="BG9" i="27"/>
  <c r="FI6" i="41" s="1"/>
  <c r="C36" i="50"/>
  <c r="E36" i="50" s="1"/>
  <c r="G36" i="50" s="1"/>
  <c r="G40" i="50" s="1"/>
  <c r="G41" i="50" s="1"/>
  <c r="U35" i="27"/>
  <c r="AK40" i="41" s="1"/>
  <c r="U37" i="27"/>
  <c r="AK42" i="41" s="1"/>
  <c r="U33" i="27"/>
  <c r="AK36" i="41" s="1"/>
  <c r="U32" i="27"/>
  <c r="AK35" i="41" s="1"/>
  <c r="U31" i="27"/>
  <c r="AK34" i="41" s="1"/>
  <c r="U30" i="27"/>
  <c r="AK33" i="41" s="1"/>
  <c r="U29" i="27"/>
  <c r="AK32" i="41" s="1"/>
  <c r="U27" i="27"/>
  <c r="AK30" i="41" s="1"/>
  <c r="U28" i="27"/>
  <c r="AK31" i="41" s="1"/>
  <c r="U26" i="27"/>
  <c r="AK27" i="41" s="1"/>
  <c r="U25" i="27"/>
  <c r="AK26" i="41" s="1"/>
  <c r="U22" i="27"/>
  <c r="AK23" i="41" s="1"/>
  <c r="U24" i="27"/>
  <c r="AK25" i="41" s="1"/>
  <c r="U23" i="27"/>
  <c r="AK24" i="41" s="1"/>
  <c r="U20" i="27"/>
  <c r="AK21" i="41" s="1"/>
  <c r="U21" i="27"/>
  <c r="AK22" i="41" s="1"/>
  <c r="U19" i="27"/>
  <c r="AK18" i="41" s="1"/>
  <c r="U17" i="27"/>
  <c r="AK16" i="41" s="1"/>
  <c r="U18" i="27"/>
  <c r="AK17" i="41" s="1"/>
  <c r="U16" i="27"/>
  <c r="AK15" i="41" s="1"/>
  <c r="U15" i="27"/>
  <c r="AK14" i="41" s="1"/>
  <c r="U14" i="27"/>
  <c r="AK13" i="41" s="1"/>
  <c r="U12" i="27"/>
  <c r="AK9" i="41" s="1"/>
  <c r="U13" i="27"/>
  <c r="AK12" i="41" s="1"/>
  <c r="U11" i="27"/>
  <c r="AK8" i="41" s="1"/>
  <c r="U9" i="27"/>
  <c r="AK6" i="41" s="1"/>
  <c r="U10" i="27"/>
  <c r="AK7" i="41" s="1"/>
  <c r="U8" i="27"/>
  <c r="C36" i="64"/>
  <c r="E36" i="64" s="1"/>
  <c r="G36" i="64" s="1"/>
  <c r="G40" i="64" s="1"/>
  <c r="G41" i="64" s="1"/>
  <c r="R33" i="27"/>
  <c r="Y36" i="41" s="1"/>
  <c r="R32" i="27"/>
  <c r="Y35" i="41" s="1"/>
  <c r="R31" i="27"/>
  <c r="Y34" i="41" s="1"/>
  <c r="R30" i="27"/>
  <c r="Y33" i="41" s="1"/>
  <c r="R29" i="27"/>
  <c r="Y32" i="41" s="1"/>
  <c r="R27" i="27"/>
  <c r="Y30" i="41" s="1"/>
  <c r="R28" i="27"/>
  <c r="Y31" i="41" s="1"/>
  <c r="R25" i="27"/>
  <c r="Y26" i="41" s="1"/>
  <c r="R26" i="27"/>
  <c r="Y27" i="41" s="1"/>
  <c r="R24" i="27"/>
  <c r="Y25" i="41" s="1"/>
  <c r="R22" i="27"/>
  <c r="Y23" i="41" s="1"/>
  <c r="R23" i="27"/>
  <c r="Y24" i="41" s="1"/>
  <c r="R21" i="27"/>
  <c r="Y22" i="41" s="1"/>
  <c r="R20" i="27"/>
  <c r="Y21" i="41" s="1"/>
  <c r="R19" i="27"/>
  <c r="Y18" i="41" s="1"/>
  <c r="R18" i="27"/>
  <c r="Y17" i="41" s="1"/>
  <c r="R17" i="27"/>
  <c r="Y16" i="41" s="1"/>
  <c r="R16" i="27"/>
  <c r="Y15" i="41" s="1"/>
  <c r="R15" i="27"/>
  <c r="Y14" i="41" s="1"/>
  <c r="R14" i="27"/>
  <c r="Y13" i="41" s="1"/>
  <c r="R12" i="27"/>
  <c r="Y9" i="41" s="1"/>
  <c r="R13" i="27"/>
  <c r="Y12" i="41" s="1"/>
  <c r="R11" i="27"/>
  <c r="Y8" i="41" s="1"/>
  <c r="R9" i="27"/>
  <c r="Y6" i="41" s="1"/>
  <c r="R8" i="27"/>
  <c r="R10" i="27"/>
  <c r="Y7" i="41" s="1"/>
  <c r="C36" i="22"/>
  <c r="E36" i="22" s="1"/>
  <c r="G36" i="22" s="1"/>
  <c r="G40" i="22" s="1"/>
  <c r="G41" i="22" s="1"/>
  <c r="BI35" i="27"/>
  <c r="FM40" i="41" s="1"/>
  <c r="BI37" i="27"/>
  <c r="FM42" i="41" s="1"/>
  <c r="BI34" i="27"/>
  <c r="FM39" i="41" s="1"/>
  <c r="BI32" i="27"/>
  <c r="FM35" i="41" s="1"/>
  <c r="BI30" i="27"/>
  <c r="FM33" i="41" s="1"/>
  <c r="BI31" i="27"/>
  <c r="FM34" i="41" s="1"/>
  <c r="BI29" i="27"/>
  <c r="FM32" i="41" s="1"/>
  <c r="BI28" i="27"/>
  <c r="FM31" i="41" s="1"/>
  <c r="BI27" i="27"/>
  <c r="FM30" i="41" s="1"/>
  <c r="BI25" i="27"/>
  <c r="FM26" i="41" s="1"/>
  <c r="BI26" i="27"/>
  <c r="FM27" i="41" s="1"/>
  <c r="BI24" i="27"/>
  <c r="FM25" i="41" s="1"/>
  <c r="BI23" i="27"/>
  <c r="FM24" i="41" s="1"/>
  <c r="BI22" i="27"/>
  <c r="FM23" i="41" s="1"/>
  <c r="BI21" i="27"/>
  <c r="FM22" i="41" s="1"/>
  <c r="BI20" i="27"/>
  <c r="FM21" i="41" s="1"/>
  <c r="BI18" i="27"/>
  <c r="FM17" i="41" s="1"/>
  <c r="BI19" i="27"/>
  <c r="FM18" i="41" s="1"/>
  <c r="BI17" i="27"/>
  <c r="FM16" i="41" s="1"/>
  <c r="BI16" i="27"/>
  <c r="FM15" i="41" s="1"/>
  <c r="BI15" i="27"/>
  <c r="FM14" i="41" s="1"/>
  <c r="BI14" i="27"/>
  <c r="FM13" i="41" s="1"/>
  <c r="BI13" i="27"/>
  <c r="FM12" i="41" s="1"/>
  <c r="BI11" i="27"/>
  <c r="FM8" i="41" s="1"/>
  <c r="BI12" i="27"/>
  <c r="FM9" i="41" s="1"/>
  <c r="BI10" i="27"/>
  <c r="FM7" i="41" s="1"/>
  <c r="BI9" i="27"/>
  <c r="FM6" i="41" s="1"/>
  <c r="BI8" i="27"/>
  <c r="C36" i="46"/>
  <c r="E36" i="46" s="1"/>
  <c r="G36" i="46" s="1"/>
  <c r="G40" i="46" s="1"/>
  <c r="G41" i="46" s="1"/>
  <c r="BS41" i="41"/>
  <c r="BR41" i="41"/>
  <c r="AB34" i="27"/>
  <c r="BQ39" i="41" s="1"/>
  <c r="AH34" i="27"/>
  <c r="AH37" i="27"/>
  <c r="AB37" i="27"/>
  <c r="BQ42" i="41" s="1"/>
  <c r="AH32" i="27"/>
  <c r="AB33" i="27"/>
  <c r="BQ36" i="41" s="1"/>
  <c r="AH33" i="27"/>
  <c r="AB32" i="27"/>
  <c r="BQ35" i="41" s="1"/>
  <c r="AB31" i="27"/>
  <c r="BQ34" i="41" s="1"/>
  <c r="AH31" i="27"/>
  <c r="AB30" i="27"/>
  <c r="BQ33" i="41" s="1"/>
  <c r="AH30" i="27"/>
  <c r="AH29" i="27"/>
  <c r="AB29" i="27"/>
  <c r="BQ32" i="41" s="1"/>
  <c r="AH28" i="27"/>
  <c r="AB28" i="27"/>
  <c r="BQ31" i="41" s="1"/>
  <c r="AH27" i="27"/>
  <c r="AB27" i="27"/>
  <c r="BQ30" i="41" s="1"/>
  <c r="AH26" i="27"/>
  <c r="AB26" i="27"/>
  <c r="BQ27" i="41" s="1"/>
  <c r="AH25" i="27"/>
  <c r="AB25" i="27"/>
  <c r="BQ26" i="41" s="1"/>
  <c r="AB24" i="27"/>
  <c r="BQ25" i="41" s="1"/>
  <c r="AH24" i="27"/>
  <c r="AH23" i="27"/>
  <c r="AB23" i="27"/>
  <c r="BQ24" i="41" s="1"/>
  <c r="AB22" i="27"/>
  <c r="BQ23" i="41" s="1"/>
  <c r="AH22" i="27"/>
  <c r="AB20" i="27"/>
  <c r="BQ21" i="41" s="1"/>
  <c r="AH20" i="27"/>
  <c r="AB21" i="27"/>
  <c r="BQ22" i="41" s="1"/>
  <c r="AH21" i="27"/>
  <c r="AB19" i="27"/>
  <c r="BQ18" i="41" s="1"/>
  <c r="AH19" i="27"/>
  <c r="AB18" i="27"/>
  <c r="BQ17" i="41" s="1"/>
  <c r="AH18" i="27"/>
  <c r="AH17" i="27"/>
  <c r="AB17" i="27"/>
  <c r="BQ16" i="41" s="1"/>
  <c r="AH16" i="27"/>
  <c r="AH15" i="27"/>
  <c r="AB15" i="27"/>
  <c r="BQ14" i="41" s="1"/>
  <c r="AB16" i="27"/>
  <c r="BQ15" i="41" s="1"/>
  <c r="AB14" i="27"/>
  <c r="BQ13" i="41" s="1"/>
  <c r="AH14" i="27"/>
  <c r="AB13" i="27"/>
  <c r="BQ12" i="41" s="1"/>
  <c r="AH13" i="27"/>
  <c r="AB12" i="27"/>
  <c r="BQ9" i="41" s="1"/>
  <c r="AH12" i="27"/>
  <c r="AB11" i="27"/>
  <c r="BQ8" i="41" s="1"/>
  <c r="AH11" i="27"/>
  <c r="AB10" i="27"/>
  <c r="BQ7" i="41" s="1"/>
  <c r="AH10" i="27"/>
  <c r="AB9" i="27"/>
  <c r="BQ6" i="41" s="1"/>
  <c r="AH9" i="27"/>
  <c r="AH8" i="27"/>
  <c r="AH40" i="27" s="1"/>
  <c r="AB8" i="27"/>
  <c r="BQ5" i="41" s="1"/>
  <c r="C36" i="78"/>
  <c r="E36" i="78" s="1"/>
  <c r="G36" i="78" s="1"/>
  <c r="G40" i="78" s="1"/>
  <c r="G41" i="78" s="1"/>
  <c r="AI35" i="27"/>
  <c r="CO40" i="41" s="1"/>
  <c r="AI37" i="27"/>
  <c r="CO42" i="41" s="1"/>
  <c r="AI33" i="27"/>
  <c r="CO36" i="41" s="1"/>
  <c r="AI32" i="27"/>
  <c r="CO35" i="41" s="1"/>
  <c r="AI31" i="27"/>
  <c r="CO34" i="41" s="1"/>
  <c r="AI30" i="27"/>
  <c r="CO33" i="41" s="1"/>
  <c r="AI29" i="27"/>
  <c r="CO32" i="41" s="1"/>
  <c r="AI28" i="27"/>
  <c r="CO31" i="41" s="1"/>
  <c r="AI27" i="27"/>
  <c r="CO30" i="41" s="1"/>
  <c r="AI24" i="27"/>
  <c r="CO25" i="41" s="1"/>
  <c r="AI25" i="27"/>
  <c r="CO26" i="41" s="1"/>
  <c r="AI26" i="27"/>
  <c r="CO27" i="41" s="1"/>
  <c r="AI23" i="27"/>
  <c r="CO24" i="41" s="1"/>
  <c r="AI22" i="27"/>
  <c r="CO23" i="41" s="1"/>
  <c r="AI21" i="27"/>
  <c r="CO22" i="41" s="1"/>
  <c r="AI19" i="27"/>
  <c r="CO18" i="41" s="1"/>
  <c r="AI20" i="27"/>
  <c r="CO21" i="41" s="1"/>
  <c r="AI18" i="27"/>
  <c r="CO17" i="41" s="1"/>
  <c r="AI17" i="27"/>
  <c r="CO16" i="41" s="1"/>
  <c r="AI15" i="27"/>
  <c r="CO14" i="41" s="1"/>
  <c r="AI16" i="27"/>
  <c r="CO15" i="41" s="1"/>
  <c r="AI14" i="27"/>
  <c r="CO13" i="41" s="1"/>
  <c r="AI13" i="27"/>
  <c r="CO12" i="41" s="1"/>
  <c r="AI12" i="27"/>
  <c r="CO9" i="41" s="1"/>
  <c r="AI11" i="27"/>
  <c r="CO8" i="41" s="1"/>
  <c r="AI10" i="27"/>
  <c r="CO7" i="41" s="1"/>
  <c r="AI9" i="27"/>
  <c r="CO6" i="41" s="1"/>
  <c r="AI8" i="27"/>
  <c r="C36" i="80"/>
  <c r="G36" i="80" s="1"/>
  <c r="G40" i="80" s="1"/>
  <c r="G41" i="80" s="1"/>
  <c r="AU32" i="27"/>
  <c r="DQ35" i="41" s="1"/>
  <c r="AU33" i="27"/>
  <c r="DQ36" i="41" s="1"/>
  <c r="AU37" i="27"/>
  <c r="DQ42" i="41" s="1"/>
  <c r="AU35" i="27"/>
  <c r="DQ40" i="41" s="1"/>
  <c r="AU31" i="27"/>
  <c r="DQ34" i="41" s="1"/>
  <c r="AU30" i="27"/>
  <c r="DQ33" i="41" s="1"/>
  <c r="AU29" i="27"/>
  <c r="DQ32" i="41" s="1"/>
  <c r="AU28" i="27"/>
  <c r="DQ31" i="41" s="1"/>
  <c r="AU26" i="27"/>
  <c r="DQ27" i="41" s="1"/>
  <c r="AU27" i="27"/>
  <c r="DQ30" i="41" s="1"/>
  <c r="AU24" i="27"/>
  <c r="DQ25" i="41" s="1"/>
  <c r="AU25" i="27"/>
  <c r="DQ26" i="41" s="1"/>
  <c r="AU23" i="27"/>
  <c r="DQ24" i="41" s="1"/>
  <c r="AU22" i="27"/>
  <c r="DQ23" i="41" s="1"/>
  <c r="AU21" i="27"/>
  <c r="DQ22" i="41" s="1"/>
  <c r="AU19" i="27"/>
  <c r="DQ18" i="41" s="1"/>
  <c r="AU20" i="27"/>
  <c r="DQ21" i="41" s="1"/>
  <c r="AU18" i="27"/>
  <c r="DQ17" i="41" s="1"/>
  <c r="AU17" i="27"/>
  <c r="DQ16" i="41" s="1"/>
  <c r="AU15" i="27"/>
  <c r="DQ14" i="41" s="1"/>
  <c r="AU16" i="27"/>
  <c r="DQ15" i="41" s="1"/>
  <c r="AU14" i="27"/>
  <c r="DQ13" i="41" s="1"/>
  <c r="AU13" i="27"/>
  <c r="DQ12" i="41" s="1"/>
  <c r="AU12" i="27"/>
  <c r="DQ9" i="41" s="1"/>
  <c r="AU11" i="27"/>
  <c r="DQ8" i="41" s="1"/>
  <c r="AU9" i="27"/>
  <c r="DQ6" i="41" s="1"/>
  <c r="AU8" i="27"/>
  <c r="AU10" i="27"/>
  <c r="DQ7" i="41" s="1"/>
  <c r="C36" i="44"/>
  <c r="E36" i="44" s="1"/>
  <c r="G36" i="44" s="1"/>
  <c r="G40" i="44" s="1"/>
  <c r="G41" i="44" s="1"/>
  <c r="AS33" i="27"/>
  <c r="DI36" i="41" s="1"/>
  <c r="AS31" i="27"/>
  <c r="DI34" i="41" s="1"/>
  <c r="AS32" i="27"/>
  <c r="DI35" i="41" s="1"/>
  <c r="AS30" i="27"/>
  <c r="DI33" i="41" s="1"/>
  <c r="AS28" i="27"/>
  <c r="DI31" i="41" s="1"/>
  <c r="AS29" i="27"/>
  <c r="DI32" i="41" s="1"/>
  <c r="AS27" i="27"/>
  <c r="DI30" i="41" s="1"/>
  <c r="AS25" i="27"/>
  <c r="DI26" i="41" s="1"/>
  <c r="AS26" i="27"/>
  <c r="DI27" i="41" s="1"/>
  <c r="AS24" i="27"/>
  <c r="DI25" i="41" s="1"/>
  <c r="AS23" i="27"/>
  <c r="DI24" i="41" s="1"/>
  <c r="AS21" i="27"/>
  <c r="DI22" i="41" s="1"/>
  <c r="AS22" i="27"/>
  <c r="DI23" i="41" s="1"/>
  <c r="AS19" i="27"/>
  <c r="DI18" i="41" s="1"/>
  <c r="AS20" i="27"/>
  <c r="DI21" i="41" s="1"/>
  <c r="AS18" i="27"/>
  <c r="DI17" i="41" s="1"/>
  <c r="AS17" i="27"/>
  <c r="DI16" i="41" s="1"/>
  <c r="AS16" i="27"/>
  <c r="DI15" i="41" s="1"/>
  <c r="AS15" i="27"/>
  <c r="DI14" i="41" s="1"/>
  <c r="AS14" i="27"/>
  <c r="DI13" i="41" s="1"/>
  <c r="AS13" i="27"/>
  <c r="DI12" i="41" s="1"/>
  <c r="AS11" i="27"/>
  <c r="DI8" i="41" s="1"/>
  <c r="AS12" i="27"/>
  <c r="DI9" i="41" s="1"/>
  <c r="AS10" i="27"/>
  <c r="DI7" i="41" s="1"/>
  <c r="AS9" i="27"/>
  <c r="DI6" i="41" s="1"/>
  <c r="AS8" i="27"/>
  <c r="C37" i="53"/>
  <c r="E37" i="53" s="1"/>
  <c r="G37" i="53" s="1"/>
  <c r="G41" i="53" s="1"/>
  <c r="G42" i="53" s="1"/>
  <c r="BO37" i="27"/>
  <c r="GK42" i="41" s="1"/>
  <c r="BO32" i="27"/>
  <c r="GK35" i="41" s="1"/>
  <c r="BO33" i="27"/>
  <c r="GK36" i="41" s="1"/>
  <c r="BO30" i="27"/>
  <c r="GK33" i="41" s="1"/>
  <c r="BO31" i="27"/>
  <c r="GK34" i="41" s="1"/>
  <c r="BO29" i="27"/>
  <c r="GK32" i="41" s="1"/>
  <c r="BO27" i="27"/>
  <c r="GK30" i="41" s="1"/>
  <c r="BO28" i="27"/>
  <c r="GK31" i="41" s="1"/>
  <c r="BO26" i="27"/>
  <c r="GK27" i="41" s="1"/>
  <c r="BO25" i="27"/>
  <c r="GK26" i="41" s="1"/>
  <c r="BO23" i="27"/>
  <c r="GK24" i="41" s="1"/>
  <c r="BO24" i="27"/>
  <c r="GK25" i="41" s="1"/>
  <c r="BO22" i="27"/>
  <c r="GK23" i="41" s="1"/>
  <c r="BO21" i="27"/>
  <c r="GK22" i="41" s="1"/>
  <c r="BO20" i="27"/>
  <c r="GK21" i="41" s="1"/>
  <c r="BO19" i="27"/>
  <c r="GK18" i="41" s="1"/>
  <c r="BO18" i="27"/>
  <c r="GK17" i="41" s="1"/>
  <c r="BO16" i="27"/>
  <c r="GK15" i="41" s="1"/>
  <c r="BO17" i="27"/>
  <c r="GK16" i="41" s="1"/>
  <c r="BO15" i="27"/>
  <c r="GK14" i="41" s="1"/>
  <c r="BO14" i="27"/>
  <c r="GK13" i="41" s="1"/>
  <c r="BO13" i="27"/>
  <c r="GK12" i="41" s="1"/>
  <c r="BO12" i="27"/>
  <c r="GK9" i="41" s="1"/>
  <c r="BO11" i="27"/>
  <c r="GK8" i="41" s="1"/>
  <c r="BO9" i="27"/>
  <c r="GK6" i="41" s="1"/>
  <c r="BO10" i="27"/>
  <c r="GK7" i="41" s="1"/>
  <c r="BO8" i="27"/>
  <c r="C36" i="8"/>
  <c r="G36" i="8" s="1"/>
  <c r="G40" i="8" s="1"/>
  <c r="G41" i="8" s="1"/>
  <c r="GQ41" i="41"/>
  <c r="GP41" i="41"/>
  <c r="BQ37" i="27"/>
  <c r="GO42" i="41" s="1"/>
  <c r="BQ32" i="27"/>
  <c r="GO35" i="41" s="1"/>
  <c r="BQ31" i="27"/>
  <c r="GO34" i="41" s="1"/>
  <c r="BQ30" i="27"/>
  <c r="GO33" i="41" s="1"/>
  <c r="BQ29" i="27"/>
  <c r="GO32" i="41" s="1"/>
  <c r="BQ28" i="27"/>
  <c r="GO31" i="41" s="1"/>
  <c r="BQ27" i="27"/>
  <c r="GO30" i="41" s="1"/>
  <c r="BQ26" i="27"/>
  <c r="GO27" i="41" s="1"/>
  <c r="BQ25" i="27"/>
  <c r="GO26" i="41" s="1"/>
  <c r="BQ23" i="27"/>
  <c r="GO24" i="41" s="1"/>
  <c r="BQ24" i="27"/>
  <c r="GO25" i="41" s="1"/>
  <c r="BQ22" i="27"/>
  <c r="GO23" i="41" s="1"/>
  <c r="BQ20" i="27"/>
  <c r="GO21" i="41" s="1"/>
  <c r="BQ21" i="27"/>
  <c r="GO22" i="41" s="1"/>
  <c r="BQ19" i="27"/>
  <c r="GO18" i="41" s="1"/>
  <c r="BQ18" i="27"/>
  <c r="GO17" i="41" s="1"/>
  <c r="BQ16" i="27"/>
  <c r="GO15" i="41" s="1"/>
  <c r="BQ17" i="27"/>
  <c r="GO16" i="41" s="1"/>
  <c r="BQ15" i="27"/>
  <c r="GO14" i="41" s="1"/>
  <c r="BQ13" i="27"/>
  <c r="GO12" i="41" s="1"/>
  <c r="BQ14" i="27"/>
  <c r="GO13" i="41" s="1"/>
  <c r="BQ12" i="27"/>
  <c r="GO9" i="41" s="1"/>
  <c r="BQ11" i="27"/>
  <c r="GO8" i="41" s="1"/>
  <c r="BQ9" i="27"/>
  <c r="GO6" i="41" s="1"/>
  <c r="BQ8" i="27"/>
  <c r="BQ10" i="27"/>
  <c r="GO7" i="41" s="1"/>
  <c r="C36" i="66"/>
  <c r="E36" i="66" s="1"/>
  <c r="G36" i="66" s="1"/>
  <c r="G40" i="66" s="1"/>
  <c r="G41" i="66" s="1"/>
  <c r="GT41" i="41"/>
  <c r="GU41" i="41"/>
  <c r="GS42" i="41"/>
  <c r="GS35" i="41"/>
  <c r="GS34" i="41"/>
  <c r="GS32" i="41"/>
  <c r="GS33" i="41"/>
  <c r="GS31" i="41"/>
  <c r="GS30" i="41"/>
  <c r="GS26" i="41"/>
  <c r="GS27" i="41"/>
  <c r="GS25" i="41"/>
  <c r="GS23" i="41"/>
  <c r="GS24" i="41"/>
  <c r="GS21" i="41"/>
  <c r="GS22" i="41"/>
  <c r="GS17" i="41"/>
  <c r="GS18" i="41"/>
  <c r="GS16" i="41"/>
  <c r="GS15" i="41"/>
  <c r="GS14" i="41"/>
  <c r="GS13" i="41"/>
  <c r="GS12" i="41"/>
  <c r="GS9" i="41"/>
  <c r="GS8" i="41"/>
  <c r="GS6" i="41"/>
  <c r="GS7" i="41"/>
  <c r="C36" i="67"/>
  <c r="E36" i="67" s="1"/>
  <c r="G36" i="67" s="1"/>
  <c r="G40" i="67" s="1"/>
  <c r="G41" i="67" s="1"/>
  <c r="GH41" i="41"/>
  <c r="GI41" i="41"/>
  <c r="BN32" i="27"/>
  <c r="GG35" i="41" s="1"/>
  <c r="BN37" i="27"/>
  <c r="GG42" i="41" s="1"/>
  <c r="BN33" i="27"/>
  <c r="GG36" i="41" s="1"/>
  <c r="BN31" i="27"/>
  <c r="GG34" i="41" s="1"/>
  <c r="BN29" i="27"/>
  <c r="GG32" i="41" s="1"/>
  <c r="BN30" i="27"/>
  <c r="GG33" i="41" s="1"/>
  <c r="BN28" i="27"/>
  <c r="GG31" i="41" s="1"/>
  <c r="BN27" i="27"/>
  <c r="GG30" i="41" s="1"/>
  <c r="BN25" i="27"/>
  <c r="GG26" i="41" s="1"/>
  <c r="BN26" i="27"/>
  <c r="GG27" i="41" s="1"/>
  <c r="BN24" i="27"/>
  <c r="GG25" i="41" s="1"/>
  <c r="BN22" i="27"/>
  <c r="GG23" i="41" s="1"/>
  <c r="BN23" i="27"/>
  <c r="GG24" i="41" s="1"/>
  <c r="BN21" i="27"/>
  <c r="GG22" i="41" s="1"/>
  <c r="BN19" i="27"/>
  <c r="GG18" i="41" s="1"/>
  <c r="BN20" i="27"/>
  <c r="GG21" i="41" s="1"/>
  <c r="BN18" i="27"/>
  <c r="GG17" i="41" s="1"/>
  <c r="BN16" i="27"/>
  <c r="GG15" i="41" s="1"/>
  <c r="BN17" i="27"/>
  <c r="GG16" i="41" s="1"/>
  <c r="BN15" i="27"/>
  <c r="GG14" i="41" s="1"/>
  <c r="BN14" i="27"/>
  <c r="GG13" i="41" s="1"/>
  <c r="BN13" i="27"/>
  <c r="GG12" i="41" s="1"/>
  <c r="BN12" i="27"/>
  <c r="GG9" i="41" s="1"/>
  <c r="BN11" i="27"/>
  <c r="GG8" i="41" s="1"/>
  <c r="BN8" i="27"/>
  <c r="BN10" i="27"/>
  <c r="GG7" i="41" s="1"/>
  <c r="BN9" i="27"/>
  <c r="GG6" i="41" s="1"/>
  <c r="C37" i="49"/>
  <c r="E37" i="49" s="1"/>
  <c r="G37" i="49" s="1"/>
  <c r="G39" i="49" s="1"/>
  <c r="G40" i="49" s="1"/>
  <c r="FR41" i="41"/>
  <c r="FS41" i="41"/>
  <c r="BJ32" i="27"/>
  <c r="FQ35" i="41" s="1"/>
  <c r="BJ33" i="27"/>
  <c r="FQ36" i="41" s="1"/>
  <c r="BJ37" i="27"/>
  <c r="FQ42" i="41" s="1"/>
  <c r="BJ31" i="27"/>
  <c r="FQ34" i="41" s="1"/>
  <c r="BJ30" i="27"/>
  <c r="FQ33" i="41" s="1"/>
  <c r="BJ29" i="27"/>
  <c r="FQ32" i="41" s="1"/>
  <c r="BJ28" i="27"/>
  <c r="FQ31" i="41" s="1"/>
  <c r="BJ26" i="27"/>
  <c r="FQ27" i="41" s="1"/>
  <c r="BJ27" i="27"/>
  <c r="FQ30" i="41" s="1"/>
  <c r="BJ25" i="27"/>
  <c r="FQ26" i="41" s="1"/>
  <c r="BJ24" i="27"/>
  <c r="FQ25" i="41" s="1"/>
  <c r="BJ22" i="27"/>
  <c r="FQ23" i="41" s="1"/>
  <c r="BJ23" i="27"/>
  <c r="FQ24" i="41" s="1"/>
  <c r="BJ21" i="27"/>
  <c r="FQ22" i="41" s="1"/>
  <c r="BJ20" i="27"/>
  <c r="FQ21" i="41" s="1"/>
  <c r="BJ19" i="27"/>
  <c r="FQ18" i="41" s="1"/>
  <c r="BJ18" i="27"/>
  <c r="FQ17" i="41" s="1"/>
  <c r="BJ16" i="27"/>
  <c r="FQ15" i="41" s="1"/>
  <c r="BJ17" i="27"/>
  <c r="FQ16" i="41" s="1"/>
  <c r="BJ15" i="27"/>
  <c r="FQ14" i="41" s="1"/>
  <c r="BJ14" i="27"/>
  <c r="FQ13" i="41" s="1"/>
  <c r="BJ12" i="27"/>
  <c r="FQ9" i="41" s="1"/>
  <c r="BJ13" i="27"/>
  <c r="FQ12" i="41" s="1"/>
  <c r="BJ11" i="27"/>
  <c r="FQ8" i="41" s="1"/>
  <c r="BJ8" i="27"/>
  <c r="BJ10" i="27"/>
  <c r="FQ7" i="41" s="1"/>
  <c r="BJ9" i="27"/>
  <c r="FQ6" i="41" s="1"/>
  <c r="C36" i="21"/>
  <c r="E36" i="21" s="1"/>
  <c r="G36" i="21" s="1"/>
  <c r="G40" i="21" s="1"/>
  <c r="G41" i="21" s="1"/>
  <c r="C35" i="91"/>
  <c r="E35" i="91" s="1"/>
  <c r="G35" i="91" s="1"/>
  <c r="B36" i="91"/>
  <c r="BK37" i="27" s="1"/>
  <c r="FU42" i="41" s="1"/>
  <c r="E21" i="92"/>
  <c r="B21" i="92"/>
  <c r="BY43" i="41"/>
  <c r="BY45" i="41" s="1"/>
  <c r="BY46" i="41"/>
  <c r="CA42" i="41"/>
  <c r="CA43" i="41" s="1"/>
  <c r="BZ42" i="41"/>
  <c r="BZ43" i="41" s="1"/>
  <c r="BU46" i="41"/>
  <c r="BU43" i="41"/>
  <c r="BU45" i="41" s="1"/>
  <c r="BV42" i="41"/>
  <c r="BV43" i="41" s="1"/>
  <c r="BW42" i="41"/>
  <c r="BW43" i="41" s="1"/>
  <c r="FE46" i="41"/>
  <c r="FE43" i="41"/>
  <c r="FE45" i="41" s="1"/>
  <c r="FG42" i="41"/>
  <c r="FG43" i="41" s="1"/>
  <c r="FF42" i="41"/>
  <c r="FF43" i="41" s="1"/>
  <c r="U48" i="86"/>
  <c r="U50" i="86" s="1"/>
  <c r="U51" i="86"/>
  <c r="X48" i="86"/>
  <c r="X50" i="86" s="1"/>
  <c r="X51" i="86"/>
  <c r="AA48" i="86"/>
  <c r="AA50" i="86" s="1"/>
  <c r="AA51" i="86"/>
  <c r="HC45" i="41"/>
  <c r="HB45" i="41"/>
  <c r="HC46" i="41"/>
  <c r="HB46" i="41"/>
  <c r="FB40" i="41"/>
  <c r="FC40" i="41"/>
  <c r="FC39" i="41"/>
  <c r="FB39" i="41"/>
  <c r="BJ39" i="41"/>
  <c r="BK39" i="41"/>
  <c r="BI43" i="41"/>
  <c r="BK40" i="41"/>
  <c r="BJ40" i="41"/>
  <c r="BK42" i="41"/>
  <c r="BJ42" i="41"/>
  <c r="AQ40" i="41"/>
  <c r="AP40" i="41"/>
  <c r="AO43" i="41"/>
  <c r="AP39" i="41"/>
  <c r="AQ39" i="41"/>
  <c r="AP42" i="41"/>
  <c r="AQ42" i="41"/>
  <c r="AP36" i="41"/>
  <c r="AQ36" i="41"/>
  <c r="W40" i="41"/>
  <c r="V40" i="41"/>
  <c r="V42" i="41"/>
  <c r="W42" i="41"/>
  <c r="V39" i="41"/>
  <c r="W39" i="41"/>
  <c r="U43" i="41"/>
  <c r="W36" i="41"/>
  <c r="V36" i="41"/>
  <c r="DO40" i="41"/>
  <c r="DN40" i="41"/>
  <c r="DO42" i="41"/>
  <c r="DN42" i="41"/>
  <c r="I40" i="41"/>
  <c r="I42" i="41"/>
  <c r="I35" i="41"/>
  <c r="I36" i="41"/>
  <c r="N40" i="41"/>
  <c r="O40" i="41"/>
  <c r="N42" i="41"/>
  <c r="O42" i="41"/>
  <c r="N36" i="41"/>
  <c r="O36" i="41"/>
  <c r="CC43" i="41"/>
  <c r="CD39" i="41"/>
  <c r="CE39" i="41"/>
  <c r="CE36" i="41"/>
  <c r="CD36" i="41"/>
  <c r="CE42" i="41"/>
  <c r="CD42" i="41"/>
  <c r="CD40" i="41"/>
  <c r="CE40" i="41"/>
  <c r="EQ40" i="41"/>
  <c r="EP40" i="41"/>
  <c r="EQ42" i="41"/>
  <c r="EP42" i="41"/>
  <c r="EP39" i="41"/>
  <c r="EO43" i="41"/>
  <c r="EQ39" i="41"/>
  <c r="EQ41" i="41"/>
  <c r="EP41" i="41"/>
  <c r="EP35" i="41"/>
  <c r="EQ35" i="41"/>
  <c r="EQ36" i="41"/>
  <c r="EP36" i="41"/>
  <c r="DR41" i="41"/>
  <c r="DK42" i="41"/>
  <c r="GQ36" i="41"/>
  <c r="GP36" i="41"/>
  <c r="GQ40" i="41"/>
  <c r="GP40" i="41"/>
  <c r="GP39" i="41"/>
  <c r="GQ39" i="41"/>
  <c r="GU36" i="41"/>
  <c r="GT36" i="41"/>
  <c r="GT39" i="41"/>
  <c r="GU39" i="41"/>
  <c r="GT40" i="41"/>
  <c r="GU40" i="41"/>
  <c r="GI40" i="41"/>
  <c r="GH40" i="41"/>
  <c r="GH39" i="41"/>
  <c r="GI39" i="41"/>
  <c r="FS39" i="41"/>
  <c r="FR39" i="41"/>
  <c r="FR40" i="41"/>
  <c r="FS40" i="41"/>
  <c r="GD42" i="41"/>
  <c r="GD43" i="41" s="1"/>
  <c r="GE42" i="41"/>
  <c r="GE43" i="41" s="1"/>
  <c r="GC46" i="41"/>
  <c r="GC43" i="41"/>
  <c r="GC45" i="41" s="1"/>
  <c r="G39" i="23"/>
  <c r="G40" i="23" s="1"/>
  <c r="G40" i="11"/>
  <c r="G41" i="11" s="1"/>
  <c r="BD36" i="27"/>
  <c r="FA41" i="41" s="1"/>
  <c r="BD32" i="27"/>
  <c r="FA35" i="41" s="1"/>
  <c r="BF35" i="27"/>
  <c r="BE40" i="41" s="1"/>
  <c r="BF33" i="27"/>
  <c r="BE36" i="41" s="1"/>
  <c r="BF36" i="27"/>
  <c r="BE41" i="41" s="1"/>
  <c r="W34" i="27"/>
  <c r="AS39" i="41" s="1"/>
  <c r="W36" i="27"/>
  <c r="AS41" i="41" s="1"/>
  <c r="AG34" i="27"/>
  <c r="CK39" i="41" s="1"/>
  <c r="AG36" i="27"/>
  <c r="CK41" i="41" s="1"/>
  <c r="AF34" i="27"/>
  <c r="CG39" i="41" s="1"/>
  <c r="AF36" i="27"/>
  <c r="CG41" i="41" s="1"/>
  <c r="BB34" i="27"/>
  <c r="ES39" i="41" s="1"/>
  <c r="BB36" i="27"/>
  <c r="ES41" i="41" s="1"/>
  <c r="S36" i="27"/>
  <c r="AC41" i="41" s="1"/>
  <c r="S34" i="27"/>
  <c r="AC39" i="41" s="1"/>
  <c r="T36" i="27"/>
  <c r="AG41" i="41" s="1"/>
  <c r="T34" i="27"/>
  <c r="AG39" i="41" s="1"/>
  <c r="P34" i="27"/>
  <c r="P36" i="27"/>
  <c r="BG33" i="27"/>
  <c r="FI36" i="41" s="1"/>
  <c r="BG36" i="27"/>
  <c r="FI41" i="41" s="1"/>
  <c r="U34" i="27"/>
  <c r="AK39" i="41" s="1"/>
  <c r="U36" i="27"/>
  <c r="AK41" i="41" s="1"/>
  <c r="R36" i="27"/>
  <c r="Y41" i="41" s="1"/>
  <c r="R34" i="27"/>
  <c r="Y39" i="41" s="1"/>
  <c r="BI33" i="27"/>
  <c r="FM36" i="41" s="1"/>
  <c r="BI36" i="27"/>
  <c r="FM41" i="41" s="1"/>
  <c r="AI34" i="27"/>
  <c r="CO39" i="41" s="1"/>
  <c r="AI36" i="27"/>
  <c r="CO41" i="41" s="1"/>
  <c r="DS39" i="41" l="1"/>
  <c r="GL41" i="41"/>
  <c r="DC43" i="41"/>
  <c r="EX41" i="41"/>
  <c r="EQ19" i="41"/>
  <c r="W28" i="41"/>
  <c r="DB43" i="41"/>
  <c r="DN28" i="41"/>
  <c r="W19" i="41"/>
  <c r="N19" i="41"/>
  <c r="O19" i="41"/>
  <c r="EP19" i="41"/>
  <c r="CD19" i="41"/>
  <c r="DN37" i="41"/>
  <c r="CE19" i="41"/>
  <c r="V19" i="41"/>
  <c r="DK41" i="41"/>
  <c r="DB19" i="41"/>
  <c r="DO37" i="41"/>
  <c r="AQ28" i="41"/>
  <c r="V28" i="41"/>
  <c r="CD37" i="41"/>
  <c r="DO28" i="41"/>
  <c r="EY40" i="41"/>
  <c r="EX40" i="41"/>
  <c r="EY39" i="41"/>
  <c r="EX39" i="41"/>
  <c r="DJ40" i="41"/>
  <c r="DK40" i="41"/>
  <c r="DK39" i="41"/>
  <c r="DI43" i="41"/>
  <c r="DJ39" i="41"/>
  <c r="GM40" i="41"/>
  <c r="GL40" i="41"/>
  <c r="GM39" i="41"/>
  <c r="GL39" i="41"/>
  <c r="AE42" i="41"/>
  <c r="AD42" i="41"/>
  <c r="AE40" i="41"/>
  <c r="AD40" i="41"/>
  <c r="AI42" i="41"/>
  <c r="AH42" i="41"/>
  <c r="AI40" i="41"/>
  <c r="AH40" i="41"/>
  <c r="Z40" i="41"/>
  <c r="AA40" i="41"/>
  <c r="AA42" i="41"/>
  <c r="Z42" i="41"/>
  <c r="BR40" i="41"/>
  <c r="BS40" i="41"/>
  <c r="DO19" i="41"/>
  <c r="DN19" i="41"/>
  <c r="AT40" i="41"/>
  <c r="AU40" i="41"/>
  <c r="AU42" i="41"/>
  <c r="AT42" i="41"/>
  <c r="CH40" i="41"/>
  <c r="CI40" i="41"/>
  <c r="CH42" i="41"/>
  <c r="CI42" i="41"/>
  <c r="ET40" i="41"/>
  <c r="EU40" i="41"/>
  <c r="EU36" i="41"/>
  <c r="ET36" i="41"/>
  <c r="CT40" i="41"/>
  <c r="CU40" i="41"/>
  <c r="CT39" i="41"/>
  <c r="CU39" i="41"/>
  <c r="CT41" i="41"/>
  <c r="CU41" i="41"/>
  <c r="EE40" i="41"/>
  <c r="ED40" i="41"/>
  <c r="ED41" i="41"/>
  <c r="EE41" i="41"/>
  <c r="EE39" i="41"/>
  <c r="ED39" i="41"/>
  <c r="EC43" i="41"/>
  <c r="CE37" i="41"/>
  <c r="W37" i="41"/>
  <c r="N37" i="41"/>
  <c r="EQ37" i="41"/>
  <c r="DB28" i="41"/>
  <c r="AY46" i="41"/>
  <c r="AX46" i="41"/>
  <c r="AQ37" i="41"/>
  <c r="AP37" i="41"/>
  <c r="DC19" i="41"/>
  <c r="FC42" i="41"/>
  <c r="FB42" i="41"/>
  <c r="FC36" i="41"/>
  <c r="FB36" i="41"/>
  <c r="FC34" i="41"/>
  <c r="FB34" i="41"/>
  <c r="FC33" i="41"/>
  <c r="FB33" i="41"/>
  <c r="FC32" i="41"/>
  <c r="FB32" i="41"/>
  <c r="FB31" i="41"/>
  <c r="FC31" i="41"/>
  <c r="FA37" i="41"/>
  <c r="FB30" i="41"/>
  <c r="FC30" i="41"/>
  <c r="FC27" i="41"/>
  <c r="FB27" i="41"/>
  <c r="FB25" i="41"/>
  <c r="FC25" i="41"/>
  <c r="FB26" i="41"/>
  <c r="FC26" i="41"/>
  <c r="FB24" i="41"/>
  <c r="FC24" i="41"/>
  <c r="FB23" i="41"/>
  <c r="FC23" i="41"/>
  <c r="FB22" i="41"/>
  <c r="FC22" i="41"/>
  <c r="FB18" i="41"/>
  <c r="FC18" i="41"/>
  <c r="FC21" i="41"/>
  <c r="FB21" i="41"/>
  <c r="FA28" i="41"/>
  <c r="FC17" i="41"/>
  <c r="FB17" i="41"/>
  <c r="FC14" i="41"/>
  <c r="FB14" i="41"/>
  <c r="FB16" i="41"/>
  <c r="FC16" i="41"/>
  <c r="FB15" i="41"/>
  <c r="FC15" i="41"/>
  <c r="FB13" i="41"/>
  <c r="FC13" i="41"/>
  <c r="FA19" i="41"/>
  <c r="FC12" i="41"/>
  <c r="FB12" i="41"/>
  <c r="FB9" i="41"/>
  <c r="FC9" i="41"/>
  <c r="FC8" i="41"/>
  <c r="FB8" i="41"/>
  <c r="FC7" i="41"/>
  <c r="FB7" i="41"/>
  <c r="FA5" i="41"/>
  <c r="FA46" i="41" s="1"/>
  <c r="BD40" i="27"/>
  <c r="FC6" i="41"/>
  <c r="FB6" i="41"/>
  <c r="BJ36" i="41"/>
  <c r="BK36" i="41"/>
  <c r="BK35" i="41"/>
  <c r="BJ35" i="41"/>
  <c r="BK34" i="41"/>
  <c r="BJ34" i="41"/>
  <c r="BJ33" i="41"/>
  <c r="BK33" i="41"/>
  <c r="BK32" i="41"/>
  <c r="BJ32" i="41"/>
  <c r="BJ31" i="41"/>
  <c r="BK31" i="41"/>
  <c r="BI37" i="41"/>
  <c r="BK30" i="41"/>
  <c r="BJ30" i="41"/>
  <c r="BK27" i="41"/>
  <c r="BJ27" i="41"/>
  <c r="BJ26" i="41"/>
  <c r="BK26" i="41"/>
  <c r="BK25" i="41"/>
  <c r="BJ25" i="41"/>
  <c r="BJ23" i="41"/>
  <c r="BK23" i="41"/>
  <c r="BJ22" i="41"/>
  <c r="BK22" i="41"/>
  <c r="BK24" i="41"/>
  <c r="BJ24" i="41"/>
  <c r="BI28" i="41"/>
  <c r="BJ21" i="41"/>
  <c r="BK21" i="41"/>
  <c r="BJ18" i="41"/>
  <c r="BK18" i="41"/>
  <c r="BK17" i="41"/>
  <c r="BJ17" i="41"/>
  <c r="BK14" i="41"/>
  <c r="BJ14" i="41"/>
  <c r="BJ16" i="41"/>
  <c r="BK16" i="41"/>
  <c r="BK15" i="41"/>
  <c r="BJ15" i="41"/>
  <c r="BK13" i="41"/>
  <c r="BJ13" i="41"/>
  <c r="BJ12" i="41"/>
  <c r="BI19" i="41"/>
  <c r="BK12" i="41"/>
  <c r="BJ9" i="41"/>
  <c r="BK9" i="41"/>
  <c r="BK8" i="41"/>
  <c r="BJ8" i="41"/>
  <c r="BK7" i="41"/>
  <c r="BJ7" i="41"/>
  <c r="Z40" i="27"/>
  <c r="BI5" i="41"/>
  <c r="BK6" i="41"/>
  <c r="BJ6" i="41"/>
  <c r="EY42" i="41"/>
  <c r="EX42" i="41"/>
  <c r="EX36" i="41"/>
  <c r="EY36" i="41"/>
  <c r="EX35" i="41"/>
  <c r="EY35" i="41"/>
  <c r="EY34" i="41"/>
  <c r="EX34" i="41"/>
  <c r="EY33" i="41"/>
  <c r="EX33" i="41"/>
  <c r="EW37" i="41"/>
  <c r="EX30" i="41"/>
  <c r="EY30" i="41"/>
  <c r="EX31" i="41"/>
  <c r="EY31" i="41"/>
  <c r="EY32" i="41"/>
  <c r="EX32" i="41"/>
  <c r="EY27" i="41"/>
  <c r="EX27" i="41"/>
  <c r="EY26" i="41"/>
  <c r="EX26" i="41"/>
  <c r="EX25" i="41"/>
  <c r="EY25" i="41"/>
  <c r="EY24" i="41"/>
  <c r="EX24" i="41"/>
  <c r="EX22" i="41"/>
  <c r="EY22" i="41"/>
  <c r="EX23" i="41"/>
  <c r="EY23" i="41"/>
  <c r="EX18" i="41"/>
  <c r="EY18" i="41"/>
  <c r="EY21" i="41"/>
  <c r="EX21" i="41"/>
  <c r="EW28" i="41"/>
  <c r="EX17" i="41"/>
  <c r="EY17" i="41"/>
  <c r="EX16" i="41"/>
  <c r="EY16" i="41"/>
  <c r="EY14" i="41"/>
  <c r="EX14" i="41"/>
  <c r="EY15" i="41"/>
  <c r="EX15" i="41"/>
  <c r="EX13" i="41"/>
  <c r="EY13" i="41"/>
  <c r="EW19" i="41"/>
  <c r="EY12" i="41"/>
  <c r="EX12" i="41"/>
  <c r="EX8" i="41"/>
  <c r="EY8" i="41"/>
  <c r="EX9" i="41"/>
  <c r="EY9" i="41"/>
  <c r="EY7" i="41"/>
  <c r="EX7" i="41"/>
  <c r="EW5" i="41"/>
  <c r="EW46" i="41" s="1"/>
  <c r="BC40" i="27"/>
  <c r="EY6" i="41"/>
  <c r="EX6" i="41"/>
  <c r="AO10" i="41"/>
  <c r="AO45" i="41" s="1"/>
  <c r="AP5" i="41"/>
  <c r="AP10" i="41" s="1"/>
  <c r="AQ5" i="41"/>
  <c r="AQ10" i="41" s="1"/>
  <c r="U10" i="41"/>
  <c r="U45" i="41" s="1"/>
  <c r="V5" i="41"/>
  <c r="V10" i="41" s="1"/>
  <c r="W5" i="41"/>
  <c r="W10" i="41" s="1"/>
  <c r="DN46" i="41"/>
  <c r="DO46" i="41"/>
  <c r="DN5" i="41"/>
  <c r="DN10" i="41" s="1"/>
  <c r="DM10" i="41"/>
  <c r="DM45" i="41" s="1"/>
  <c r="DO5" i="41"/>
  <c r="DO10" i="41" s="1"/>
  <c r="BF42" i="41"/>
  <c r="BG42" i="41"/>
  <c r="BE43" i="41"/>
  <c r="BG39" i="41"/>
  <c r="BF39" i="41"/>
  <c r="BF35" i="41"/>
  <c r="BG35" i="41"/>
  <c r="BG34" i="41"/>
  <c r="BF34" i="41"/>
  <c r="BG33" i="41"/>
  <c r="BF33" i="41"/>
  <c r="BG32" i="41"/>
  <c r="BF32" i="41"/>
  <c r="BF31" i="41"/>
  <c r="BG31" i="41"/>
  <c r="BE37" i="41"/>
  <c r="BG30" i="41"/>
  <c r="BF30" i="41"/>
  <c r="BG26" i="41"/>
  <c r="BF26" i="41"/>
  <c r="BG27" i="41"/>
  <c r="BF27" i="41"/>
  <c r="BF25" i="41"/>
  <c r="BG25" i="41"/>
  <c r="BG24" i="41"/>
  <c r="BF24" i="41"/>
  <c r="BF23" i="41"/>
  <c r="BG23" i="41"/>
  <c r="BG22" i="41"/>
  <c r="BF22" i="41"/>
  <c r="BF18" i="41"/>
  <c r="BG18" i="41"/>
  <c r="BF21" i="41"/>
  <c r="BE28" i="41"/>
  <c r="BG21" i="41"/>
  <c r="BG17" i="41"/>
  <c r="BF17" i="41"/>
  <c r="BF16" i="41"/>
  <c r="BG16" i="41"/>
  <c r="BF14" i="41"/>
  <c r="BG14" i="41"/>
  <c r="BF13" i="41"/>
  <c r="BG13" i="41"/>
  <c r="BG15" i="41"/>
  <c r="BF15" i="41"/>
  <c r="BG12" i="41"/>
  <c r="BF12" i="41"/>
  <c r="BE19" i="41"/>
  <c r="BG9" i="41"/>
  <c r="BF9" i="41"/>
  <c r="BF7" i="41"/>
  <c r="BG7" i="41"/>
  <c r="BF8" i="41"/>
  <c r="BG8" i="41"/>
  <c r="BG6" i="41"/>
  <c r="BF6" i="41"/>
  <c r="BE5" i="41"/>
  <c r="BE46" i="41" s="1"/>
  <c r="BF40" i="27"/>
  <c r="J41" i="41"/>
  <c r="K41" i="41"/>
  <c r="I46" i="41"/>
  <c r="I43" i="41"/>
  <c r="J39" i="41"/>
  <c r="K39" i="41"/>
  <c r="J33" i="41"/>
  <c r="K33" i="41"/>
  <c r="J34" i="41"/>
  <c r="K34" i="41"/>
  <c r="K32" i="41"/>
  <c r="J32" i="41"/>
  <c r="K31" i="41"/>
  <c r="J31" i="41"/>
  <c r="I37" i="41"/>
  <c r="K30" i="41"/>
  <c r="J30" i="41"/>
  <c r="K26" i="41"/>
  <c r="J26" i="41"/>
  <c r="I28" i="41"/>
  <c r="J25" i="41"/>
  <c r="K25" i="41"/>
  <c r="K27" i="41"/>
  <c r="J27" i="41"/>
  <c r="J24" i="41"/>
  <c r="K24" i="41"/>
  <c r="K23" i="41"/>
  <c r="J23" i="41"/>
  <c r="K22" i="41"/>
  <c r="J22" i="41"/>
  <c r="K21" i="41"/>
  <c r="J21" i="41"/>
  <c r="K18" i="41"/>
  <c r="J18" i="41"/>
  <c r="K17" i="41"/>
  <c r="J17" i="41"/>
  <c r="K16" i="41"/>
  <c r="J16" i="41"/>
  <c r="K15" i="41"/>
  <c r="J15" i="41"/>
  <c r="J14" i="41"/>
  <c r="K14" i="41"/>
  <c r="K13" i="41"/>
  <c r="J13" i="41"/>
  <c r="I19" i="41"/>
  <c r="J12" i="41"/>
  <c r="K12" i="41"/>
  <c r="J9" i="41"/>
  <c r="K9" i="41"/>
  <c r="K7" i="41"/>
  <c r="J7" i="41"/>
  <c r="J8" i="41"/>
  <c r="K8" i="41"/>
  <c r="J6" i="41"/>
  <c r="K6" i="41"/>
  <c r="I10" i="41"/>
  <c r="J5" i="41"/>
  <c r="K5" i="41"/>
  <c r="N46" i="41"/>
  <c r="O46" i="41"/>
  <c r="M10" i="41"/>
  <c r="M45" i="41" s="1"/>
  <c r="O5" i="41"/>
  <c r="O10" i="41" s="1"/>
  <c r="N5" i="41"/>
  <c r="N10" i="41" s="1"/>
  <c r="CE5" i="41"/>
  <c r="CE10" i="41" s="1"/>
  <c r="CC10" i="41"/>
  <c r="CC45" i="41" s="1"/>
  <c r="CD5" i="41"/>
  <c r="CD10" i="41" s="1"/>
  <c r="EO10" i="41"/>
  <c r="EO45" i="41" s="1"/>
  <c r="EQ5" i="41"/>
  <c r="EQ10" i="41" s="1"/>
  <c r="EP5" i="41"/>
  <c r="EP10" i="41" s="1"/>
  <c r="DC5" i="41"/>
  <c r="DC10" i="41" s="1"/>
  <c r="DA10" i="41"/>
  <c r="DA45" i="41" s="1"/>
  <c r="DB5" i="41"/>
  <c r="DB10" i="41" s="1"/>
  <c r="DB46" i="41"/>
  <c r="DC46" i="41"/>
  <c r="EL40" i="41"/>
  <c r="EM40" i="41"/>
  <c r="EL36" i="41"/>
  <c r="EM36" i="41"/>
  <c r="EM41" i="41"/>
  <c r="EL41" i="41"/>
  <c r="EM39" i="41"/>
  <c r="EK43" i="41"/>
  <c r="EL39" i="41"/>
  <c r="EL42" i="41"/>
  <c r="EM42" i="41"/>
  <c r="EL35" i="41"/>
  <c r="EM35" i="41"/>
  <c r="EM34" i="41"/>
  <c r="EL34" i="41"/>
  <c r="EL32" i="41"/>
  <c r="EM32" i="41"/>
  <c r="EL33" i="41"/>
  <c r="EM33" i="41"/>
  <c r="EM31" i="41"/>
  <c r="EL31" i="41"/>
  <c r="EM27" i="41"/>
  <c r="EL27" i="41"/>
  <c r="EM30" i="41"/>
  <c r="EK37" i="41"/>
  <c r="EL30" i="41"/>
  <c r="EL26" i="41"/>
  <c r="EM26" i="41"/>
  <c r="EL24" i="41"/>
  <c r="EM24" i="41"/>
  <c r="EM25" i="41"/>
  <c r="EL25" i="41"/>
  <c r="EL23" i="41"/>
  <c r="EM23" i="41"/>
  <c r="EK28" i="41"/>
  <c r="EM21" i="41"/>
  <c r="EL21" i="41"/>
  <c r="EL22" i="41"/>
  <c r="EM22" i="41"/>
  <c r="EM18" i="41"/>
  <c r="EL18" i="41"/>
  <c r="EL17" i="41"/>
  <c r="EM17" i="41"/>
  <c r="EM15" i="41"/>
  <c r="EL15" i="41"/>
  <c r="EM16" i="41"/>
  <c r="EL16" i="41"/>
  <c r="EL14" i="41"/>
  <c r="EM14" i="41"/>
  <c r="EM13" i="41"/>
  <c r="EL13" i="41"/>
  <c r="EL12" i="41"/>
  <c r="EK19" i="41"/>
  <c r="EM12" i="41"/>
  <c r="EM9" i="41"/>
  <c r="EL9" i="41"/>
  <c r="EM8" i="41"/>
  <c r="EL8" i="41"/>
  <c r="EL7" i="41"/>
  <c r="EM7" i="41"/>
  <c r="AZ40" i="27"/>
  <c r="EK5" i="41"/>
  <c r="EK46" i="41" s="1"/>
  <c r="EL6" i="41"/>
  <c r="EM6" i="41"/>
  <c r="EH40" i="41"/>
  <c r="EI40" i="41"/>
  <c r="EI39" i="41"/>
  <c r="EH39" i="41"/>
  <c r="EG43" i="41"/>
  <c r="EH36" i="41"/>
  <c r="EI36" i="41"/>
  <c r="EH41" i="41"/>
  <c r="EI41" i="41"/>
  <c r="EH42" i="41"/>
  <c r="EI42" i="41"/>
  <c r="EH34" i="41"/>
  <c r="EI34" i="41"/>
  <c r="EI35" i="41"/>
  <c r="EH35" i="41"/>
  <c r="EI32" i="41"/>
  <c r="EH32" i="41"/>
  <c r="EI33" i="41"/>
  <c r="EH33" i="41"/>
  <c r="EH31" i="41"/>
  <c r="EI31" i="41"/>
  <c r="EG37" i="41"/>
  <c r="EI30" i="41"/>
  <c r="EH30" i="41"/>
  <c r="EH27" i="41"/>
  <c r="EI27" i="41"/>
  <c r="EI25" i="41"/>
  <c r="EH25" i="41"/>
  <c r="EI26" i="41"/>
  <c r="EH26" i="41"/>
  <c r="EI24" i="41"/>
  <c r="EH24" i="41"/>
  <c r="EG28" i="41"/>
  <c r="EH21" i="41"/>
  <c r="EI21" i="41"/>
  <c r="EI22" i="41"/>
  <c r="EH22" i="41"/>
  <c r="EH23" i="41"/>
  <c r="EI23" i="41"/>
  <c r="EH18" i="41"/>
  <c r="EI18" i="41"/>
  <c r="EH17" i="41"/>
  <c r="EI17" i="41"/>
  <c r="EI15" i="41"/>
  <c r="EH15" i="41"/>
  <c r="EI16" i="41"/>
  <c r="EH16" i="41"/>
  <c r="EH14" i="41"/>
  <c r="EI14" i="41"/>
  <c r="EI13" i="41"/>
  <c r="EH13" i="41"/>
  <c r="EI9" i="41"/>
  <c r="EH9" i="41"/>
  <c r="EG19" i="41"/>
  <c r="EH12" i="41"/>
  <c r="EI12" i="41"/>
  <c r="EH8" i="41"/>
  <c r="EI8" i="41"/>
  <c r="EH7" i="41"/>
  <c r="EI7" i="41"/>
  <c r="AY40" i="27"/>
  <c r="EG5" i="41"/>
  <c r="EG46" i="41" s="1"/>
  <c r="EH6" i="41"/>
  <c r="EI6" i="41"/>
  <c r="BN40" i="41"/>
  <c r="BO40" i="41"/>
  <c r="BO36" i="41"/>
  <c r="BN36" i="41"/>
  <c r="BM43" i="41"/>
  <c r="BN39" i="41"/>
  <c r="BO39" i="41"/>
  <c r="BN42" i="41"/>
  <c r="BO42" i="41"/>
  <c r="BN35" i="41"/>
  <c r="BO35" i="41"/>
  <c r="BO34" i="41"/>
  <c r="BN34" i="41"/>
  <c r="BO33" i="41"/>
  <c r="BN33" i="41"/>
  <c r="BO32" i="41"/>
  <c r="BN32" i="41"/>
  <c r="BO31" i="41"/>
  <c r="BN31" i="41"/>
  <c r="BN27" i="41"/>
  <c r="BO27" i="41"/>
  <c r="BM37" i="41"/>
  <c r="BO30" i="41"/>
  <c r="BN30" i="41"/>
  <c r="BO26" i="41"/>
  <c r="BN26" i="41"/>
  <c r="BN24" i="41"/>
  <c r="BO24" i="41"/>
  <c r="BO25" i="41"/>
  <c r="BN25" i="41"/>
  <c r="BN23" i="41"/>
  <c r="BO23" i="41"/>
  <c r="BO22" i="41"/>
  <c r="BN22" i="41"/>
  <c r="BN21" i="41"/>
  <c r="BO21" i="41"/>
  <c r="BM28" i="41"/>
  <c r="BO18" i="41"/>
  <c r="BN18" i="41"/>
  <c r="BO17" i="41"/>
  <c r="BN17" i="41"/>
  <c r="BO16" i="41"/>
  <c r="BN16" i="41"/>
  <c r="BO15" i="41"/>
  <c r="BN15" i="41"/>
  <c r="BO14" i="41"/>
  <c r="BN14" i="41"/>
  <c r="BM19" i="41"/>
  <c r="BO12" i="41"/>
  <c r="BN12" i="41"/>
  <c r="BN13" i="41"/>
  <c r="BO13" i="41"/>
  <c r="BN9" i="41"/>
  <c r="BO9" i="41"/>
  <c r="BO8" i="41"/>
  <c r="BN8" i="41"/>
  <c r="BO6" i="41"/>
  <c r="BN6" i="41"/>
  <c r="BO7" i="41"/>
  <c r="BN7" i="41"/>
  <c r="AA40" i="27"/>
  <c r="BM5" i="41"/>
  <c r="BM46" i="41" s="1"/>
  <c r="EA40" i="41"/>
  <c r="DZ40" i="41"/>
  <c r="EA36" i="41"/>
  <c r="DZ36" i="41"/>
  <c r="DZ41" i="41"/>
  <c r="EA41" i="41"/>
  <c r="DY43" i="41"/>
  <c r="DZ39" i="41"/>
  <c r="EA39" i="41"/>
  <c r="EA42" i="41"/>
  <c r="DZ42" i="41"/>
  <c r="DZ35" i="41"/>
  <c r="EA35" i="41"/>
  <c r="DZ34" i="41"/>
  <c r="EA34" i="41"/>
  <c r="EA32" i="41"/>
  <c r="DZ32" i="41"/>
  <c r="DZ33" i="41"/>
  <c r="EA33" i="41"/>
  <c r="DZ31" i="41"/>
  <c r="EA31" i="41"/>
  <c r="DZ27" i="41"/>
  <c r="EA27" i="41"/>
  <c r="DZ30" i="41"/>
  <c r="EA30" i="41"/>
  <c r="DY37" i="41"/>
  <c r="EA26" i="41"/>
  <c r="DZ26" i="41"/>
  <c r="DZ24" i="41"/>
  <c r="EA24" i="41"/>
  <c r="DZ25" i="41"/>
  <c r="EA25" i="41"/>
  <c r="EA23" i="41"/>
  <c r="DZ23" i="41"/>
  <c r="DY28" i="41"/>
  <c r="EA21" i="41"/>
  <c r="DZ21" i="41"/>
  <c r="DZ22" i="41"/>
  <c r="EA22" i="41"/>
  <c r="EA18" i="41"/>
  <c r="DZ18" i="41"/>
  <c r="EA16" i="41"/>
  <c r="DZ16" i="41"/>
  <c r="EA17" i="41"/>
  <c r="DZ17" i="41"/>
  <c r="EA15" i="41"/>
  <c r="DZ15" i="41"/>
  <c r="DZ14" i="41"/>
  <c r="EA14" i="41"/>
  <c r="DZ13" i="41"/>
  <c r="EA13" i="41"/>
  <c r="DZ12" i="41"/>
  <c r="EA12" i="41"/>
  <c r="DY19" i="41"/>
  <c r="DZ9" i="41"/>
  <c r="EA9" i="41"/>
  <c r="DZ8" i="41"/>
  <c r="EA8" i="41"/>
  <c r="EA7" i="41"/>
  <c r="DZ7" i="41"/>
  <c r="AW40" i="27"/>
  <c r="DY5" i="41"/>
  <c r="DY46" i="41" s="1"/>
  <c r="EA6" i="41"/>
  <c r="DZ6" i="41"/>
  <c r="DV39" i="41"/>
  <c r="DU43" i="41"/>
  <c r="DW39" i="41"/>
  <c r="DW40" i="41"/>
  <c r="DV40" i="41"/>
  <c r="DW36" i="41"/>
  <c r="DV36" i="41"/>
  <c r="DV41" i="41"/>
  <c r="DW41" i="41"/>
  <c r="DW42" i="41"/>
  <c r="DV42" i="41"/>
  <c r="DV35" i="41"/>
  <c r="DW35" i="41"/>
  <c r="DV34" i="41"/>
  <c r="DW34" i="41"/>
  <c r="DW32" i="41"/>
  <c r="DV32" i="41"/>
  <c r="DW33" i="41"/>
  <c r="DV33" i="41"/>
  <c r="DW31" i="41"/>
  <c r="DV31" i="41"/>
  <c r="DW30" i="41"/>
  <c r="DU37" i="41"/>
  <c r="DV30" i="41"/>
  <c r="DW27" i="41"/>
  <c r="DV27" i="41"/>
  <c r="DV26" i="41"/>
  <c r="DW26" i="41"/>
  <c r="DW25" i="41"/>
  <c r="DV25" i="41"/>
  <c r="DV23" i="41"/>
  <c r="DW23" i="41"/>
  <c r="DV24" i="41"/>
  <c r="DW24" i="41"/>
  <c r="DU28" i="41"/>
  <c r="DV21" i="41"/>
  <c r="DW21" i="41"/>
  <c r="DW22" i="41"/>
  <c r="DV22" i="41"/>
  <c r="DV18" i="41"/>
  <c r="DW18" i="41"/>
  <c r="DW16" i="41"/>
  <c r="DV16" i="41"/>
  <c r="DV17" i="41"/>
  <c r="DW17" i="41"/>
  <c r="DV14" i="41"/>
  <c r="DW14" i="41"/>
  <c r="DV15" i="41"/>
  <c r="DW15" i="41"/>
  <c r="DW13" i="41"/>
  <c r="DV13" i="41"/>
  <c r="DV9" i="41"/>
  <c r="DW9" i="41"/>
  <c r="DW12" i="41"/>
  <c r="DU19" i="41"/>
  <c r="DV12" i="41"/>
  <c r="DW8" i="41"/>
  <c r="DV8" i="41"/>
  <c r="DW7" i="41"/>
  <c r="DV7" i="41"/>
  <c r="DW6" i="41"/>
  <c r="DV6" i="41"/>
  <c r="AV40" i="27"/>
  <c r="DU5" i="41"/>
  <c r="DU46" i="41" s="1"/>
  <c r="AU36" i="41"/>
  <c r="AT36" i="41"/>
  <c r="AU35" i="41"/>
  <c r="AT35" i="41"/>
  <c r="AT34" i="41"/>
  <c r="AU34" i="41"/>
  <c r="AU32" i="41"/>
  <c r="AT32" i="41"/>
  <c r="AU33" i="41"/>
  <c r="AT33" i="41"/>
  <c r="AT31" i="41"/>
  <c r="AU31" i="41"/>
  <c r="AS37" i="41"/>
  <c r="AT30" i="41"/>
  <c r="AU30" i="41"/>
  <c r="AU27" i="41"/>
  <c r="AT27" i="41"/>
  <c r="AU26" i="41"/>
  <c r="AT26" i="41"/>
  <c r="AT25" i="41"/>
  <c r="AU25" i="41"/>
  <c r="AT23" i="41"/>
  <c r="AU23" i="41"/>
  <c r="AU24" i="41"/>
  <c r="AT24" i="41"/>
  <c r="AS28" i="41"/>
  <c r="AT21" i="41"/>
  <c r="AU21" i="41"/>
  <c r="AU22" i="41"/>
  <c r="AT22" i="41"/>
  <c r="AT18" i="41"/>
  <c r="AU18" i="41"/>
  <c r="AT16" i="41"/>
  <c r="AU16" i="41"/>
  <c r="AT17" i="41"/>
  <c r="AU17" i="41"/>
  <c r="AU15" i="41"/>
  <c r="AT15" i="41"/>
  <c r="AT14" i="41"/>
  <c r="AU14" i="41"/>
  <c r="AT9" i="41"/>
  <c r="AU9" i="41"/>
  <c r="AU13" i="41"/>
  <c r="AT13" i="41"/>
  <c r="AT12" i="41"/>
  <c r="AU12" i="41"/>
  <c r="AS19" i="41"/>
  <c r="AT8" i="41"/>
  <c r="AU8" i="41"/>
  <c r="AU6" i="41"/>
  <c r="AT6" i="41"/>
  <c r="AU7" i="41"/>
  <c r="AT7" i="41"/>
  <c r="W40" i="27"/>
  <c r="AS5" i="41"/>
  <c r="AS46" i="41" s="1"/>
  <c r="BC40" i="41"/>
  <c r="BB40" i="41"/>
  <c r="BC36" i="41"/>
  <c r="BB36" i="41"/>
  <c r="BC39" i="41"/>
  <c r="BB39" i="41"/>
  <c r="BA43" i="41"/>
  <c r="BC42" i="41"/>
  <c r="BB42" i="41"/>
  <c r="BC34" i="41"/>
  <c r="BB34" i="41"/>
  <c r="BC35" i="41"/>
  <c r="BB35" i="41"/>
  <c r="BB33" i="41"/>
  <c r="BC33" i="41"/>
  <c r="BC32" i="41"/>
  <c r="BB32" i="41"/>
  <c r="BC31" i="41"/>
  <c r="BB31" i="41"/>
  <c r="BC30" i="41"/>
  <c r="BA37" i="41"/>
  <c r="BB30" i="41"/>
  <c r="BC27" i="41"/>
  <c r="BB27" i="41"/>
  <c r="BC26" i="41"/>
  <c r="BB26" i="41"/>
  <c r="BB25" i="41"/>
  <c r="BC25" i="41"/>
  <c r="BC24" i="41"/>
  <c r="BB24" i="41"/>
  <c r="BB23" i="41"/>
  <c r="BC23" i="41"/>
  <c r="BA28" i="41"/>
  <c r="BB21" i="41"/>
  <c r="BC21" i="41"/>
  <c r="BB22" i="41"/>
  <c r="BC22" i="41"/>
  <c r="BB18" i="41"/>
  <c r="BC18" i="41"/>
  <c r="BC17" i="41"/>
  <c r="BB17" i="41"/>
  <c r="BC16" i="41"/>
  <c r="BB16" i="41"/>
  <c r="BB15" i="41"/>
  <c r="BC15" i="41"/>
  <c r="BC14" i="41"/>
  <c r="BB14" i="41"/>
  <c r="BB9" i="41"/>
  <c r="BC9" i="41"/>
  <c r="BB13" i="41"/>
  <c r="BC13" i="41"/>
  <c r="BB12" i="41"/>
  <c r="BA19" i="41"/>
  <c r="BC12" i="41"/>
  <c r="BB8" i="41"/>
  <c r="BC8" i="41"/>
  <c r="BC6" i="41"/>
  <c r="BB6" i="41"/>
  <c r="BC7" i="41"/>
  <c r="BB7" i="41"/>
  <c r="Y40" i="27"/>
  <c r="BA5" i="41"/>
  <c r="BA46" i="41" s="1"/>
  <c r="DG40" i="41"/>
  <c r="DF40" i="41"/>
  <c r="DG41" i="41"/>
  <c r="DF41" i="41"/>
  <c r="DG39" i="41"/>
  <c r="DE43" i="41"/>
  <c r="DF39" i="41"/>
  <c r="DF36" i="41"/>
  <c r="DG36" i="41"/>
  <c r="DF42" i="41"/>
  <c r="DG42" i="41"/>
  <c r="DG35" i="41"/>
  <c r="DF35" i="41"/>
  <c r="DF33" i="41"/>
  <c r="DG33" i="41"/>
  <c r="DG34" i="41"/>
  <c r="DF34" i="41"/>
  <c r="DF32" i="41"/>
  <c r="DG32" i="41"/>
  <c r="DG30" i="41"/>
  <c r="DF30" i="41"/>
  <c r="DE37" i="41"/>
  <c r="DF31" i="41"/>
  <c r="DG31" i="41"/>
  <c r="DG27" i="41"/>
  <c r="DF27" i="41"/>
  <c r="DF26" i="41"/>
  <c r="DG26" i="41"/>
  <c r="DF24" i="41"/>
  <c r="DG24" i="41"/>
  <c r="DG25" i="41"/>
  <c r="DF25" i="41"/>
  <c r="DG23" i="41"/>
  <c r="DF23" i="41"/>
  <c r="DG22" i="41"/>
  <c r="DF22" i="41"/>
  <c r="DG18" i="41"/>
  <c r="DF18" i="41"/>
  <c r="DF21" i="41"/>
  <c r="DG21" i="41"/>
  <c r="DE28" i="41"/>
  <c r="DG17" i="41"/>
  <c r="DF17" i="41"/>
  <c r="DF16" i="41"/>
  <c r="DG16" i="41"/>
  <c r="DG15" i="41"/>
  <c r="DF15" i="41"/>
  <c r="DG14" i="41"/>
  <c r="DF14" i="41"/>
  <c r="DF13" i="41"/>
  <c r="DG13" i="41"/>
  <c r="DF9" i="41"/>
  <c r="DG9" i="41"/>
  <c r="DF12" i="41"/>
  <c r="DE19" i="41"/>
  <c r="DG12" i="41"/>
  <c r="DF8" i="41"/>
  <c r="DG8" i="41"/>
  <c r="DG7" i="41"/>
  <c r="DF7" i="41"/>
  <c r="DF6" i="41"/>
  <c r="DG6" i="41"/>
  <c r="AR40" i="27"/>
  <c r="DE5" i="41"/>
  <c r="DE46" i="41" s="1"/>
  <c r="CM40" i="41"/>
  <c r="CL40" i="41"/>
  <c r="CM42" i="41"/>
  <c r="CL42" i="41"/>
  <c r="CL36" i="41"/>
  <c r="CM36" i="41"/>
  <c r="CM35" i="41"/>
  <c r="CL35" i="41"/>
  <c r="CM33" i="41"/>
  <c r="CL33" i="41"/>
  <c r="CM34" i="41"/>
  <c r="CL34" i="41"/>
  <c r="CL32" i="41"/>
  <c r="CM32" i="41"/>
  <c r="CK37" i="41"/>
  <c r="CM30" i="41"/>
  <c r="CL30" i="41"/>
  <c r="CM31" i="41"/>
  <c r="CL31" i="41"/>
  <c r="CM27" i="41"/>
  <c r="CL27" i="41"/>
  <c r="CL25" i="41"/>
  <c r="CM25" i="41"/>
  <c r="CL26" i="41"/>
  <c r="CM26" i="41"/>
  <c r="CM24" i="41"/>
  <c r="CL24" i="41"/>
  <c r="CM23" i="41"/>
  <c r="CL23" i="41"/>
  <c r="CK28" i="41"/>
  <c r="CM21" i="41"/>
  <c r="CL21" i="41"/>
  <c r="CM22" i="41"/>
  <c r="CL22" i="41"/>
  <c r="CL18" i="41"/>
  <c r="CM18" i="41"/>
  <c r="CM16" i="41"/>
  <c r="CL16" i="41"/>
  <c r="CL17" i="41"/>
  <c r="CM17" i="41"/>
  <c r="CM15" i="41"/>
  <c r="CL15" i="41"/>
  <c r="CM14" i="41"/>
  <c r="CL14" i="41"/>
  <c r="CK19" i="41"/>
  <c r="CM12" i="41"/>
  <c r="CL12" i="41"/>
  <c r="CM13" i="41"/>
  <c r="CL13" i="41"/>
  <c r="CL8" i="41"/>
  <c r="CM8" i="41"/>
  <c r="CL9" i="41"/>
  <c r="CM9" i="41"/>
  <c r="CL6" i="41"/>
  <c r="CM6" i="41"/>
  <c r="AG40" i="27"/>
  <c r="CK5" i="41"/>
  <c r="CK46" i="41" s="1"/>
  <c r="CL7" i="41"/>
  <c r="CM7" i="41"/>
  <c r="CI36" i="41"/>
  <c r="CH36" i="41"/>
  <c r="CH35" i="41"/>
  <c r="CI35" i="41"/>
  <c r="CH34" i="41"/>
  <c r="CI34" i="41"/>
  <c r="CH33" i="41"/>
  <c r="CI33" i="41"/>
  <c r="CI32" i="41"/>
  <c r="CH32" i="41"/>
  <c r="CH31" i="41"/>
  <c r="CI31" i="41"/>
  <c r="CG37" i="41"/>
  <c r="CH30" i="41"/>
  <c r="CI30" i="41"/>
  <c r="CI27" i="41"/>
  <c r="CH27" i="41"/>
  <c r="CI26" i="41"/>
  <c r="CH26" i="41"/>
  <c r="CH25" i="41"/>
  <c r="CI25" i="41"/>
  <c r="CH24" i="41"/>
  <c r="CI24" i="41"/>
  <c r="CI23" i="41"/>
  <c r="CH23" i="41"/>
  <c r="CG28" i="41"/>
  <c r="CH21" i="41"/>
  <c r="CI21" i="41"/>
  <c r="CI22" i="41"/>
  <c r="CH22" i="41"/>
  <c r="CH18" i="41"/>
  <c r="CI18" i="41"/>
  <c r="CH16" i="41"/>
  <c r="CI16" i="41"/>
  <c r="CI17" i="41"/>
  <c r="CH17" i="41"/>
  <c r="CI15" i="41"/>
  <c r="CH15" i="41"/>
  <c r="CH14" i="41"/>
  <c r="CI14" i="41"/>
  <c r="CI12" i="41"/>
  <c r="CG19" i="41"/>
  <c r="CH12" i="41"/>
  <c r="CI13" i="41"/>
  <c r="CH13" i="41"/>
  <c r="CI9" i="41"/>
  <c r="CH9" i="41"/>
  <c r="CH8" i="41"/>
  <c r="CI8" i="41"/>
  <c r="AF40" i="27"/>
  <c r="CG5" i="41"/>
  <c r="CG46" i="41" s="1"/>
  <c r="CH7" i="41"/>
  <c r="CI7" i="41"/>
  <c r="CH6" i="41"/>
  <c r="CI6" i="41"/>
  <c r="ET42" i="41"/>
  <c r="EU42" i="41"/>
  <c r="EU35" i="41"/>
  <c r="ET35" i="41"/>
  <c r="EU34" i="41"/>
  <c r="ET34" i="41"/>
  <c r="EU33" i="41"/>
  <c r="ET33" i="41"/>
  <c r="ET31" i="41"/>
  <c r="EU31" i="41"/>
  <c r="EU32" i="41"/>
  <c r="ET32" i="41"/>
  <c r="ES37" i="41"/>
  <c r="EU30" i="41"/>
  <c r="ET30" i="41"/>
  <c r="EU26" i="41"/>
  <c r="ET26" i="41"/>
  <c r="ET27" i="41"/>
  <c r="EU27" i="41"/>
  <c r="ET24" i="41"/>
  <c r="EU24" i="41"/>
  <c r="EU25" i="41"/>
  <c r="ET25" i="41"/>
  <c r="ET23" i="41"/>
  <c r="EU23" i="41"/>
  <c r="ET21" i="41"/>
  <c r="EU21" i="41"/>
  <c r="ES28" i="41"/>
  <c r="EU22" i="41"/>
  <c r="ET22" i="41"/>
  <c r="ET18" i="41"/>
  <c r="EU18" i="41"/>
  <c r="ET17" i="41"/>
  <c r="EU17" i="41"/>
  <c r="EU15" i="41"/>
  <c r="ET15" i="41"/>
  <c r="ET16" i="41"/>
  <c r="EU16" i="41"/>
  <c r="EU14" i="41"/>
  <c r="ET14" i="41"/>
  <c r="EU13" i="41"/>
  <c r="ET13" i="41"/>
  <c r="EU9" i="41"/>
  <c r="ET9" i="41"/>
  <c r="EU12" i="41"/>
  <c r="ET12" i="41"/>
  <c r="ES19" i="41"/>
  <c r="ET8" i="41"/>
  <c r="EU8" i="41"/>
  <c r="BB40" i="27"/>
  <c r="ES5" i="41"/>
  <c r="ES46" i="41" s="1"/>
  <c r="ET7" i="41"/>
  <c r="EU7" i="41"/>
  <c r="EU6" i="41"/>
  <c r="ET6" i="41"/>
  <c r="CT42" i="41"/>
  <c r="CU42" i="41"/>
  <c r="CU35" i="41"/>
  <c r="CT35" i="41"/>
  <c r="CT36" i="41"/>
  <c r="CU36" i="41"/>
  <c r="CT33" i="41"/>
  <c r="CU33" i="41"/>
  <c r="CU34" i="41"/>
  <c r="CT34" i="41"/>
  <c r="CU32" i="41"/>
  <c r="CT32" i="41"/>
  <c r="CT31" i="41"/>
  <c r="CU31" i="41"/>
  <c r="CT27" i="41"/>
  <c r="CU27" i="41"/>
  <c r="CU30" i="41"/>
  <c r="CT30" i="41"/>
  <c r="CS37" i="41"/>
  <c r="CU26" i="41"/>
  <c r="CT26" i="41"/>
  <c r="CT25" i="41"/>
  <c r="CU25" i="41"/>
  <c r="CT24" i="41"/>
  <c r="CU24" i="41"/>
  <c r="CU23" i="41"/>
  <c r="CT23" i="41"/>
  <c r="CT22" i="41"/>
  <c r="CU22" i="41"/>
  <c r="CS28" i="41"/>
  <c r="CT21" i="41"/>
  <c r="CU21" i="41"/>
  <c r="CU18" i="41"/>
  <c r="CT18" i="41"/>
  <c r="CT17" i="41"/>
  <c r="CU17" i="41"/>
  <c r="CT16" i="41"/>
  <c r="CU16" i="41"/>
  <c r="CT15" i="41"/>
  <c r="CU15" i="41"/>
  <c r="CT14" i="41"/>
  <c r="CU14" i="41"/>
  <c r="CU13" i="41"/>
  <c r="CT13" i="41"/>
  <c r="CT8" i="41"/>
  <c r="CU8" i="41"/>
  <c r="CU9" i="41"/>
  <c r="CT9" i="41"/>
  <c r="CU12" i="41"/>
  <c r="CT12" i="41"/>
  <c r="CS19" i="41"/>
  <c r="AP40" i="27"/>
  <c r="CS5" i="41"/>
  <c r="CS46" i="41" s="1"/>
  <c r="CT7" i="41"/>
  <c r="CU7" i="41"/>
  <c r="CU6" i="41"/>
  <c r="CT6" i="41"/>
  <c r="EE42" i="41"/>
  <c r="ED42" i="41"/>
  <c r="EE36" i="41"/>
  <c r="ED36" i="41"/>
  <c r="EE35" i="41"/>
  <c r="ED35" i="41"/>
  <c r="EE34" i="41"/>
  <c r="ED34" i="41"/>
  <c r="ED33" i="41"/>
  <c r="EE33" i="41"/>
  <c r="EE32" i="41"/>
  <c r="ED32" i="41"/>
  <c r="ED31" i="41"/>
  <c r="EE31" i="41"/>
  <c r="EE30" i="41"/>
  <c r="ED30" i="41"/>
  <c r="EC37" i="41"/>
  <c r="ED27" i="41"/>
  <c r="EE27" i="41"/>
  <c r="EE26" i="41"/>
  <c r="ED26" i="41"/>
  <c r="EE25" i="41"/>
  <c r="ED25" i="41"/>
  <c r="EE24" i="41"/>
  <c r="ED24" i="41"/>
  <c r="EE22" i="41"/>
  <c r="ED22" i="41"/>
  <c r="ED23" i="41"/>
  <c r="EE23" i="41"/>
  <c r="EC28" i="41"/>
  <c r="ED21" i="41"/>
  <c r="EE21" i="41"/>
  <c r="ED18" i="41"/>
  <c r="EE18" i="41"/>
  <c r="ED17" i="41"/>
  <c r="EE17" i="41"/>
  <c r="EE16" i="41"/>
  <c r="ED16" i="41"/>
  <c r="EE15" i="41"/>
  <c r="ED15" i="41"/>
  <c r="EE14" i="41"/>
  <c r="ED14" i="41"/>
  <c r="EE13" i="41"/>
  <c r="ED13" i="41"/>
  <c r="EE12" i="41"/>
  <c r="EC19" i="41"/>
  <c r="ED12" i="41"/>
  <c r="ED9" i="41"/>
  <c r="EE9" i="41"/>
  <c r="ED8" i="41"/>
  <c r="EE8" i="41"/>
  <c r="ED7" i="41"/>
  <c r="EE7" i="41"/>
  <c r="AX40" i="27"/>
  <c r="EC5" i="41"/>
  <c r="EE6" i="41"/>
  <c r="ED6" i="41"/>
  <c r="AE36" i="41"/>
  <c r="AD36" i="41"/>
  <c r="AE35" i="41"/>
  <c r="AD35" i="41"/>
  <c r="AE34" i="41"/>
  <c r="AD34" i="41"/>
  <c r="AD33" i="41"/>
  <c r="AE33" i="41"/>
  <c r="AD31" i="41"/>
  <c r="AE31" i="41"/>
  <c r="AD32" i="41"/>
  <c r="AE32" i="41"/>
  <c r="AC37" i="41"/>
  <c r="AE30" i="41"/>
  <c r="AE37" i="41" s="1"/>
  <c r="AD30" i="41"/>
  <c r="AD27" i="41"/>
  <c r="AE27" i="41"/>
  <c r="AD26" i="41"/>
  <c r="AE26" i="41"/>
  <c r="AE25" i="41"/>
  <c r="AD25" i="41"/>
  <c r="AE24" i="41"/>
  <c r="AD24" i="41"/>
  <c r="AD23" i="41"/>
  <c r="AE23" i="41"/>
  <c r="AD22" i="41"/>
  <c r="AE22" i="41"/>
  <c r="AE21" i="41"/>
  <c r="AE28" i="41" s="1"/>
  <c r="AD21" i="41"/>
  <c r="AC28" i="41"/>
  <c r="AE18" i="41"/>
  <c r="AD18" i="41"/>
  <c r="AD17" i="41"/>
  <c r="AE17" i="41"/>
  <c r="AD16" i="41"/>
  <c r="AE16" i="41"/>
  <c r="AD15" i="41"/>
  <c r="AE15" i="41"/>
  <c r="AE14" i="41"/>
  <c r="AD14" i="41"/>
  <c r="AD13" i="41"/>
  <c r="AE13" i="41"/>
  <c r="AD9" i="41"/>
  <c r="AE9" i="41"/>
  <c r="AD12" i="41"/>
  <c r="AE12" i="41"/>
  <c r="AE19" i="41" s="1"/>
  <c r="AC19" i="41"/>
  <c r="AE8" i="41"/>
  <c r="AD8" i="41"/>
  <c r="AD7" i="41"/>
  <c r="AE7" i="41"/>
  <c r="S40" i="27"/>
  <c r="AC5" i="41"/>
  <c r="AC46" i="41" s="1"/>
  <c r="AE6" i="41"/>
  <c r="AD6" i="41"/>
  <c r="AH36" i="41"/>
  <c r="AI36" i="41"/>
  <c r="AI35" i="41"/>
  <c r="AH35" i="41"/>
  <c r="AH34" i="41"/>
  <c r="AI34" i="41"/>
  <c r="AI33" i="41"/>
  <c r="AH33" i="41"/>
  <c r="AH32" i="41"/>
  <c r="AI32" i="41"/>
  <c r="AG37" i="41"/>
  <c r="AH30" i="41"/>
  <c r="AI30" i="41"/>
  <c r="AI31" i="41"/>
  <c r="AH31" i="41"/>
  <c r="AH27" i="41"/>
  <c r="AI27" i="41"/>
  <c r="AI25" i="41"/>
  <c r="AH25" i="41"/>
  <c r="AH26" i="41"/>
  <c r="AI26" i="41"/>
  <c r="AH24" i="41"/>
  <c r="AI24" i="41"/>
  <c r="AH22" i="41"/>
  <c r="AI22" i="41"/>
  <c r="AH23" i="41"/>
  <c r="AI23" i="41"/>
  <c r="AH21" i="41"/>
  <c r="AI21" i="41"/>
  <c r="AG28" i="41"/>
  <c r="AH18" i="41"/>
  <c r="AI18" i="41"/>
  <c r="AH17" i="41"/>
  <c r="AI17" i="41"/>
  <c r="AH16" i="41"/>
  <c r="AI16" i="41"/>
  <c r="AI15" i="41"/>
  <c r="AH15" i="41"/>
  <c r="AI14" i="41"/>
  <c r="AH14" i="41"/>
  <c r="AH13" i="41"/>
  <c r="AI13" i="41"/>
  <c r="AH9" i="41"/>
  <c r="AI9" i="41"/>
  <c r="AI12" i="41"/>
  <c r="AH12" i="41"/>
  <c r="AG19" i="41"/>
  <c r="AI8" i="41"/>
  <c r="AH8" i="41"/>
  <c r="T40" i="27"/>
  <c r="AG5" i="41"/>
  <c r="AI7" i="41"/>
  <c r="AH7" i="41"/>
  <c r="AI6" i="41"/>
  <c r="AH6" i="41"/>
  <c r="P40" i="27"/>
  <c r="Q5" i="41"/>
  <c r="CY40" i="41"/>
  <c r="CX40" i="41"/>
  <c r="CY41" i="41"/>
  <c r="CX41" i="41"/>
  <c r="CY39" i="41"/>
  <c r="CX39" i="41"/>
  <c r="CW43" i="41"/>
  <c r="CY42" i="41"/>
  <c r="CX42" i="41"/>
  <c r="CY35" i="41"/>
  <c r="CX35" i="41"/>
  <c r="CX36" i="41"/>
  <c r="CY36" i="41"/>
  <c r="CY34" i="41"/>
  <c r="CX34" i="41"/>
  <c r="CX33" i="41"/>
  <c r="CY33" i="41"/>
  <c r="CY32" i="41"/>
  <c r="CX32" i="41"/>
  <c r="CX31" i="41"/>
  <c r="CY31" i="41"/>
  <c r="CW37" i="41"/>
  <c r="CX30" i="41"/>
  <c r="CY30" i="41"/>
  <c r="CY27" i="41"/>
  <c r="CX27" i="41"/>
  <c r="CX26" i="41"/>
  <c r="CY26" i="41"/>
  <c r="CX25" i="41"/>
  <c r="CY25" i="41"/>
  <c r="CY23" i="41"/>
  <c r="CX23" i="41"/>
  <c r="CY24" i="41"/>
  <c r="CX24" i="41"/>
  <c r="CX22" i="41"/>
  <c r="CY22" i="41"/>
  <c r="CX21" i="41"/>
  <c r="CY21" i="41"/>
  <c r="CW28" i="41"/>
  <c r="CY17" i="41"/>
  <c r="CX17" i="41"/>
  <c r="CY18" i="41"/>
  <c r="CX18" i="41"/>
  <c r="CX16" i="41"/>
  <c r="CY16" i="41"/>
  <c r="CY15" i="41"/>
  <c r="CX15" i="41"/>
  <c r="CY14" i="41"/>
  <c r="CX14" i="41"/>
  <c r="CY13" i="41"/>
  <c r="CX13" i="41"/>
  <c r="CX9" i="41"/>
  <c r="CY9" i="41"/>
  <c r="CX12" i="41"/>
  <c r="CY12" i="41"/>
  <c r="CW19" i="41"/>
  <c r="CX8" i="41"/>
  <c r="CY8" i="41"/>
  <c r="CY7" i="41"/>
  <c r="CX7" i="41"/>
  <c r="AM40" i="27"/>
  <c r="CW5" i="41"/>
  <c r="CW46" i="41" s="1"/>
  <c r="CY6" i="41"/>
  <c r="CX6" i="41"/>
  <c r="FJ40" i="41"/>
  <c r="FK40" i="41"/>
  <c r="FK42" i="41"/>
  <c r="FJ42" i="41"/>
  <c r="FI43" i="41"/>
  <c r="FJ39" i="41"/>
  <c r="FK39" i="41"/>
  <c r="FJ35" i="41"/>
  <c r="FK35" i="41"/>
  <c r="FK33" i="41"/>
  <c r="FJ33" i="41"/>
  <c r="FK34" i="41"/>
  <c r="FJ34" i="41"/>
  <c r="FK32" i="41"/>
  <c r="FJ32" i="41"/>
  <c r="FK31" i="41"/>
  <c r="FJ31" i="41"/>
  <c r="FK30" i="41"/>
  <c r="FJ30" i="41"/>
  <c r="FI37" i="41"/>
  <c r="FK27" i="41"/>
  <c r="FJ27" i="41"/>
  <c r="FJ26" i="41"/>
  <c r="FK26" i="41"/>
  <c r="FJ23" i="41"/>
  <c r="FK23" i="41"/>
  <c r="FK25" i="41"/>
  <c r="FJ25" i="41"/>
  <c r="FK24" i="41"/>
  <c r="FJ24" i="41"/>
  <c r="FK22" i="41"/>
  <c r="FJ22" i="41"/>
  <c r="FJ18" i="41"/>
  <c r="FK18" i="41"/>
  <c r="FK21" i="41"/>
  <c r="FJ21" i="41"/>
  <c r="FI28" i="41"/>
  <c r="FJ17" i="41"/>
  <c r="FK17" i="41"/>
  <c r="FJ15" i="41"/>
  <c r="FK15" i="41"/>
  <c r="FK16" i="41"/>
  <c r="FJ16" i="41"/>
  <c r="FK14" i="41"/>
  <c r="FJ14" i="41"/>
  <c r="FJ13" i="41"/>
  <c r="FK13" i="41"/>
  <c r="FK9" i="41"/>
  <c r="FJ9" i="41"/>
  <c r="FJ12" i="41"/>
  <c r="FK12" i="41"/>
  <c r="FI19" i="41"/>
  <c r="FK8" i="41"/>
  <c r="FJ8" i="41"/>
  <c r="FK7" i="41"/>
  <c r="FJ7" i="41"/>
  <c r="BG40" i="27"/>
  <c r="FI5" i="41"/>
  <c r="FI46" i="41" s="1"/>
  <c r="FJ6" i="41"/>
  <c r="FK6" i="41"/>
  <c r="AL40" i="41"/>
  <c r="AM40" i="41"/>
  <c r="AM42" i="41"/>
  <c r="AL42" i="41"/>
  <c r="AM36" i="41"/>
  <c r="AL36" i="41"/>
  <c r="AM35" i="41"/>
  <c r="AL35" i="41"/>
  <c r="AM34" i="41"/>
  <c r="AL34" i="41"/>
  <c r="AL33" i="41"/>
  <c r="AM33" i="41"/>
  <c r="AM32" i="41"/>
  <c r="AL32" i="41"/>
  <c r="AK37" i="41"/>
  <c r="AL30" i="41"/>
  <c r="AM30" i="41"/>
  <c r="AM31" i="41"/>
  <c r="AL31" i="41"/>
  <c r="AL27" i="41"/>
  <c r="AM27" i="41"/>
  <c r="AM26" i="41"/>
  <c r="AL26" i="41"/>
  <c r="AL23" i="41"/>
  <c r="AM23" i="41"/>
  <c r="AM25" i="41"/>
  <c r="AL25" i="41"/>
  <c r="AL24" i="41"/>
  <c r="AM24" i="41"/>
  <c r="AK28" i="41"/>
  <c r="AL21" i="41"/>
  <c r="AM21" i="41"/>
  <c r="AM22" i="41"/>
  <c r="AL22" i="41"/>
  <c r="AL18" i="41"/>
  <c r="AM18" i="41"/>
  <c r="AL16" i="41"/>
  <c r="AM16" i="41"/>
  <c r="AL17" i="41"/>
  <c r="AM17" i="41"/>
  <c r="AM15" i="41"/>
  <c r="AL15" i="41"/>
  <c r="AM14" i="41"/>
  <c r="AL14" i="41"/>
  <c r="AL13" i="41"/>
  <c r="AM13" i="41"/>
  <c r="AM9" i="41"/>
  <c r="AL9" i="41"/>
  <c r="AM12" i="41"/>
  <c r="AL12" i="41"/>
  <c r="AK19" i="41"/>
  <c r="AM8" i="41"/>
  <c r="AL8" i="41"/>
  <c r="AL6" i="41"/>
  <c r="AM6" i="41"/>
  <c r="AM7" i="41"/>
  <c r="AL7" i="41"/>
  <c r="U40" i="27"/>
  <c r="AK5" i="41"/>
  <c r="AK46" i="41" s="1"/>
  <c r="AA36" i="41"/>
  <c r="Z36" i="41"/>
  <c r="AA35" i="41"/>
  <c r="Z35" i="41"/>
  <c r="AA34" i="41"/>
  <c r="Z34" i="41"/>
  <c r="AA33" i="41"/>
  <c r="Z33" i="41"/>
  <c r="AA32" i="41"/>
  <c r="Z32" i="41"/>
  <c r="Z30" i="41"/>
  <c r="Y37" i="41"/>
  <c r="AA30" i="41"/>
  <c r="AA31" i="41"/>
  <c r="Z31" i="41"/>
  <c r="AA26" i="41"/>
  <c r="Z26" i="41"/>
  <c r="AA27" i="41"/>
  <c r="Z27" i="41"/>
  <c r="Z25" i="41"/>
  <c r="AA25" i="41"/>
  <c r="Z23" i="41"/>
  <c r="AA23" i="41"/>
  <c r="Z24" i="41"/>
  <c r="AA24" i="41"/>
  <c r="AA22" i="41"/>
  <c r="Z22" i="41"/>
  <c r="AA21" i="41"/>
  <c r="Z21" i="41"/>
  <c r="Y28" i="41"/>
  <c r="AA18" i="41"/>
  <c r="Z18" i="41"/>
  <c r="Z17" i="41"/>
  <c r="AA17" i="41"/>
  <c r="Z16" i="41"/>
  <c r="AA16" i="41"/>
  <c r="AA15" i="41"/>
  <c r="Z15" i="41"/>
  <c r="AA14" i="41"/>
  <c r="Z14" i="41"/>
  <c r="AA13" i="41"/>
  <c r="Z13" i="41"/>
  <c r="Z9" i="41"/>
  <c r="AA9" i="41"/>
  <c r="Z12" i="41"/>
  <c r="AA12" i="41"/>
  <c r="Y19" i="41"/>
  <c r="Z8" i="41"/>
  <c r="AA8" i="41"/>
  <c r="AA6" i="41"/>
  <c r="Z6" i="41"/>
  <c r="R40" i="27"/>
  <c r="Y5" i="41"/>
  <c r="Y46" i="41" s="1"/>
  <c r="Z7" i="41"/>
  <c r="AA7" i="41"/>
  <c r="FN40" i="41"/>
  <c r="FO40" i="41"/>
  <c r="FN42" i="41"/>
  <c r="FO42" i="41"/>
  <c r="FM43" i="41"/>
  <c r="FO39" i="41"/>
  <c r="FN39" i="41"/>
  <c r="FO35" i="41"/>
  <c r="FN35" i="41"/>
  <c r="FO33" i="41"/>
  <c r="FN33" i="41"/>
  <c r="FO34" i="41"/>
  <c r="FN34" i="41"/>
  <c r="FN32" i="41"/>
  <c r="FO32" i="41"/>
  <c r="FN31" i="41"/>
  <c r="FO31" i="41"/>
  <c r="FN30" i="41"/>
  <c r="FO30" i="41"/>
  <c r="FM37" i="41"/>
  <c r="FO26" i="41"/>
  <c r="FN26" i="41"/>
  <c r="FO27" i="41"/>
  <c r="FN27" i="41"/>
  <c r="FO25" i="41"/>
  <c r="FN25" i="41"/>
  <c r="FN24" i="41"/>
  <c r="FO24" i="41"/>
  <c r="FO23" i="41"/>
  <c r="FN23" i="41"/>
  <c r="FN22" i="41"/>
  <c r="FO22" i="41"/>
  <c r="FN21" i="41"/>
  <c r="FO21" i="41"/>
  <c r="FM28" i="41"/>
  <c r="FO17" i="41"/>
  <c r="FN17" i="41"/>
  <c r="FN18" i="41"/>
  <c r="FO18" i="41"/>
  <c r="FO16" i="41"/>
  <c r="FN16" i="41"/>
  <c r="FO15" i="41"/>
  <c r="FN15" i="41"/>
  <c r="FN14" i="41"/>
  <c r="FO14" i="41"/>
  <c r="FN13" i="41"/>
  <c r="FO13" i="41"/>
  <c r="FM19" i="41"/>
  <c r="FO12" i="41"/>
  <c r="FN12" i="41"/>
  <c r="FN8" i="41"/>
  <c r="FO8" i="41"/>
  <c r="FO9" i="41"/>
  <c r="FN9" i="41"/>
  <c r="FO7" i="41"/>
  <c r="FN7" i="41"/>
  <c r="FO6" i="41"/>
  <c r="FN6" i="41"/>
  <c r="BI40" i="27"/>
  <c r="FM5" i="41"/>
  <c r="FM46" i="41" s="1"/>
  <c r="BR39" i="41"/>
  <c r="BS39" i="41"/>
  <c r="BQ43" i="41"/>
  <c r="BQ46" i="41"/>
  <c r="BS42" i="41"/>
  <c r="BR42" i="41"/>
  <c r="BR36" i="41"/>
  <c r="BS36" i="41"/>
  <c r="BS35" i="41"/>
  <c r="BR35" i="41"/>
  <c r="BR34" i="41"/>
  <c r="BS34" i="41"/>
  <c r="BR33" i="41"/>
  <c r="BS33" i="41"/>
  <c r="BS32" i="41"/>
  <c r="BR32" i="41"/>
  <c r="BR31" i="41"/>
  <c r="BS31" i="41"/>
  <c r="BQ37" i="41"/>
  <c r="BS30" i="41"/>
  <c r="BR30" i="41"/>
  <c r="BR27" i="41"/>
  <c r="BS27" i="41"/>
  <c r="BS26" i="41"/>
  <c r="BR26" i="41"/>
  <c r="BR25" i="41"/>
  <c r="BS25" i="41"/>
  <c r="BS24" i="41"/>
  <c r="BR24" i="41"/>
  <c r="BR23" i="41"/>
  <c r="BS23" i="41"/>
  <c r="BQ28" i="41"/>
  <c r="BS21" i="41"/>
  <c r="BR21" i="41"/>
  <c r="BR22" i="41"/>
  <c r="BS22" i="41"/>
  <c r="BS18" i="41"/>
  <c r="BR18" i="41"/>
  <c r="BS17" i="41"/>
  <c r="BR17" i="41"/>
  <c r="BS16" i="41"/>
  <c r="BR16" i="41"/>
  <c r="BR14" i="41"/>
  <c r="BS14" i="41"/>
  <c r="BR15" i="41"/>
  <c r="BS15" i="41"/>
  <c r="BR13" i="41"/>
  <c r="BS13" i="41"/>
  <c r="BS12" i="41"/>
  <c r="BR12" i="41"/>
  <c r="BQ19" i="41"/>
  <c r="BR9" i="41"/>
  <c r="BS9" i="41"/>
  <c r="BR8" i="41"/>
  <c r="BS8" i="41"/>
  <c r="BR7" i="41"/>
  <c r="BS7" i="41"/>
  <c r="BS6" i="41"/>
  <c r="BR6" i="41"/>
  <c r="BQ10" i="41"/>
  <c r="BR5" i="41"/>
  <c r="BS5" i="41"/>
  <c r="CP40" i="41"/>
  <c r="CQ40" i="41"/>
  <c r="CQ42" i="41"/>
  <c r="CP42" i="41"/>
  <c r="CQ36" i="41"/>
  <c r="CP36" i="41"/>
  <c r="CQ35" i="41"/>
  <c r="CP35" i="41"/>
  <c r="CQ34" i="41"/>
  <c r="CP34" i="41"/>
  <c r="CP33" i="41"/>
  <c r="CQ33" i="41"/>
  <c r="CP32" i="41"/>
  <c r="CQ32" i="41"/>
  <c r="CQ31" i="41"/>
  <c r="CP31" i="41"/>
  <c r="CO37" i="41"/>
  <c r="CQ30" i="41"/>
  <c r="CP30" i="41"/>
  <c r="CQ25" i="41"/>
  <c r="CP25" i="41"/>
  <c r="CQ26" i="41"/>
  <c r="CP26" i="41"/>
  <c r="CQ27" i="41"/>
  <c r="CP27" i="41"/>
  <c r="CP24" i="41"/>
  <c r="CQ24" i="41"/>
  <c r="CP23" i="41"/>
  <c r="CQ23" i="41"/>
  <c r="CP22" i="41"/>
  <c r="CQ22" i="41"/>
  <c r="CQ18" i="41"/>
  <c r="CP18" i="41"/>
  <c r="CP21" i="41"/>
  <c r="CQ21" i="41"/>
  <c r="CO28" i="41"/>
  <c r="CP17" i="41"/>
  <c r="CQ17" i="41"/>
  <c r="CP16" i="41"/>
  <c r="CQ16" i="41"/>
  <c r="CQ14" i="41"/>
  <c r="CP14" i="41"/>
  <c r="CP15" i="41"/>
  <c r="CQ15" i="41"/>
  <c r="CQ13" i="41"/>
  <c r="CP13" i="41"/>
  <c r="CP12" i="41"/>
  <c r="CQ12" i="41"/>
  <c r="CO19" i="41"/>
  <c r="CQ9" i="41"/>
  <c r="CP9" i="41"/>
  <c r="CP8" i="41"/>
  <c r="CQ8" i="41"/>
  <c r="CQ7" i="41"/>
  <c r="CP7" i="41"/>
  <c r="CP6" i="41"/>
  <c r="CQ6" i="41"/>
  <c r="AI40" i="27"/>
  <c r="CO5" i="41"/>
  <c r="CO46" i="41" s="1"/>
  <c r="DS35" i="41"/>
  <c r="DR35" i="41"/>
  <c r="DR36" i="41"/>
  <c r="DS36" i="41"/>
  <c r="DR42" i="41"/>
  <c r="DS42" i="41"/>
  <c r="DR40" i="41"/>
  <c r="DS40" i="41"/>
  <c r="DS34" i="41"/>
  <c r="DR34" i="41"/>
  <c r="DS33" i="41"/>
  <c r="DR33" i="41"/>
  <c r="DR32" i="41"/>
  <c r="DS32" i="41"/>
  <c r="DR31" i="41"/>
  <c r="DS31" i="41"/>
  <c r="DR27" i="41"/>
  <c r="DS27" i="41"/>
  <c r="DQ37" i="41"/>
  <c r="DS30" i="41"/>
  <c r="DR30" i="41"/>
  <c r="DR25" i="41"/>
  <c r="DS25" i="41"/>
  <c r="DR26" i="41"/>
  <c r="DS26" i="41"/>
  <c r="DS24" i="41"/>
  <c r="DR24" i="41"/>
  <c r="DR23" i="41"/>
  <c r="DS23" i="41"/>
  <c r="DS22" i="41"/>
  <c r="DR22" i="41"/>
  <c r="DS18" i="41"/>
  <c r="DR18" i="41"/>
  <c r="DR21" i="41"/>
  <c r="DS21" i="41"/>
  <c r="DQ28" i="41"/>
  <c r="DR17" i="41"/>
  <c r="DS17" i="41"/>
  <c r="DS16" i="41"/>
  <c r="DR16" i="41"/>
  <c r="DS14" i="41"/>
  <c r="DR14" i="41"/>
  <c r="DS15" i="41"/>
  <c r="DR15" i="41"/>
  <c r="DS13" i="41"/>
  <c r="DR13" i="41"/>
  <c r="DQ19" i="41"/>
  <c r="DR12" i="41"/>
  <c r="DS12" i="41"/>
  <c r="DR9" i="41"/>
  <c r="DS9" i="41"/>
  <c r="DS8" i="41"/>
  <c r="DR8" i="41"/>
  <c r="DS6" i="41"/>
  <c r="DR6" i="41"/>
  <c r="AU40" i="27"/>
  <c r="DQ5" i="41"/>
  <c r="DQ46" i="41" s="1"/>
  <c r="DR7" i="41"/>
  <c r="DS7" i="41"/>
  <c r="DK36" i="41"/>
  <c r="DJ36" i="41"/>
  <c r="DJ34" i="41"/>
  <c r="DK34" i="41"/>
  <c r="DJ35" i="41"/>
  <c r="DK35" i="41"/>
  <c r="DJ33" i="41"/>
  <c r="DK33" i="41"/>
  <c r="DK31" i="41"/>
  <c r="DJ31" i="41"/>
  <c r="DJ32" i="41"/>
  <c r="DK32" i="41"/>
  <c r="DI37" i="41"/>
  <c r="DJ30" i="41"/>
  <c r="DK30" i="41"/>
  <c r="DK26" i="41"/>
  <c r="DJ26" i="41"/>
  <c r="DK27" i="41"/>
  <c r="DJ27" i="41"/>
  <c r="DJ25" i="41"/>
  <c r="DK25" i="41"/>
  <c r="DK24" i="41"/>
  <c r="DJ24" i="41"/>
  <c r="DK22" i="41"/>
  <c r="DJ22" i="41"/>
  <c r="DJ23" i="41"/>
  <c r="DK23" i="41"/>
  <c r="DK18" i="41"/>
  <c r="DJ18" i="41"/>
  <c r="DK21" i="41"/>
  <c r="DJ21" i="41"/>
  <c r="DI28" i="41"/>
  <c r="DJ17" i="41"/>
  <c r="DK17" i="41"/>
  <c r="DK16" i="41"/>
  <c r="DJ16" i="41"/>
  <c r="DJ15" i="41"/>
  <c r="DK15" i="41"/>
  <c r="DJ14" i="41"/>
  <c r="DK14" i="41"/>
  <c r="DJ13" i="41"/>
  <c r="DK13" i="41"/>
  <c r="DI19" i="41"/>
  <c r="DJ12" i="41"/>
  <c r="DK12" i="41"/>
  <c r="DJ8" i="41"/>
  <c r="DK8" i="41"/>
  <c r="DJ9" i="41"/>
  <c r="DK9" i="41"/>
  <c r="DJ7" i="41"/>
  <c r="DK7" i="41"/>
  <c r="DK6" i="41"/>
  <c r="DJ6" i="41"/>
  <c r="DI5" i="41"/>
  <c r="AS40" i="27"/>
  <c r="GM42" i="41"/>
  <c r="GL42" i="41"/>
  <c r="GL35" i="41"/>
  <c r="GM35" i="41"/>
  <c r="GL36" i="41"/>
  <c r="GM36" i="41"/>
  <c r="GL33" i="41"/>
  <c r="GM33" i="41"/>
  <c r="GL34" i="41"/>
  <c r="GM34" i="41"/>
  <c r="GM32" i="41"/>
  <c r="GL32" i="41"/>
  <c r="GK37" i="41"/>
  <c r="GL30" i="41"/>
  <c r="GM30" i="41"/>
  <c r="GL31" i="41"/>
  <c r="GM31" i="41"/>
  <c r="GL27" i="41"/>
  <c r="GM27" i="41"/>
  <c r="GM26" i="41"/>
  <c r="GL26" i="41"/>
  <c r="GL24" i="41"/>
  <c r="GM24" i="41"/>
  <c r="GL25" i="41"/>
  <c r="GM25" i="41"/>
  <c r="GL23" i="41"/>
  <c r="GM23" i="41"/>
  <c r="GL22" i="41"/>
  <c r="GM22" i="41"/>
  <c r="GK28" i="41"/>
  <c r="GM21" i="41"/>
  <c r="GL21" i="41"/>
  <c r="GM18" i="41"/>
  <c r="GL18" i="41"/>
  <c r="GL17" i="41"/>
  <c r="GM17" i="41"/>
  <c r="GM15" i="41"/>
  <c r="GL15" i="41"/>
  <c r="GL16" i="41"/>
  <c r="GM16" i="41"/>
  <c r="GM14" i="41"/>
  <c r="GL14" i="41"/>
  <c r="GM13" i="41"/>
  <c r="GL13" i="41"/>
  <c r="GK19" i="41"/>
  <c r="GM12" i="41"/>
  <c r="GL12" i="41"/>
  <c r="GM9" i="41"/>
  <c r="GL9" i="41"/>
  <c r="GL8" i="41"/>
  <c r="GM8" i="41"/>
  <c r="GL6" i="41"/>
  <c r="GM6" i="41"/>
  <c r="GM7" i="41"/>
  <c r="GL7" i="41"/>
  <c r="BO40" i="27"/>
  <c r="GK5" i="41"/>
  <c r="GK46" i="41" s="1"/>
  <c r="GQ42" i="41"/>
  <c r="GQ43" i="41" s="1"/>
  <c r="GP42" i="41"/>
  <c r="GP43" i="41" s="1"/>
  <c r="GP35" i="41"/>
  <c r="GQ35" i="41"/>
  <c r="GQ34" i="41"/>
  <c r="GP34" i="41"/>
  <c r="GQ33" i="41"/>
  <c r="GP33" i="41"/>
  <c r="GP32" i="41"/>
  <c r="GQ32" i="41"/>
  <c r="GQ31" i="41"/>
  <c r="GP31" i="41"/>
  <c r="GP30" i="41"/>
  <c r="GO37" i="41"/>
  <c r="GQ30" i="41"/>
  <c r="GQ27" i="41"/>
  <c r="GP27" i="41"/>
  <c r="GP26" i="41"/>
  <c r="GQ26" i="41"/>
  <c r="GQ24" i="41"/>
  <c r="GP24" i="41"/>
  <c r="GP25" i="41"/>
  <c r="GQ25" i="41"/>
  <c r="GP23" i="41"/>
  <c r="GQ23" i="41"/>
  <c r="GO28" i="41"/>
  <c r="GP21" i="41"/>
  <c r="GQ21" i="41"/>
  <c r="GP22" i="41"/>
  <c r="GQ22" i="41"/>
  <c r="GP18" i="41"/>
  <c r="GQ18" i="41"/>
  <c r="GQ17" i="41"/>
  <c r="GP17" i="41"/>
  <c r="GQ15" i="41"/>
  <c r="GP15" i="41"/>
  <c r="GP16" i="41"/>
  <c r="GQ16" i="41"/>
  <c r="GQ14" i="41"/>
  <c r="GP14" i="41"/>
  <c r="GO19" i="41"/>
  <c r="GP12" i="41"/>
  <c r="GQ12" i="41"/>
  <c r="GQ13" i="41"/>
  <c r="GP13" i="41"/>
  <c r="GP9" i="41"/>
  <c r="GQ9" i="41"/>
  <c r="GP8" i="41"/>
  <c r="GQ8" i="41"/>
  <c r="GP6" i="41"/>
  <c r="GQ6" i="41"/>
  <c r="BQ40" i="27"/>
  <c r="GO5" i="41"/>
  <c r="GO46" i="41" s="1"/>
  <c r="GQ7" i="41"/>
  <c r="GP7" i="41"/>
  <c r="GU42" i="41"/>
  <c r="GU43" i="41" s="1"/>
  <c r="GT42" i="41"/>
  <c r="GT43" i="41" s="1"/>
  <c r="GU35" i="41"/>
  <c r="GT35" i="41"/>
  <c r="GU34" i="41"/>
  <c r="GT34" i="41"/>
  <c r="GU32" i="41"/>
  <c r="GT32" i="41"/>
  <c r="GU33" i="41"/>
  <c r="GT33" i="41"/>
  <c r="GU31" i="41"/>
  <c r="GT31" i="41"/>
  <c r="GU30" i="41"/>
  <c r="GT30" i="41"/>
  <c r="GS37" i="41"/>
  <c r="GU26" i="41"/>
  <c r="GT26" i="41"/>
  <c r="GU27" i="41"/>
  <c r="GT27" i="41"/>
  <c r="GU25" i="41"/>
  <c r="GT25" i="41"/>
  <c r="GU23" i="41"/>
  <c r="GT23" i="41"/>
  <c r="GU24" i="41"/>
  <c r="GT24" i="41"/>
  <c r="GS28" i="41"/>
  <c r="GT21" i="41"/>
  <c r="GU21" i="41"/>
  <c r="GU22" i="41"/>
  <c r="GT22" i="41"/>
  <c r="GT17" i="41"/>
  <c r="GU17" i="41"/>
  <c r="GU18" i="41"/>
  <c r="GT18" i="41"/>
  <c r="GT16" i="41"/>
  <c r="GU16" i="41"/>
  <c r="GU15" i="41"/>
  <c r="GT15" i="41"/>
  <c r="GT14" i="41"/>
  <c r="GU14" i="41"/>
  <c r="GT13" i="41"/>
  <c r="GU13" i="41"/>
  <c r="GT12" i="41"/>
  <c r="GU12" i="41"/>
  <c r="GS19" i="41"/>
  <c r="GT9" i="41"/>
  <c r="GU9" i="41"/>
  <c r="GU8" i="41"/>
  <c r="GT8" i="41"/>
  <c r="GT6" i="41"/>
  <c r="GU6" i="41"/>
  <c r="BR40" i="27"/>
  <c r="GS5" i="41"/>
  <c r="GS46" i="41" s="1"/>
  <c r="GU7" i="41"/>
  <c r="GT7" i="41"/>
  <c r="GH35" i="41"/>
  <c r="GI35" i="41"/>
  <c r="GI42" i="41"/>
  <c r="GI43" i="41" s="1"/>
  <c r="GH42" i="41"/>
  <c r="GH43" i="41" s="1"/>
  <c r="GI36" i="41"/>
  <c r="GH36" i="41"/>
  <c r="GI34" i="41"/>
  <c r="GH34" i="41"/>
  <c r="GH32" i="41"/>
  <c r="GI32" i="41"/>
  <c r="GH33" i="41"/>
  <c r="GI33" i="41"/>
  <c r="GI31" i="41"/>
  <c r="GH31" i="41"/>
  <c r="GH30" i="41"/>
  <c r="GI30" i="41"/>
  <c r="GG37" i="41"/>
  <c r="GH26" i="41"/>
  <c r="GI26" i="41"/>
  <c r="GI27" i="41"/>
  <c r="GH27" i="41"/>
  <c r="GH25" i="41"/>
  <c r="GI25" i="41"/>
  <c r="GI23" i="41"/>
  <c r="GH23" i="41"/>
  <c r="GI24" i="41"/>
  <c r="GH24" i="41"/>
  <c r="GH22" i="41"/>
  <c r="GI22" i="41"/>
  <c r="GI18" i="41"/>
  <c r="GH18" i="41"/>
  <c r="GI21" i="41"/>
  <c r="GH21" i="41"/>
  <c r="GG28" i="41"/>
  <c r="GI17" i="41"/>
  <c r="GH17" i="41"/>
  <c r="GI15" i="41"/>
  <c r="GH15" i="41"/>
  <c r="GI16" i="41"/>
  <c r="GH16" i="41"/>
  <c r="GH14" i="41"/>
  <c r="GI14" i="41"/>
  <c r="GH13" i="41"/>
  <c r="GI13" i="41"/>
  <c r="GI12" i="41"/>
  <c r="GH12" i="41"/>
  <c r="GG19" i="41"/>
  <c r="GH9" i="41"/>
  <c r="GI9" i="41"/>
  <c r="GI8" i="41"/>
  <c r="GH8" i="41"/>
  <c r="BN40" i="27"/>
  <c r="GG5" i="41"/>
  <c r="GG46" i="41" s="1"/>
  <c r="GH7" i="41"/>
  <c r="GI7" i="41"/>
  <c r="GH6" i="41"/>
  <c r="GI6" i="41"/>
  <c r="FS35" i="41"/>
  <c r="FR35" i="41"/>
  <c r="FR36" i="41"/>
  <c r="FS36" i="41"/>
  <c r="FS42" i="41"/>
  <c r="FS43" i="41" s="1"/>
  <c r="FR42" i="41"/>
  <c r="FR43" i="41" s="1"/>
  <c r="FS34" i="41"/>
  <c r="FR34" i="41"/>
  <c r="FS33" i="41"/>
  <c r="FR33" i="41"/>
  <c r="FR32" i="41"/>
  <c r="FS32" i="41"/>
  <c r="FR31" i="41"/>
  <c r="FS31" i="41"/>
  <c r="FR27" i="41"/>
  <c r="FS27" i="41"/>
  <c r="FS30" i="41"/>
  <c r="FQ37" i="41"/>
  <c r="FR30" i="41"/>
  <c r="FS26" i="41"/>
  <c r="FR26" i="41"/>
  <c r="FR25" i="41"/>
  <c r="FS25" i="41"/>
  <c r="FR23" i="41"/>
  <c r="FS23" i="41"/>
  <c r="FS24" i="41"/>
  <c r="FR24" i="41"/>
  <c r="FS22" i="41"/>
  <c r="FR22" i="41"/>
  <c r="FS21" i="41"/>
  <c r="FR21" i="41"/>
  <c r="FQ28" i="41"/>
  <c r="FR18" i="41"/>
  <c r="FS18" i="41"/>
  <c r="FR17" i="41"/>
  <c r="FS17" i="41"/>
  <c r="FR15" i="41"/>
  <c r="FS15" i="41"/>
  <c r="FS16" i="41"/>
  <c r="FR16" i="41"/>
  <c r="FS14" i="41"/>
  <c r="FR14" i="41"/>
  <c r="FS13" i="41"/>
  <c r="FR13" i="41"/>
  <c r="FS9" i="41"/>
  <c r="FR9" i="41"/>
  <c r="FS12" i="41"/>
  <c r="FQ19" i="41"/>
  <c r="FR12" i="41"/>
  <c r="FS8" i="41"/>
  <c r="FR8" i="41"/>
  <c r="BJ40" i="27"/>
  <c r="FQ5" i="41"/>
  <c r="FQ46" i="41" s="1"/>
  <c r="FR7" i="41"/>
  <c r="FS7" i="41"/>
  <c r="FR6" i="41"/>
  <c r="FS6" i="41"/>
  <c r="FV42" i="41"/>
  <c r="FW42" i="41"/>
  <c r="BK36" i="27"/>
  <c r="FU41" i="41" s="1"/>
  <c r="BK34" i="27"/>
  <c r="FU39" i="41" s="1"/>
  <c r="BK35" i="27"/>
  <c r="FU40" i="41" s="1"/>
  <c r="BK32" i="27"/>
  <c r="FU35" i="41" s="1"/>
  <c r="BK33" i="27"/>
  <c r="FU36" i="41" s="1"/>
  <c r="BK31" i="27"/>
  <c r="FU34" i="41" s="1"/>
  <c r="BK30" i="27"/>
  <c r="FU33" i="41" s="1"/>
  <c r="BK29" i="27"/>
  <c r="FU32" i="41" s="1"/>
  <c r="BK28" i="27"/>
  <c r="FU31" i="41" s="1"/>
  <c r="BK27" i="27"/>
  <c r="FU30" i="41" s="1"/>
  <c r="BK26" i="27"/>
  <c r="FU27" i="41" s="1"/>
  <c r="BK24" i="27"/>
  <c r="FU25" i="41" s="1"/>
  <c r="BK25" i="27"/>
  <c r="FU26" i="41" s="1"/>
  <c r="BK22" i="27"/>
  <c r="FU23" i="41" s="1"/>
  <c r="BK23" i="27"/>
  <c r="FU24" i="41" s="1"/>
  <c r="BK21" i="27"/>
  <c r="FU22" i="41" s="1"/>
  <c r="BK20" i="27"/>
  <c r="FU21" i="41" s="1"/>
  <c r="BK19" i="27"/>
  <c r="FU18" i="41" s="1"/>
  <c r="BK18" i="27"/>
  <c r="FU17" i="41" s="1"/>
  <c r="BK17" i="27"/>
  <c r="FU16" i="41" s="1"/>
  <c r="BK16" i="27"/>
  <c r="FU15" i="41" s="1"/>
  <c r="BK14" i="27"/>
  <c r="FU13" i="41" s="1"/>
  <c r="BK13" i="27"/>
  <c r="FU12" i="41" s="1"/>
  <c r="BK15" i="27"/>
  <c r="FU14" i="41" s="1"/>
  <c r="BK12" i="27"/>
  <c r="FU9" i="41" s="1"/>
  <c r="BK11" i="27"/>
  <c r="FU8" i="41" s="1"/>
  <c r="BK9" i="27"/>
  <c r="FU6" i="41" s="1"/>
  <c r="BK8" i="27"/>
  <c r="BK10" i="27"/>
  <c r="FU7" i="41" s="1"/>
  <c r="C36" i="91"/>
  <c r="E36" i="91" s="1"/>
  <c r="G36" i="91" s="1"/>
  <c r="G39" i="91" s="1"/>
  <c r="G40" i="91" s="1"/>
  <c r="G21" i="92"/>
  <c r="C22" i="92"/>
  <c r="BZ45" i="41"/>
  <c r="CA45" i="41"/>
  <c r="CA46" i="41"/>
  <c r="BZ46" i="41"/>
  <c r="BW46" i="41"/>
  <c r="BV46" i="41"/>
  <c r="BV45" i="41"/>
  <c r="BW45" i="41"/>
  <c r="FF46" i="41"/>
  <c r="FG46" i="41"/>
  <c r="FF45" i="41"/>
  <c r="FG45" i="41"/>
  <c r="AQ46" i="41"/>
  <c r="AP46" i="41"/>
  <c r="W46" i="41"/>
  <c r="V46" i="41"/>
  <c r="J40" i="41"/>
  <c r="K40" i="41"/>
  <c r="K42" i="41"/>
  <c r="J42" i="41"/>
  <c r="J35" i="41"/>
  <c r="K35" i="41"/>
  <c r="K36" i="41"/>
  <c r="J36" i="41"/>
  <c r="CD46" i="41"/>
  <c r="CE46" i="41"/>
  <c r="EP46" i="41"/>
  <c r="EQ46" i="41"/>
  <c r="GD46" i="41"/>
  <c r="GE46" i="41"/>
  <c r="GD45" i="41"/>
  <c r="GE45" i="41"/>
  <c r="AX45" i="41"/>
  <c r="AY45" i="41"/>
  <c r="FC41" i="41"/>
  <c r="FB41" i="41"/>
  <c r="FB35" i="41"/>
  <c r="FC35" i="41"/>
  <c r="BF40" i="41"/>
  <c r="BG40" i="41"/>
  <c r="BF36" i="41"/>
  <c r="BG36" i="41"/>
  <c r="BF41" i="41"/>
  <c r="BG41" i="41"/>
  <c r="AT39" i="41"/>
  <c r="AS43" i="41"/>
  <c r="AU39" i="41"/>
  <c r="AT41" i="41"/>
  <c r="AU41" i="41"/>
  <c r="CM39" i="41"/>
  <c r="CK43" i="41"/>
  <c r="CL39" i="41"/>
  <c r="CM41" i="41"/>
  <c r="CL41" i="41"/>
  <c r="CI39" i="41"/>
  <c r="CH39" i="41"/>
  <c r="CG43" i="41"/>
  <c r="CI41" i="41"/>
  <c r="CH41" i="41"/>
  <c r="EU39" i="41"/>
  <c r="ET39" i="41"/>
  <c r="ES43" i="41"/>
  <c r="ET41" i="41"/>
  <c r="EU41" i="41"/>
  <c r="AD41" i="41"/>
  <c r="AE41" i="41"/>
  <c r="AE39" i="41"/>
  <c r="AE43" i="41" s="1"/>
  <c r="AC43" i="41"/>
  <c r="AD39" i="41"/>
  <c r="AH41" i="41"/>
  <c r="AI41" i="41"/>
  <c r="AG43" i="41"/>
  <c r="AI39" i="41"/>
  <c r="AH39" i="41"/>
  <c r="AG46" i="41"/>
  <c r="FJ36" i="41"/>
  <c r="FK36" i="41"/>
  <c r="FK41" i="41"/>
  <c r="FJ41" i="41"/>
  <c r="AL39" i="41"/>
  <c r="AM39" i="41"/>
  <c r="AK43" i="41"/>
  <c r="AM41" i="41"/>
  <c r="AL41" i="41"/>
  <c r="Z41" i="41"/>
  <c r="AA41" i="41"/>
  <c r="Y43" i="41"/>
  <c r="AA39" i="41"/>
  <c r="Z39" i="41"/>
  <c r="FO36" i="41"/>
  <c r="FN36" i="41"/>
  <c r="FN41" i="41"/>
  <c r="FO41" i="41"/>
  <c r="CQ39" i="41"/>
  <c r="CO43" i="41"/>
  <c r="CP39" i="41"/>
  <c r="CQ41" i="41"/>
  <c r="CP41" i="41"/>
  <c r="AQ19" i="41"/>
  <c r="DO43" i="41"/>
  <c r="DN43" i="41"/>
  <c r="N43" i="41"/>
  <c r="O43" i="41"/>
  <c r="N28" i="41"/>
  <c r="O28" i="41"/>
  <c r="CD28" i="41"/>
  <c r="CE28" i="41"/>
  <c r="EP28" i="41"/>
  <c r="EQ28" i="41"/>
  <c r="DC37" i="41"/>
  <c r="DB37" i="41"/>
  <c r="DC28" i="41"/>
  <c r="BJ43" i="41"/>
  <c r="BK43" i="41"/>
  <c r="AP43" i="41"/>
  <c r="AQ43" i="41"/>
  <c r="V43" i="41"/>
  <c r="W43" i="41"/>
  <c r="O37" i="41"/>
  <c r="CD43" i="41"/>
  <c r="CE43" i="41"/>
  <c r="EP43" i="41"/>
  <c r="EQ43" i="41"/>
  <c r="EP37" i="41"/>
  <c r="AP28" i="41"/>
  <c r="AP19" i="41"/>
  <c r="V37" i="41"/>
  <c r="EW43" i="41"/>
  <c r="CS43" i="41"/>
  <c r="Q40" i="41"/>
  <c r="Q42" i="41"/>
  <c r="Q35" i="41"/>
  <c r="Q36" i="41"/>
  <c r="Q34" i="41"/>
  <c r="Q33" i="41"/>
  <c r="Q32" i="41"/>
  <c r="Q31" i="41"/>
  <c r="Q30" i="41"/>
  <c r="Q27" i="41"/>
  <c r="Q25" i="41"/>
  <c r="Q26" i="41"/>
  <c r="Q24" i="41"/>
  <c r="Q22" i="41"/>
  <c r="Q23" i="41"/>
  <c r="Q21" i="41"/>
  <c r="Q18" i="41"/>
  <c r="Q17" i="41"/>
  <c r="Q15" i="41"/>
  <c r="Q16" i="41"/>
  <c r="Q14" i="41"/>
  <c r="Q12" i="41"/>
  <c r="Q13" i="41"/>
  <c r="Q9" i="41"/>
  <c r="Q8" i="41"/>
  <c r="Q6" i="41"/>
  <c r="Q7" i="41"/>
  <c r="DQ43" i="41"/>
  <c r="GK43" i="41"/>
  <c r="GO43" i="41"/>
  <c r="GS43" i="41"/>
  <c r="GG43" i="41"/>
  <c r="FQ43" i="41"/>
  <c r="FA43" i="41"/>
  <c r="Q39" i="41"/>
  <c r="Q41" i="41"/>
  <c r="EX43" i="41" l="1"/>
  <c r="DJ43" i="41"/>
  <c r="K10" i="41"/>
  <c r="GH28" i="41"/>
  <c r="AU19" i="41"/>
  <c r="BO28" i="41"/>
  <c r="CU37" i="41"/>
  <c r="BR19" i="41"/>
  <c r="AI19" i="41"/>
  <c r="GU19" i="41"/>
  <c r="AH19" i="41"/>
  <c r="AT19" i="41"/>
  <c r="BN28" i="41"/>
  <c r="J10" i="41"/>
  <c r="BG28" i="41"/>
  <c r="DV37" i="41"/>
  <c r="FS37" i="41"/>
  <c r="DS28" i="41"/>
  <c r="CP28" i="41"/>
  <c r="FJ19" i="41"/>
  <c r="CX19" i="41"/>
  <c r="DW19" i="41"/>
  <c r="EU37" i="41"/>
  <c r="EX19" i="41"/>
  <c r="GI28" i="41"/>
  <c r="FO28" i="41"/>
  <c r="EL37" i="41"/>
  <c r="GT19" i="41"/>
  <c r="CQ19" i="41"/>
  <c r="FN19" i="41"/>
  <c r="CP19" i="41"/>
  <c r="BS19" i="41"/>
  <c r="FO19" i="41"/>
  <c r="BF28" i="41"/>
  <c r="GH19" i="41"/>
  <c r="DR43" i="41"/>
  <c r="EI19" i="41"/>
  <c r="FC28" i="41"/>
  <c r="GI19" i="41"/>
  <c r="GQ37" i="41"/>
  <c r="GL28" i="41"/>
  <c r="CT28" i="41"/>
  <c r="ET19" i="41"/>
  <c r="EH19" i="41"/>
  <c r="FB19" i="41"/>
  <c r="EM37" i="41"/>
  <c r="CY37" i="41"/>
  <c r="GL19" i="41"/>
  <c r="BS10" i="41"/>
  <c r="EM19" i="41"/>
  <c r="BG19" i="41"/>
  <c r="BJ28" i="41"/>
  <c r="FC19" i="41"/>
  <c r="GM28" i="41"/>
  <c r="GM19" i="41"/>
  <c r="DS37" i="41"/>
  <c r="BR10" i="41"/>
  <c r="FK28" i="41"/>
  <c r="AU37" i="41"/>
  <c r="EX28" i="41"/>
  <c r="EU19" i="41"/>
  <c r="CQ37" i="41"/>
  <c r="BQ45" i="41"/>
  <c r="BS45" i="41" s="1"/>
  <c r="BS37" i="41"/>
  <c r="CY28" i="41"/>
  <c r="ED19" i="41"/>
  <c r="CH37" i="41"/>
  <c r="AT37" i="41"/>
  <c r="BN37" i="41"/>
  <c r="EL19" i="41"/>
  <c r="EY28" i="41"/>
  <c r="GP37" i="41"/>
  <c r="DG19" i="41"/>
  <c r="BO37" i="41"/>
  <c r="AD37" i="41"/>
  <c r="EE19" i="41"/>
  <c r="DV19" i="41"/>
  <c r="CX37" i="41"/>
  <c r="FK19" i="41"/>
  <c r="CY19" i="41"/>
  <c r="DF19" i="41"/>
  <c r="GM43" i="41"/>
  <c r="GL43" i="41"/>
  <c r="BF19" i="41"/>
  <c r="DK43" i="41"/>
  <c r="DJ28" i="41"/>
  <c r="ET37" i="41"/>
  <c r="CT43" i="41"/>
  <c r="CU43" i="41"/>
  <c r="AH43" i="41"/>
  <c r="AA43" i="41"/>
  <c r="AD43" i="41"/>
  <c r="AI43" i="41"/>
  <c r="Z43" i="41"/>
  <c r="DZ37" i="41"/>
  <c r="EA37" i="41"/>
  <c r="Z19" i="41"/>
  <c r="AA19" i="41"/>
  <c r="DJ19" i="41"/>
  <c r="DK19" i="41"/>
  <c r="EY43" i="41"/>
  <c r="EY19" i="41"/>
  <c r="DS43" i="41"/>
  <c r="DR19" i="41"/>
  <c r="CU19" i="41"/>
  <c r="CT19" i="41"/>
  <c r="BJ37" i="41"/>
  <c r="BC37" i="41"/>
  <c r="BB37" i="41"/>
  <c r="DS19" i="41"/>
  <c r="BJ19" i="41"/>
  <c r="BK19" i="41"/>
  <c r="EE43" i="41"/>
  <c r="ED43" i="41"/>
  <c r="EH37" i="41"/>
  <c r="BB19" i="41"/>
  <c r="BC19" i="41"/>
  <c r="EE37" i="41"/>
  <c r="ED37" i="41"/>
  <c r="AM19" i="41"/>
  <c r="AL19" i="41"/>
  <c r="FR19" i="41"/>
  <c r="CL37" i="41"/>
  <c r="CM37" i="41"/>
  <c r="K37" i="41"/>
  <c r="J37" i="41"/>
  <c r="AD28" i="41"/>
  <c r="FR37" i="41"/>
  <c r="AA28" i="41"/>
  <c r="Z28" i="41"/>
  <c r="DJ37" i="41"/>
  <c r="DZ19" i="41"/>
  <c r="EA19" i="41"/>
  <c r="AU28" i="41"/>
  <c r="AD19" i="41"/>
  <c r="FR28" i="41"/>
  <c r="FC43" i="41"/>
  <c r="FB43" i="41"/>
  <c r="ET43" i="41"/>
  <c r="FA10" i="41"/>
  <c r="FA45" i="41" s="1"/>
  <c r="FB5" i="41"/>
  <c r="FB10" i="41" s="1"/>
  <c r="FC5" i="41"/>
  <c r="FC10" i="41" s="1"/>
  <c r="BI46" i="41"/>
  <c r="BJ5" i="41"/>
  <c r="BJ10" i="41" s="1"/>
  <c r="BK5" i="41"/>
  <c r="BK10" i="41" s="1"/>
  <c r="BI10" i="41"/>
  <c r="BI45" i="41" s="1"/>
  <c r="EW10" i="41"/>
  <c r="EW45" i="41" s="1"/>
  <c r="EY5" i="41"/>
  <c r="EY10" i="41" s="1"/>
  <c r="EX5" i="41"/>
  <c r="EX10" i="41" s="1"/>
  <c r="AP45" i="41"/>
  <c r="AQ45" i="41"/>
  <c r="V45" i="41"/>
  <c r="W45" i="41"/>
  <c r="DN45" i="41"/>
  <c r="DO45" i="41"/>
  <c r="BG46" i="41"/>
  <c r="BF46" i="41"/>
  <c r="BE10" i="41"/>
  <c r="BE45" i="41" s="1"/>
  <c r="BF5" i="41"/>
  <c r="BF10" i="41" s="1"/>
  <c r="BG5" i="41"/>
  <c r="BG10" i="41" s="1"/>
  <c r="J46" i="41"/>
  <c r="K46" i="41"/>
  <c r="N45" i="41"/>
  <c r="O45" i="41"/>
  <c r="CD45" i="41"/>
  <c r="CE45" i="41"/>
  <c r="EP45" i="41"/>
  <c r="EQ45" i="41"/>
  <c r="DC45" i="41"/>
  <c r="DB45" i="41"/>
  <c r="EM46" i="41"/>
  <c r="EL46" i="41"/>
  <c r="EM5" i="41"/>
  <c r="EM10" i="41" s="1"/>
  <c r="EK10" i="41"/>
  <c r="EK45" i="41" s="1"/>
  <c r="EL5" i="41"/>
  <c r="EL10" i="41" s="1"/>
  <c r="EI46" i="41"/>
  <c r="EH46" i="41"/>
  <c r="EH5" i="41"/>
  <c r="EH10" i="41" s="1"/>
  <c r="EI5" i="41"/>
  <c r="EI10" i="41" s="1"/>
  <c r="EG10" i="41"/>
  <c r="EG45" i="41" s="1"/>
  <c r="BN46" i="41"/>
  <c r="BO46" i="41"/>
  <c r="BN5" i="41"/>
  <c r="BN10" i="41" s="1"/>
  <c r="BM10" i="41"/>
  <c r="BM45" i="41" s="1"/>
  <c r="BO5" i="41"/>
  <c r="BO10" i="41" s="1"/>
  <c r="DZ46" i="41"/>
  <c r="EA46" i="41"/>
  <c r="DY10" i="41"/>
  <c r="DY45" i="41" s="1"/>
  <c r="DZ5" i="41"/>
  <c r="DZ10" i="41" s="1"/>
  <c r="EA5" i="41"/>
  <c r="EA10" i="41" s="1"/>
  <c r="DW46" i="41"/>
  <c r="DV46" i="41"/>
  <c r="DW5" i="41"/>
  <c r="DW10" i="41" s="1"/>
  <c r="DU10" i="41"/>
  <c r="DU45" i="41" s="1"/>
  <c r="DV5" i="41"/>
  <c r="DV10" i="41" s="1"/>
  <c r="AU5" i="41"/>
  <c r="AU10" i="41" s="1"/>
  <c r="AS10" i="41"/>
  <c r="AS45" i="41" s="1"/>
  <c r="AT5" i="41"/>
  <c r="AT10" i="41" s="1"/>
  <c r="BB46" i="41"/>
  <c r="BC46" i="41"/>
  <c r="BC5" i="41"/>
  <c r="BC10" i="41" s="1"/>
  <c r="BA10" i="41"/>
  <c r="BA45" i="41" s="1"/>
  <c r="BB5" i="41"/>
  <c r="BB10" i="41" s="1"/>
  <c r="DG46" i="41"/>
  <c r="DF46" i="41"/>
  <c r="DE10" i="41"/>
  <c r="DE45" i="41" s="1"/>
  <c r="DG5" i="41"/>
  <c r="DG10" i="41" s="1"/>
  <c r="DF5" i="41"/>
  <c r="DF10" i="41" s="1"/>
  <c r="CK10" i="41"/>
  <c r="CK45" i="41" s="1"/>
  <c r="CL5" i="41"/>
  <c r="CL10" i="41" s="1"/>
  <c r="CM5" i="41"/>
  <c r="CM10" i="41" s="1"/>
  <c r="CH5" i="41"/>
  <c r="CH10" i="41" s="1"/>
  <c r="CG10" i="41"/>
  <c r="CG45" i="41" s="1"/>
  <c r="CI5" i="41"/>
  <c r="CI10" i="41" s="1"/>
  <c r="ET5" i="41"/>
  <c r="ET10" i="41" s="1"/>
  <c r="ES10" i="41"/>
  <c r="ES45" i="41" s="1"/>
  <c r="EU5" i="41"/>
  <c r="EU10" i="41" s="1"/>
  <c r="CT5" i="41"/>
  <c r="CT10" i="41" s="1"/>
  <c r="CS10" i="41"/>
  <c r="CS45" i="41" s="1"/>
  <c r="CU5" i="41"/>
  <c r="CU10" i="41" s="1"/>
  <c r="EC46" i="41"/>
  <c r="EC10" i="41"/>
  <c r="EC45" i="41" s="1"/>
  <c r="EE5" i="41"/>
  <c r="EE10" i="41" s="1"/>
  <c r="ED5" i="41"/>
  <c r="ED10" i="41" s="1"/>
  <c r="AC10" i="41"/>
  <c r="AC45" i="41" s="1"/>
  <c r="AE5" i="41"/>
  <c r="AE10" i="41" s="1"/>
  <c r="AD5" i="41"/>
  <c r="AD10" i="41" s="1"/>
  <c r="AG10" i="41"/>
  <c r="AG45" i="41" s="1"/>
  <c r="AI5" i="41"/>
  <c r="AI10" i="41" s="1"/>
  <c r="AH5" i="41"/>
  <c r="AH10" i="41" s="1"/>
  <c r="Q10" i="41"/>
  <c r="R5" i="41"/>
  <c r="S5" i="41"/>
  <c r="CX46" i="41"/>
  <c r="CY46" i="41"/>
  <c r="CW10" i="41"/>
  <c r="CW45" i="41" s="1"/>
  <c r="CY5" i="41"/>
  <c r="CY10" i="41" s="1"/>
  <c r="CX5" i="41"/>
  <c r="CX10" i="41" s="1"/>
  <c r="FJ46" i="41"/>
  <c r="FK46" i="41"/>
  <c r="FK5" i="41"/>
  <c r="FK10" i="41" s="1"/>
  <c r="FI10" i="41"/>
  <c r="FI45" i="41" s="1"/>
  <c r="FJ5" i="41"/>
  <c r="FJ10" i="41" s="1"/>
  <c r="AK10" i="41"/>
  <c r="AK45" i="41" s="1"/>
  <c r="AL5" i="41"/>
  <c r="AL10" i="41" s="1"/>
  <c r="AM5" i="41"/>
  <c r="AM10" i="41" s="1"/>
  <c r="Y10" i="41"/>
  <c r="Y45" i="41" s="1"/>
  <c r="Z5" i="41"/>
  <c r="Z10" i="41" s="1"/>
  <c r="AA5" i="41"/>
  <c r="AA10" i="41" s="1"/>
  <c r="FO46" i="41"/>
  <c r="FN46" i="41"/>
  <c r="FO5" i="41"/>
  <c r="FO10" i="41" s="1"/>
  <c r="FN5" i="41"/>
  <c r="FN10" i="41" s="1"/>
  <c r="FM10" i="41"/>
  <c r="FM45" i="41" s="1"/>
  <c r="BS46" i="41"/>
  <c r="BR46" i="41"/>
  <c r="CP5" i="41"/>
  <c r="CP10" i="41" s="1"/>
  <c r="CQ5" i="41"/>
  <c r="CQ10" i="41" s="1"/>
  <c r="CO10" i="41"/>
  <c r="CO45" i="41" s="1"/>
  <c r="DS5" i="41"/>
  <c r="DS10" i="41" s="1"/>
  <c r="DQ10" i="41"/>
  <c r="DQ45" i="41" s="1"/>
  <c r="DR5" i="41"/>
  <c r="DR10" i="41" s="1"/>
  <c r="DI46" i="41"/>
  <c r="DJ5" i="41"/>
  <c r="DJ10" i="41" s="1"/>
  <c r="DI10" i="41"/>
  <c r="DI45" i="41" s="1"/>
  <c r="DK5" i="41"/>
  <c r="DK10" i="41" s="1"/>
  <c r="GM5" i="41"/>
  <c r="GM10" i="41" s="1"/>
  <c r="GL5" i="41"/>
  <c r="GL10" i="41" s="1"/>
  <c r="GK10" i="41"/>
  <c r="GK45" i="41" s="1"/>
  <c r="GQ5" i="41"/>
  <c r="GQ10" i="41" s="1"/>
  <c r="GO10" i="41"/>
  <c r="GO45" i="41" s="1"/>
  <c r="GP5" i="41"/>
  <c r="GP10" i="41" s="1"/>
  <c r="GU5" i="41"/>
  <c r="GU10" i="41" s="1"/>
  <c r="GT5" i="41"/>
  <c r="GT10" i="41" s="1"/>
  <c r="GS10" i="41"/>
  <c r="GS45" i="41" s="1"/>
  <c r="GH5" i="41"/>
  <c r="GH10" i="41" s="1"/>
  <c r="GG10" i="41"/>
  <c r="GG45" i="41" s="1"/>
  <c r="GI5" i="41"/>
  <c r="GI10" i="41" s="1"/>
  <c r="FR5" i="41"/>
  <c r="FR10" i="41" s="1"/>
  <c r="FQ10" i="41"/>
  <c r="FQ45" i="41" s="1"/>
  <c r="FS5" i="41"/>
  <c r="FS10" i="41" s="1"/>
  <c r="FV41" i="41"/>
  <c r="FW41" i="41"/>
  <c r="FW39" i="41"/>
  <c r="FU43" i="41"/>
  <c r="FV39" i="41"/>
  <c r="FV40" i="41"/>
  <c r="FW40" i="41"/>
  <c r="FV35" i="41"/>
  <c r="FW35" i="41"/>
  <c r="FV36" i="41"/>
  <c r="FW36" i="41"/>
  <c r="FV34" i="41"/>
  <c r="FW34" i="41"/>
  <c r="FW33" i="41"/>
  <c r="FV33" i="41"/>
  <c r="FV32" i="41"/>
  <c r="FW32" i="41"/>
  <c r="FV31" i="41"/>
  <c r="FW31" i="41"/>
  <c r="FW30" i="41"/>
  <c r="FV30" i="41"/>
  <c r="FU37" i="41"/>
  <c r="FV27" i="41"/>
  <c r="FW27" i="41"/>
  <c r="FW25" i="41"/>
  <c r="FV25" i="41"/>
  <c r="FV26" i="41"/>
  <c r="FW26" i="41"/>
  <c r="FV23" i="41"/>
  <c r="FW23" i="41"/>
  <c r="FV24" i="41"/>
  <c r="FW24" i="41"/>
  <c r="FV22" i="41"/>
  <c r="FW22" i="41"/>
  <c r="FW21" i="41"/>
  <c r="FV21" i="41"/>
  <c r="FU28" i="41"/>
  <c r="FV18" i="41"/>
  <c r="FW18" i="41"/>
  <c r="FV17" i="41"/>
  <c r="FW17" i="41"/>
  <c r="FV16" i="41"/>
  <c r="FW16" i="41"/>
  <c r="FV15" i="41"/>
  <c r="FW15" i="41"/>
  <c r="FV13" i="41"/>
  <c r="FW13" i="41"/>
  <c r="FW12" i="41"/>
  <c r="FU19" i="41"/>
  <c r="FV12" i="41"/>
  <c r="FW14" i="41"/>
  <c r="FV14" i="41"/>
  <c r="FW9" i="41"/>
  <c r="FV9" i="41"/>
  <c r="FV8" i="41"/>
  <c r="FW8" i="41"/>
  <c r="FV6" i="41"/>
  <c r="FW6" i="41"/>
  <c r="BK40" i="27"/>
  <c r="FU5" i="41"/>
  <c r="FU46" i="41" s="1"/>
  <c r="FV7" i="41"/>
  <c r="FW7" i="41"/>
  <c r="E22" i="92"/>
  <c r="B22" i="92"/>
  <c r="AT46" i="41"/>
  <c r="AU46" i="41"/>
  <c r="CL46" i="41"/>
  <c r="CM46" i="41"/>
  <c r="CH46" i="41"/>
  <c r="CI46" i="41"/>
  <c r="ET46" i="41"/>
  <c r="EU46" i="41"/>
  <c r="AE46" i="41"/>
  <c r="AD46" i="41"/>
  <c r="AI46" i="41"/>
  <c r="AH46" i="41"/>
  <c r="AL46" i="41"/>
  <c r="AM46" i="41"/>
  <c r="Z46" i="41"/>
  <c r="AA46" i="41"/>
  <c r="CP46" i="41"/>
  <c r="CQ46" i="41"/>
  <c r="EX46" i="41"/>
  <c r="EY46" i="41"/>
  <c r="CU46" i="41"/>
  <c r="CT46" i="41"/>
  <c r="R40" i="41"/>
  <c r="S40" i="41"/>
  <c r="R42" i="41"/>
  <c r="S42" i="41"/>
  <c r="R35" i="41"/>
  <c r="S35" i="41"/>
  <c r="R36" i="41"/>
  <c r="S36" i="41"/>
  <c r="S34" i="41"/>
  <c r="R34" i="41"/>
  <c r="R33" i="41"/>
  <c r="S33" i="41"/>
  <c r="S32" i="41"/>
  <c r="R32" i="41"/>
  <c r="S31" i="41"/>
  <c r="R31" i="41"/>
  <c r="Q37" i="41"/>
  <c r="R30" i="41"/>
  <c r="S30" i="41"/>
  <c r="S27" i="41"/>
  <c r="R27" i="41"/>
  <c r="R25" i="41"/>
  <c r="S25" i="41"/>
  <c r="S26" i="41"/>
  <c r="R26" i="41"/>
  <c r="R24" i="41"/>
  <c r="S24" i="41"/>
  <c r="S22" i="41"/>
  <c r="R22" i="41"/>
  <c r="R23" i="41"/>
  <c r="S23" i="41"/>
  <c r="Q28" i="41"/>
  <c r="S21" i="41"/>
  <c r="R21" i="41"/>
  <c r="R18" i="41"/>
  <c r="S18" i="41"/>
  <c r="R17" i="41"/>
  <c r="S17" i="41"/>
  <c r="R15" i="41"/>
  <c r="S15" i="41"/>
  <c r="R16" i="41"/>
  <c r="S16" i="41"/>
  <c r="R14" i="41"/>
  <c r="S14" i="41"/>
  <c r="Q19" i="41"/>
  <c r="S12" i="41"/>
  <c r="R12" i="41"/>
  <c r="S13" i="41"/>
  <c r="R13" i="41"/>
  <c r="S9" i="41"/>
  <c r="R9" i="41"/>
  <c r="R8" i="41"/>
  <c r="S8" i="41"/>
  <c r="R6" i="41"/>
  <c r="S6" i="41"/>
  <c r="S7" i="41"/>
  <c r="R7" i="41"/>
  <c r="DS46" i="41"/>
  <c r="DR46" i="41"/>
  <c r="GL46" i="41"/>
  <c r="GM46" i="41"/>
  <c r="GQ46" i="41"/>
  <c r="GP46" i="41"/>
  <c r="GU46" i="41"/>
  <c r="GT46" i="41"/>
  <c r="GI46" i="41"/>
  <c r="GH46" i="41"/>
  <c r="FS46" i="41"/>
  <c r="FR46" i="41"/>
  <c r="FB46" i="41"/>
  <c r="FC46" i="41"/>
  <c r="Q46" i="41"/>
  <c r="Q43" i="41"/>
  <c r="R39" i="41"/>
  <c r="S39" i="41"/>
  <c r="S41" i="41"/>
  <c r="R41" i="41"/>
  <c r="FC37" i="41"/>
  <c r="FB37" i="41"/>
  <c r="FB28" i="41"/>
  <c r="BK37" i="41"/>
  <c r="BK28" i="41"/>
  <c r="EY37" i="41"/>
  <c r="EX37" i="41"/>
  <c r="BG43" i="41"/>
  <c r="BF43" i="41"/>
  <c r="BG37" i="41"/>
  <c r="BF37" i="41"/>
  <c r="J43" i="41"/>
  <c r="K43" i="41"/>
  <c r="I45" i="41"/>
  <c r="K28" i="41"/>
  <c r="J28" i="41"/>
  <c r="DG37" i="41"/>
  <c r="J19" i="41"/>
  <c r="K19" i="41"/>
  <c r="EM43" i="41"/>
  <c r="EL43" i="41"/>
  <c r="EM28" i="41"/>
  <c r="EL28" i="41"/>
  <c r="EI43" i="41"/>
  <c r="EH43" i="41"/>
  <c r="EI37" i="41"/>
  <c r="EI28" i="41"/>
  <c r="EH28" i="41"/>
  <c r="BN43" i="41"/>
  <c r="BO43" i="41"/>
  <c r="BO19" i="41"/>
  <c r="BN19" i="41"/>
  <c r="DZ43" i="41"/>
  <c r="EA43" i="41"/>
  <c r="EA28" i="41"/>
  <c r="DZ28" i="41"/>
  <c r="DV43" i="41"/>
  <c r="DW43" i="41"/>
  <c r="DW37" i="41"/>
  <c r="DW28" i="41"/>
  <c r="DV28" i="41"/>
  <c r="AT28" i="41"/>
  <c r="DG43" i="41"/>
  <c r="CM19" i="41"/>
  <c r="CL19" i="41"/>
  <c r="CI37" i="41"/>
  <c r="CH28" i="41"/>
  <c r="CI28" i="41"/>
  <c r="CI19" i="41"/>
  <c r="CH19" i="41"/>
  <c r="EU43" i="41"/>
  <c r="ET28" i="41"/>
  <c r="EU28" i="41"/>
  <c r="CT37" i="41"/>
  <c r="CU28" i="41"/>
  <c r="EE28" i="41"/>
  <c r="ED28" i="41"/>
  <c r="BC43" i="41"/>
  <c r="BB28" i="41"/>
  <c r="CL28" i="41"/>
  <c r="AI37" i="41"/>
  <c r="AH37" i="41"/>
  <c r="AI28" i="41"/>
  <c r="AH28" i="41"/>
  <c r="CY43" i="41"/>
  <c r="CX43" i="41"/>
  <c r="CX28" i="41"/>
  <c r="FJ43" i="41"/>
  <c r="FK43" i="41"/>
  <c r="FK37" i="41"/>
  <c r="FJ37" i="41"/>
  <c r="FJ28" i="41"/>
  <c r="AM37" i="41"/>
  <c r="AL37" i="41"/>
  <c r="AL28" i="41"/>
  <c r="AM28" i="41"/>
  <c r="Z37" i="41"/>
  <c r="AA37" i="41"/>
  <c r="AT43" i="41"/>
  <c r="CL43" i="41"/>
  <c r="CH43" i="41"/>
  <c r="BC28" i="41"/>
  <c r="FO43" i="41"/>
  <c r="FN43" i="41"/>
  <c r="FN37" i="41"/>
  <c r="FO37" i="41"/>
  <c r="FN28" i="41"/>
  <c r="BR43" i="41"/>
  <c r="BS43" i="41"/>
  <c r="BR37" i="41"/>
  <c r="BR28" i="41"/>
  <c r="BS28" i="41"/>
  <c r="CP37" i="41"/>
  <c r="CQ28" i="41"/>
  <c r="DR37" i="41"/>
  <c r="DR28" i="41"/>
  <c r="DK37" i="41"/>
  <c r="DK28" i="41"/>
  <c r="AU43" i="41"/>
  <c r="CM43" i="41"/>
  <c r="CI43" i="41"/>
  <c r="DF28" i="41"/>
  <c r="GL37" i="41"/>
  <c r="GM37" i="41"/>
  <c r="GQ28" i="41"/>
  <c r="GP28" i="41"/>
  <c r="GP19" i="41"/>
  <c r="GQ19" i="41"/>
  <c r="GT37" i="41"/>
  <c r="GU37" i="41"/>
  <c r="GU28" i="41"/>
  <c r="GT28" i="41"/>
  <c r="GH37" i="41"/>
  <c r="GI37" i="41"/>
  <c r="FS28" i="41"/>
  <c r="FS19" i="41"/>
  <c r="AL43" i="41"/>
  <c r="CP43" i="41"/>
  <c r="DF43" i="41"/>
  <c r="DG28" i="41"/>
  <c r="AM43" i="41"/>
  <c r="CQ43" i="41"/>
  <c r="BB43" i="41"/>
  <c r="DF37" i="41"/>
  <c r="CM28" i="41"/>
  <c r="R37" i="41" l="1"/>
  <c r="S28" i="41"/>
  <c r="R28" i="41"/>
  <c r="BR45" i="41"/>
  <c r="FW28" i="41"/>
  <c r="S43" i="41"/>
  <c r="FB45" i="41"/>
  <c r="FC45" i="41"/>
  <c r="BJ46" i="41"/>
  <c r="BK46" i="41"/>
  <c r="BJ45" i="41"/>
  <c r="BK45" i="41"/>
  <c r="EX45" i="41"/>
  <c r="EY45" i="41"/>
  <c r="BF45" i="41"/>
  <c r="BG45" i="41"/>
  <c r="EL45" i="41"/>
  <c r="EM45" i="41"/>
  <c r="EH45" i="41"/>
  <c r="EI45" i="41"/>
  <c r="BO45" i="41"/>
  <c r="BN45" i="41"/>
  <c r="EA45" i="41"/>
  <c r="DZ45" i="41"/>
  <c r="DW45" i="41"/>
  <c r="DV45" i="41"/>
  <c r="AU45" i="41"/>
  <c r="AT45" i="41"/>
  <c r="BB45" i="41"/>
  <c r="BC45" i="41"/>
  <c r="DG45" i="41"/>
  <c r="DF45" i="41"/>
  <c r="CL45" i="41"/>
  <c r="CM45" i="41"/>
  <c r="CH45" i="41"/>
  <c r="CI45" i="41"/>
  <c r="ET45" i="41"/>
  <c r="EU45" i="41"/>
  <c r="CT45" i="41"/>
  <c r="CU45" i="41"/>
  <c r="EE46" i="41"/>
  <c r="ED46" i="41"/>
  <c r="ED45" i="41"/>
  <c r="EE45" i="41"/>
  <c r="AD45" i="41"/>
  <c r="AE45" i="41"/>
  <c r="AI45" i="41"/>
  <c r="AH45" i="41"/>
  <c r="CX45" i="41"/>
  <c r="CY45" i="41"/>
  <c r="FJ45" i="41"/>
  <c r="FK45" i="41"/>
  <c r="AM45" i="41"/>
  <c r="AL45" i="41"/>
  <c r="AA45" i="41"/>
  <c r="Z45" i="41"/>
  <c r="FO45" i="41"/>
  <c r="FN45" i="41"/>
  <c r="CQ45" i="41"/>
  <c r="CP45" i="41"/>
  <c r="DR45" i="41"/>
  <c r="DS45" i="41"/>
  <c r="DK46" i="41"/>
  <c r="DJ46" i="41"/>
  <c r="DJ45" i="41"/>
  <c r="DK45" i="41"/>
  <c r="GM45" i="41"/>
  <c r="GL45" i="41"/>
  <c r="GQ45" i="41"/>
  <c r="GP45" i="41"/>
  <c r="GT45" i="41"/>
  <c r="GU45" i="41"/>
  <c r="GI45" i="41"/>
  <c r="GH45" i="41"/>
  <c r="FS45" i="41"/>
  <c r="FR45" i="41"/>
  <c r="FV46" i="41"/>
  <c r="FW46" i="41"/>
  <c r="FU10" i="41"/>
  <c r="FU45" i="41" s="1"/>
  <c r="FV5" i="41"/>
  <c r="FV10" i="41" s="1"/>
  <c r="FW5" i="41"/>
  <c r="FW10" i="41" s="1"/>
  <c r="G22" i="92"/>
  <c r="C23" i="92"/>
  <c r="R46" i="41"/>
  <c r="S46" i="41"/>
  <c r="K45" i="41"/>
  <c r="J45" i="41"/>
  <c r="R10" i="41"/>
  <c r="Q45" i="41"/>
  <c r="S10" i="41"/>
  <c r="R43" i="41"/>
  <c r="FW43" i="41"/>
  <c r="FV43" i="41"/>
  <c r="FW37" i="41"/>
  <c r="FV37" i="41"/>
  <c r="FV28" i="41"/>
  <c r="FW19" i="41"/>
  <c r="FV19" i="41"/>
  <c r="S19" i="41"/>
  <c r="R19" i="41"/>
  <c r="S37" i="41"/>
  <c r="FV45" i="41" l="1"/>
  <c r="FW45" i="41"/>
  <c r="E23" i="92"/>
  <c r="B23" i="92"/>
  <c r="S45" i="41"/>
  <c r="R45" i="41"/>
  <c r="G23" i="92" l="1"/>
  <c r="C24" i="92"/>
  <c r="E24" i="92" l="1"/>
  <c r="B24" i="92"/>
  <c r="G24" i="92" l="1"/>
  <c r="C25" i="92"/>
  <c r="E25" i="92" l="1"/>
  <c r="B25" i="92"/>
  <c r="G25" i="92" l="1"/>
  <c r="C26" i="92"/>
  <c r="E26" i="92" l="1"/>
  <c r="B26" i="92"/>
  <c r="G26" i="92" l="1"/>
  <c r="C27" i="92"/>
  <c r="E27" i="92" l="1"/>
  <c r="B27" i="92"/>
  <c r="G27" i="92" l="1"/>
  <c r="C28" i="92"/>
  <c r="E28" i="92" l="1"/>
  <c r="B28" i="92"/>
  <c r="G28" i="92" l="1"/>
  <c r="C29" i="92"/>
  <c r="E29" i="92" l="1"/>
  <c r="B29" i="92"/>
  <c r="G29" i="92" l="1"/>
  <c r="C30" i="92"/>
  <c r="E30" i="92" l="1"/>
  <c r="B30" i="92"/>
  <c r="G30" i="92" l="1"/>
  <c r="C31" i="92"/>
  <c r="E31" i="92" l="1"/>
  <c r="B31" i="92"/>
  <c r="G31" i="92" l="1"/>
  <c r="C32" i="92"/>
  <c r="E32" i="92" l="1"/>
  <c r="B32" i="92"/>
  <c r="G32" i="92" l="1"/>
  <c r="C33" i="92"/>
  <c r="E33" i="92" l="1"/>
  <c r="B33" i="92"/>
  <c r="G33" i="92" l="1"/>
  <c r="C34" i="92"/>
  <c r="E34" i="92" l="1"/>
  <c r="B34" i="92"/>
  <c r="G34" i="92" l="1"/>
  <c r="C35" i="92"/>
  <c r="E35" i="92" l="1"/>
  <c r="B35" i="92"/>
  <c r="G35" i="92" l="1"/>
  <c r="C36" i="92"/>
  <c r="E36" i="92" l="1"/>
  <c r="G36" i="92" s="1"/>
  <c r="G39" i="92" s="1"/>
  <c r="G40" i="92" s="1"/>
  <c r="B36" i="92"/>
  <c r="BL37" i="27" l="1"/>
  <c r="BL36" i="27"/>
  <c r="BL35" i="27"/>
  <c r="BL33" i="27"/>
  <c r="BL34" i="27"/>
  <c r="BL31" i="27"/>
  <c r="BL32" i="27"/>
  <c r="BL29" i="27"/>
  <c r="BL30" i="27"/>
  <c r="BL28" i="27"/>
  <c r="BL25" i="27"/>
  <c r="BL26" i="27"/>
  <c r="BL27" i="27"/>
  <c r="BL23" i="27"/>
  <c r="BL24" i="27"/>
  <c r="BL21" i="27"/>
  <c r="BL22" i="27"/>
  <c r="BL20" i="27"/>
  <c r="BL19" i="27"/>
  <c r="BL18" i="27"/>
  <c r="BL16" i="27"/>
  <c r="BL17" i="27"/>
  <c r="BL13" i="27"/>
  <c r="BL14" i="27"/>
  <c r="BL15" i="27"/>
  <c r="BL11" i="27"/>
  <c r="BL12" i="27"/>
  <c r="BL8" i="27"/>
  <c r="BL9" i="27"/>
  <c r="BL10" i="27"/>
  <c r="FY42" i="41" l="1"/>
  <c r="M37" i="27"/>
  <c r="B37" i="27" s="1"/>
  <c r="FY41" i="41"/>
  <c r="M36" i="27"/>
  <c r="B36" i="27" s="1"/>
  <c r="FY40" i="41"/>
  <c r="M35" i="27"/>
  <c r="B35" i="27" s="1"/>
  <c r="M33" i="27"/>
  <c r="B33" i="27" s="1"/>
  <c r="FY36" i="41"/>
  <c r="M34" i="27"/>
  <c r="B34" i="27" s="1"/>
  <c r="FY39" i="41"/>
  <c r="M31" i="27"/>
  <c r="B31" i="27" s="1"/>
  <c r="FY34" i="41"/>
  <c r="M32" i="27"/>
  <c r="B32" i="27" s="1"/>
  <c r="FY35" i="41"/>
  <c r="M29" i="27"/>
  <c r="B29" i="27" s="1"/>
  <c r="FY32" i="41"/>
  <c r="M30" i="27"/>
  <c r="B30" i="27" s="1"/>
  <c r="FY33" i="41"/>
  <c r="M28" i="27"/>
  <c r="B28" i="27" s="1"/>
  <c r="FY31" i="41"/>
  <c r="M25" i="27"/>
  <c r="B25" i="27" s="1"/>
  <c r="FY26" i="41"/>
  <c r="M26" i="27"/>
  <c r="B26" i="27" s="1"/>
  <c r="FY27" i="41"/>
  <c r="M27" i="27"/>
  <c r="B27" i="27" s="1"/>
  <c r="FY30" i="41"/>
  <c r="M23" i="27"/>
  <c r="B23" i="27" s="1"/>
  <c r="FY24" i="41"/>
  <c r="M24" i="27"/>
  <c r="B24" i="27" s="1"/>
  <c r="FY25" i="41"/>
  <c r="M21" i="27"/>
  <c r="B21" i="27" s="1"/>
  <c r="FY22" i="41"/>
  <c r="M22" i="27"/>
  <c r="B22" i="27" s="1"/>
  <c r="FY23" i="41"/>
  <c r="M20" i="27"/>
  <c r="B20" i="27" s="1"/>
  <c r="FY21" i="41"/>
  <c r="M19" i="27"/>
  <c r="B19" i="27" s="1"/>
  <c r="FY18" i="41"/>
  <c r="M18" i="27"/>
  <c r="B18" i="27" s="1"/>
  <c r="FY17" i="41"/>
  <c r="M16" i="27"/>
  <c r="B16" i="27" s="1"/>
  <c r="FY15" i="41"/>
  <c r="M17" i="27"/>
  <c r="B17" i="27" s="1"/>
  <c r="FY16" i="41"/>
  <c r="M13" i="27"/>
  <c r="B13" i="27" s="1"/>
  <c r="FY12" i="41"/>
  <c r="M14" i="27"/>
  <c r="B14" i="27" s="1"/>
  <c r="FY13" i="41"/>
  <c r="M15" i="27"/>
  <c r="B15" i="27" s="1"/>
  <c r="FY14" i="41"/>
  <c r="M11" i="27"/>
  <c r="B11" i="27" s="1"/>
  <c r="FY8" i="41"/>
  <c r="M12" i="27"/>
  <c r="B12" i="27" s="1"/>
  <c r="FY9" i="41"/>
  <c r="M8" i="27"/>
  <c r="BL40" i="27"/>
  <c r="FY5" i="41"/>
  <c r="M9" i="27"/>
  <c r="B9" i="27" s="1"/>
  <c r="FY6" i="41"/>
  <c r="M10" i="27"/>
  <c r="B10" i="27" s="1"/>
  <c r="FY7" i="41"/>
  <c r="FZ42" i="41" l="1"/>
  <c r="GA42" i="41"/>
  <c r="FZ41" i="41"/>
  <c r="GA41" i="41"/>
  <c r="GA40" i="41"/>
  <c r="FZ40" i="41"/>
  <c r="FZ36" i="41"/>
  <c r="GA36" i="41"/>
  <c r="FY46" i="41"/>
  <c r="FZ39" i="41"/>
  <c r="FY43" i="41"/>
  <c r="GA39" i="41"/>
  <c r="GA34" i="41"/>
  <c r="FZ34" i="41"/>
  <c r="GA35" i="41"/>
  <c r="FZ35" i="41"/>
  <c r="FZ32" i="41"/>
  <c r="GA32" i="41"/>
  <c r="FZ33" i="41"/>
  <c r="GA33" i="41"/>
  <c r="FZ31" i="41"/>
  <c r="GA31" i="41"/>
  <c r="GA26" i="41"/>
  <c r="FZ26" i="41"/>
  <c r="FZ27" i="41"/>
  <c r="GA27" i="41"/>
  <c r="FY37" i="41"/>
  <c r="GA30" i="41"/>
  <c r="FZ30" i="41"/>
  <c r="GA24" i="41"/>
  <c r="FZ24" i="41"/>
  <c r="FZ25" i="41"/>
  <c r="GA25" i="41"/>
  <c r="GA22" i="41"/>
  <c r="FZ22" i="41"/>
  <c r="FZ23" i="41"/>
  <c r="GA23" i="41"/>
  <c r="FY28" i="41"/>
  <c r="FZ21" i="41"/>
  <c r="GA21" i="41"/>
  <c r="FZ18" i="41"/>
  <c r="GA18" i="41"/>
  <c r="FZ17" i="41"/>
  <c r="GA17" i="41"/>
  <c r="GA15" i="41"/>
  <c r="FZ15" i="41"/>
  <c r="FZ16" i="41"/>
  <c r="GA16" i="41"/>
  <c r="FY19" i="41"/>
  <c r="FZ12" i="41"/>
  <c r="GA12" i="41"/>
  <c r="FZ13" i="41"/>
  <c r="GA13" i="41"/>
  <c r="GA14" i="41"/>
  <c r="FZ14" i="41"/>
  <c r="FZ8" i="41"/>
  <c r="GA8" i="41"/>
  <c r="FZ9" i="41"/>
  <c r="GA9" i="41"/>
  <c r="M40" i="27"/>
  <c r="B40" i="27" s="1"/>
  <c r="B8" i="27"/>
  <c r="FY10" i="41"/>
  <c r="GA5" i="41"/>
  <c r="FZ5" i="41"/>
  <c r="FZ6" i="41"/>
  <c r="GA6" i="41"/>
  <c r="FZ7" i="41"/>
  <c r="GA7" i="41"/>
  <c r="FZ46" i="41" l="1"/>
  <c r="GA46" i="41"/>
  <c r="FZ43" i="41"/>
  <c r="GA43" i="41"/>
  <c r="GA28" i="41"/>
  <c r="GA37" i="41"/>
  <c r="FZ37" i="41"/>
  <c r="FZ28" i="41"/>
  <c r="FZ19" i="41"/>
  <c r="GA19" i="41"/>
  <c r="FY45" i="41"/>
  <c r="GA10" i="41"/>
  <c r="FZ10" i="41"/>
  <c r="GA45" i="41" l="1"/>
  <c r="FZ45" i="41"/>
  <c r="D5" i="41" l="1"/>
  <c r="AE10" i="86" l="1"/>
  <c r="AK10" i="86"/>
  <c r="D6" i="41" l="1"/>
  <c r="GV10" i="41"/>
  <c r="D9" i="41"/>
  <c r="D7" i="41"/>
  <c r="D8" i="41"/>
  <c r="AK14" i="86" l="1"/>
  <c r="AE14" i="86"/>
  <c r="AE12" i="86"/>
  <c r="AK12" i="86"/>
  <c r="AE11" i="86"/>
  <c r="AK11" i="86"/>
  <c r="D10" i="41"/>
  <c r="AE13" i="86"/>
  <c r="AK13" i="86"/>
  <c r="AE15" i="86" l="1"/>
  <c r="H52" i="41"/>
  <c r="D52" i="41"/>
  <c r="AK15" i="86"/>
  <c r="GV2" i="41"/>
  <c r="D12" i="41"/>
  <c r="GV19" i="41"/>
  <c r="D13" i="41"/>
  <c r="D16" i="41"/>
  <c r="D14" i="41"/>
  <c r="D18" i="41"/>
  <c r="D15" i="41"/>
  <c r="AE20" i="86" s="1"/>
  <c r="D17" i="41"/>
  <c r="AE17" i="86" l="1"/>
  <c r="AK17" i="86"/>
  <c r="AK19" i="86"/>
  <c r="AE19" i="86"/>
  <c r="AK18" i="86"/>
  <c r="AE18" i="86"/>
  <c r="AE21" i="86"/>
  <c r="AK21" i="86"/>
  <c r="AK23" i="86"/>
  <c r="AE23" i="86"/>
  <c r="D19" i="41"/>
  <c r="AK20" i="86"/>
  <c r="AK22" i="86"/>
  <c r="AE22" i="86"/>
  <c r="H53" i="41" l="1"/>
  <c r="D53" i="41"/>
  <c r="AK24" i="86"/>
  <c r="AE24" i="86"/>
  <c r="D23" i="41"/>
  <c r="GV28" i="41"/>
  <c r="D27" i="41"/>
  <c r="D22" i="41"/>
  <c r="D21" i="41"/>
  <c r="AK26" i="86" s="1"/>
  <c r="D26" i="41"/>
  <c r="D25" i="41"/>
  <c r="D24" i="41"/>
  <c r="AE32" i="86" l="1"/>
  <c r="AK32" i="86"/>
  <c r="AK30" i="86"/>
  <c r="AE30" i="86"/>
  <c r="AE29" i="86"/>
  <c r="AK29" i="86"/>
  <c r="AK28" i="86"/>
  <c r="AE28" i="86"/>
  <c r="AE27" i="86"/>
  <c r="AK27" i="86"/>
  <c r="AE26" i="86"/>
  <c r="D28" i="41"/>
  <c r="AE31" i="86"/>
  <c r="AK31" i="86"/>
  <c r="D54" i="41" l="1"/>
  <c r="H54" i="41"/>
  <c r="AK33" i="86"/>
  <c r="AE33" i="86"/>
  <c r="D34" i="41"/>
  <c r="D32" i="41"/>
  <c r="D33" i="41"/>
  <c r="D30" i="41"/>
  <c r="D31" i="41"/>
  <c r="AE36" i="86" s="1"/>
  <c r="D35" i="41"/>
  <c r="D36" i="41"/>
  <c r="GV37" i="41"/>
  <c r="AE37" i="86" l="1"/>
  <c r="AK37" i="86"/>
  <c r="AK35" i="86"/>
  <c r="AE35" i="86"/>
  <c r="AE40" i="86"/>
  <c r="AK40" i="86"/>
  <c r="AK39" i="86"/>
  <c r="AE39" i="86"/>
  <c r="AE38" i="86"/>
  <c r="AK38" i="86"/>
  <c r="D37" i="41"/>
  <c r="AK36" i="86"/>
  <c r="AE41" i="86"/>
  <c r="AK41" i="86"/>
  <c r="AE42" i="86" l="1"/>
  <c r="H55" i="41"/>
  <c r="H56" i="41" s="1"/>
  <c r="D55" i="41"/>
  <c r="AK42" i="86"/>
  <c r="D39" i="41"/>
  <c r="D41" i="41"/>
  <c r="D40" i="41"/>
  <c r="D42" i="41"/>
  <c r="GV43" i="41"/>
  <c r="GV45" i="41"/>
  <c r="GV46" i="41"/>
  <c r="AE44" i="86" l="1"/>
  <c r="D43" i="41"/>
  <c r="D46" i="41"/>
  <c r="AK44" i="86"/>
  <c r="AE46" i="86"/>
  <c r="AK46" i="86"/>
  <c r="AK45" i="86"/>
  <c r="AE45" i="86"/>
  <c r="AE47" i="86"/>
  <c r="AK47" i="86"/>
  <c r="AE51" i="86" l="1"/>
  <c r="AE48" i="86"/>
  <c r="AE50" i="86" s="1"/>
  <c r="D45" i="41"/>
  <c r="D56" i="41"/>
  <c r="AK51" i="86"/>
  <c r="AK48" i="86"/>
  <c r="AK50" i="86" s="1"/>
  <c r="E5" i="41"/>
  <c r="GY5" i="41"/>
  <c r="GY10" i="41" s="1"/>
  <c r="GX5" i="41"/>
  <c r="AF10" i="86" l="1"/>
  <c r="F5" i="41"/>
  <c r="AL10" i="86"/>
  <c r="G5" i="41"/>
  <c r="AG10" i="86" l="1"/>
  <c r="AM10" i="86"/>
  <c r="E6" i="41" l="1"/>
  <c r="AL11" i="86" s="1"/>
  <c r="AM11" i="86" s="1"/>
  <c r="E8" i="41"/>
  <c r="E9" i="41"/>
  <c r="GW10" i="41"/>
  <c r="E7" i="41"/>
  <c r="GX10" i="41"/>
  <c r="AL13" i="86" l="1"/>
  <c r="AM13" i="86" s="1"/>
  <c r="F8" i="41"/>
  <c r="F6" i="41"/>
  <c r="AF11" i="86"/>
  <c r="G6" i="41"/>
  <c r="G8" i="41"/>
  <c r="AF13" i="86"/>
  <c r="AG13" i="86" s="1"/>
  <c r="F9" i="41"/>
  <c r="AF14" i="86"/>
  <c r="AG14" i="86" s="1"/>
  <c r="AL14" i="86"/>
  <c r="AM14" i="86" s="1"/>
  <c r="G9" i="41"/>
  <c r="F7" i="41"/>
  <c r="AL12" i="86"/>
  <c r="AF12" i="86"/>
  <c r="AG12" i="86" s="1"/>
  <c r="G7" i="41"/>
  <c r="E10" i="41"/>
  <c r="AF15" i="86" l="1"/>
  <c r="AG11" i="86"/>
  <c r="AG15" i="86" s="1"/>
  <c r="AL15" i="86"/>
  <c r="AM12" i="86"/>
  <c r="AM15" i="86" s="1"/>
  <c r="E52" i="41"/>
  <c r="I52" i="41"/>
  <c r="G10" i="41"/>
  <c r="F10" i="41"/>
  <c r="G52" i="41" l="1"/>
  <c r="F52" i="41"/>
  <c r="K52" i="41"/>
  <c r="J52" i="41"/>
  <c r="E16" i="41" l="1"/>
  <c r="AL21" i="86" s="1"/>
  <c r="AM21" i="86" s="1"/>
  <c r="E12" i="41"/>
  <c r="E13" i="41"/>
  <c r="E17" i="41"/>
  <c r="GX19" i="41"/>
  <c r="E14" i="41"/>
  <c r="E15" i="41"/>
  <c r="E18" i="41"/>
  <c r="GY19" i="41"/>
  <c r="GW19" i="41"/>
  <c r="G16" i="41" l="1"/>
  <c r="F16" i="41"/>
  <c r="AF21" i="86"/>
  <c r="AG21" i="86" s="1"/>
  <c r="G12" i="41"/>
  <c r="AF17" i="86"/>
  <c r="AG17" i="86" s="1"/>
  <c r="AF18" i="86"/>
  <c r="AG18" i="86" s="1"/>
  <c r="G13" i="41"/>
  <c r="F17" i="41"/>
  <c r="AF22" i="86"/>
  <c r="AG22" i="86" s="1"/>
  <c r="AL22" i="86"/>
  <c r="AM22" i="86" s="1"/>
  <c r="G17" i="41"/>
  <c r="F14" i="41"/>
  <c r="AF19" i="86"/>
  <c r="AG19" i="86" s="1"/>
  <c r="G14" i="41"/>
  <c r="AL19" i="86"/>
  <c r="AM19" i="86" s="1"/>
  <c r="AL17" i="86"/>
  <c r="F12" i="41"/>
  <c r="E19" i="41"/>
  <c r="AL18" i="86"/>
  <c r="AM18" i="86" s="1"/>
  <c r="F13" i="41"/>
  <c r="F15" i="41"/>
  <c r="AL20" i="86"/>
  <c r="AM20" i="86" s="1"/>
  <c r="AF20" i="86"/>
  <c r="G15" i="41"/>
  <c r="F18" i="41"/>
  <c r="AF23" i="86"/>
  <c r="AG23" i="86" s="1"/>
  <c r="AL23" i="86"/>
  <c r="AM23" i="86" s="1"/>
  <c r="G18" i="41"/>
  <c r="G19" i="41" l="1"/>
  <c r="AL24" i="86"/>
  <c r="AM17" i="86"/>
  <c r="AM24" i="86" s="1"/>
  <c r="I53" i="41"/>
  <c r="E53" i="41"/>
  <c r="AF24" i="86"/>
  <c r="AG20" i="86"/>
  <c r="AG24" i="86" s="1"/>
  <c r="F19" i="41"/>
  <c r="J53" i="41" l="1"/>
  <c r="K53" i="41"/>
  <c r="G53" i="41"/>
  <c r="F53" i="41"/>
  <c r="E21" i="41" l="1"/>
  <c r="E26" i="41"/>
  <c r="AL31" i="86" s="1"/>
  <c r="AM31" i="86" s="1"/>
  <c r="E22" i="41"/>
  <c r="AL27" i="86" s="1"/>
  <c r="AM27" i="86" s="1"/>
  <c r="E27" i="41"/>
  <c r="AL32" i="86" s="1"/>
  <c r="AM32" i="86" s="1"/>
  <c r="E24" i="41"/>
  <c r="E25" i="41"/>
  <c r="E23" i="41"/>
  <c r="GY28" i="41"/>
  <c r="GW28" i="41"/>
  <c r="GX28" i="41"/>
  <c r="AL26" i="86" l="1"/>
  <c r="AM26" i="86" s="1"/>
  <c r="AF26" i="86"/>
  <c r="AG26" i="86" s="1"/>
  <c r="F21" i="41"/>
  <c r="G21" i="41"/>
  <c r="G27" i="41"/>
  <c r="F27" i="41"/>
  <c r="AF32" i="86"/>
  <c r="AG32" i="86" s="1"/>
  <c r="F26" i="41"/>
  <c r="AF31" i="86"/>
  <c r="AG31" i="86" s="1"/>
  <c r="G26" i="41"/>
  <c r="G22" i="41"/>
  <c r="E28" i="41"/>
  <c r="F22" i="41"/>
  <c r="AF27" i="86"/>
  <c r="AF29" i="86"/>
  <c r="AG29" i="86" s="1"/>
  <c r="G24" i="41"/>
  <c r="F24" i="41"/>
  <c r="AL29" i="86"/>
  <c r="G25" i="41"/>
  <c r="AL30" i="86"/>
  <c r="AM30" i="86" s="1"/>
  <c r="F25" i="41"/>
  <c r="AF30" i="86"/>
  <c r="AG30" i="86" s="1"/>
  <c r="AF28" i="86"/>
  <c r="AG28" i="86" s="1"/>
  <c r="G23" i="41"/>
  <c r="AL28" i="86"/>
  <c r="AM28" i="86" s="1"/>
  <c r="F23" i="41"/>
  <c r="E54" i="41" l="1"/>
  <c r="I54" i="41"/>
  <c r="AF33" i="86"/>
  <c r="AG27" i="86"/>
  <c r="AG33" i="86" s="1"/>
  <c r="G28" i="41"/>
  <c r="F28" i="41"/>
  <c r="AM29" i="86"/>
  <c r="AM33" i="86" s="1"/>
  <c r="AL33" i="86"/>
  <c r="F54" i="41" l="1"/>
  <c r="G54" i="41"/>
  <c r="K54" i="41"/>
  <c r="J54" i="41"/>
  <c r="E32" i="41" l="1"/>
  <c r="AL37" i="86" s="1"/>
  <c r="AM37" i="86" s="1"/>
  <c r="E30" i="41"/>
  <c r="GY37" i="41"/>
  <c r="E33" i="41"/>
  <c r="AL38" i="86" s="1"/>
  <c r="AM38" i="86" s="1"/>
  <c r="E35" i="41"/>
  <c r="GX37" i="41"/>
  <c r="E31" i="41"/>
  <c r="GW37" i="41"/>
  <c r="E34" i="41"/>
  <c r="E36" i="41"/>
  <c r="E37" i="41" l="1"/>
  <c r="I55" i="41" s="1"/>
  <c r="AF39" i="86"/>
  <c r="AG39" i="86" s="1"/>
  <c r="G34" i="41"/>
  <c r="G35" i="41"/>
  <c r="F35" i="41"/>
  <c r="AF40" i="86"/>
  <c r="AG40" i="86" s="1"/>
  <c r="AL40" i="86"/>
  <c r="AM40" i="86" s="1"/>
  <c r="F34" i="41"/>
  <c r="AL39" i="86"/>
  <c r="AM39" i="86" s="1"/>
  <c r="F36" i="41"/>
  <c r="AL41" i="86"/>
  <c r="AM41" i="86" s="1"/>
  <c r="AF37" i="86"/>
  <c r="AG37" i="86" s="1"/>
  <c r="F32" i="41"/>
  <c r="G32" i="41"/>
  <c r="G30" i="41"/>
  <c r="AF35" i="86"/>
  <c r="AL35" i="86"/>
  <c r="F30" i="41"/>
  <c r="AF38" i="86"/>
  <c r="AG38" i="86" s="1"/>
  <c r="G33" i="41"/>
  <c r="F33" i="41"/>
  <c r="AF36" i="86"/>
  <c r="AG36" i="86" s="1"/>
  <c r="G31" i="41"/>
  <c r="AL36" i="86"/>
  <c r="AM36" i="86" s="1"/>
  <c r="F31" i="41"/>
  <c r="AF41" i="86"/>
  <c r="AG41" i="86" s="1"/>
  <c r="G36" i="41"/>
  <c r="E55" i="41" l="1"/>
  <c r="F55" i="41" s="1"/>
  <c r="G37" i="41"/>
  <c r="F37" i="41"/>
  <c r="AF42" i="86"/>
  <c r="AG35" i="86"/>
  <c r="AG42" i="86" s="1"/>
  <c r="AL42" i="86"/>
  <c r="AM35" i="86"/>
  <c r="AM42" i="86" s="1"/>
  <c r="K55" i="41"/>
  <c r="J55" i="41"/>
  <c r="G55" i="41" l="1"/>
  <c r="E40" i="41"/>
  <c r="E39" i="41"/>
  <c r="E41" i="41"/>
  <c r="GW43" i="41"/>
  <c r="GW45" i="41" s="1"/>
  <c r="GX45" i="41" s="1"/>
  <c r="E42" i="41"/>
  <c r="GX43" i="41"/>
  <c r="GW46" i="41"/>
  <c r="GY43" i="41"/>
  <c r="GY45" i="41" l="1"/>
  <c r="AF45" i="86"/>
  <c r="AG45" i="86" s="1"/>
  <c r="G40" i="41"/>
  <c r="AL45" i="86"/>
  <c r="AM45" i="86" s="1"/>
  <c r="F40" i="41"/>
  <c r="AL44" i="86"/>
  <c r="AF44" i="86"/>
  <c r="F39" i="41"/>
  <c r="E46" i="41"/>
  <c r="G46" i="41" s="1"/>
  <c r="E43" i="41"/>
  <c r="I56" i="41" s="1"/>
  <c r="G39" i="41"/>
  <c r="F41" i="41"/>
  <c r="AL46" i="86"/>
  <c r="AM46" i="86" s="1"/>
  <c r="AF46" i="86"/>
  <c r="AG46" i="86" s="1"/>
  <c r="G41" i="41"/>
  <c r="F42" i="41"/>
  <c r="G42" i="41"/>
  <c r="AF47" i="86"/>
  <c r="AG47" i="86" s="1"/>
  <c r="AL47" i="86"/>
  <c r="AM47" i="86" s="1"/>
  <c r="GX46" i="41"/>
  <c r="GY46" i="41"/>
  <c r="AL51" i="86" l="1"/>
  <c r="AL48" i="86"/>
  <c r="AL50" i="86" s="1"/>
  <c r="AM44" i="86"/>
  <c r="AF51" i="86"/>
  <c r="AF48" i="86"/>
  <c r="AF50" i="86" s="1"/>
  <c r="AG44" i="86"/>
  <c r="F46" i="41"/>
  <c r="F43" i="41"/>
  <c r="E56" i="41"/>
  <c r="E45" i="41"/>
  <c r="G43" i="41"/>
  <c r="AM48" i="86" l="1"/>
  <c r="AM50" i="86" s="1"/>
  <c r="AM51" i="86"/>
  <c r="AG48" i="86"/>
  <c r="AG50" i="86" s="1"/>
  <c r="AG51" i="86"/>
  <c r="F56" i="41"/>
  <c r="G56" i="41"/>
  <c r="K56" i="41"/>
  <c r="J56" i="41"/>
  <c r="F45" i="41"/>
  <c r="G45" i="41"/>
  <c r="E3" i="125"/>
  <c r="D3" i="125"/>
</calcChain>
</file>

<file path=xl/comments1.xml><?xml version="1.0" encoding="utf-8"?>
<comments xmlns="http://schemas.openxmlformats.org/spreadsheetml/2006/main">
  <authors>
    <author>Wandaliza</author>
  </authors>
  <commentList>
    <comment ref="Z5" authorId="0" shapeId="0">
      <text>
        <r>
          <rPr>
            <b/>
            <sz val="9"/>
            <color indexed="81"/>
            <rFont val="Tahoma"/>
            <family val="2"/>
          </rPr>
          <t>Wandaliza:</t>
        </r>
        <r>
          <rPr>
            <sz val="9"/>
            <color indexed="81"/>
            <rFont val="Tahoma"/>
            <family val="2"/>
          </rPr>
          <t xml:space="preserve">
consider untuk tidak lanjut</t>
        </r>
      </text>
    </comment>
    <comment ref="AA5" authorId="0" shapeId="0">
      <text>
        <r>
          <rPr>
            <b/>
            <sz val="9"/>
            <color indexed="81"/>
            <rFont val="Tahoma"/>
            <family val="2"/>
          </rPr>
          <t>Wandaliza:</t>
        </r>
        <r>
          <rPr>
            <sz val="9"/>
            <color indexed="81"/>
            <rFont val="Tahoma"/>
            <family val="2"/>
          </rPr>
          <t xml:space="preserve">
consider untuk dihapus</t>
        </r>
      </text>
    </comment>
    <comment ref="BA5" authorId="0" shapeId="0">
      <text>
        <r>
          <rPr>
            <b/>
            <sz val="9"/>
            <rFont val="Tahoma"/>
            <family val="2"/>
          </rPr>
          <t>Wandaliza:</t>
        </r>
        <r>
          <rPr>
            <sz val="9"/>
            <rFont val="Tahoma"/>
            <family val="2"/>
          </rPr>
          <t xml:space="preserve">
Pengambilan di MS Zebra
</t>
        </r>
      </text>
    </comment>
    <comment ref="BB5" authorId="0" shapeId="0">
      <text>
        <r>
          <rPr>
            <b/>
            <sz val="9"/>
            <rFont val="Tahoma"/>
            <family val="2"/>
          </rPr>
          <t>Wandaliza:</t>
        </r>
        <r>
          <rPr>
            <sz val="9"/>
            <rFont val="Tahoma"/>
            <family val="2"/>
          </rPr>
          <t xml:space="preserve">
Pengambilan di MS Zebra
</t>
        </r>
      </text>
    </comment>
    <comment ref="BC5" authorId="0" shapeId="0">
      <text>
        <r>
          <rPr>
            <b/>
            <sz val="9"/>
            <rFont val="Tahoma"/>
            <family val="2"/>
          </rPr>
          <t>Wandaliza:</t>
        </r>
        <r>
          <rPr>
            <sz val="9"/>
            <rFont val="Tahoma"/>
            <family val="2"/>
          </rPr>
          <t xml:space="preserve">
Pengambilan di MS Zebra
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G10" authorId="0" shapeId="0">
      <text>
        <r>
          <rPr>
            <sz val="9"/>
            <rFont val="Tahoma"/>
            <family val="2"/>
          </rPr>
          <t>Pengambilan gas MS BITUNG 3 April 2026, Masuk ke Tgl 4 April 2026 karena antrian pengisian yg panjang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<sst xmlns="http://schemas.openxmlformats.org/spreadsheetml/2006/main" count="2389" uniqueCount="349">
  <si>
    <t>SMS</t>
  </si>
  <si>
    <t>BMT</t>
  </si>
  <si>
    <t>SALES ORDER</t>
  </si>
  <si>
    <t>gf ranca</t>
  </si>
  <si>
    <t>FOB PTGN</t>
  </si>
  <si>
    <t>Week</t>
  </si>
  <si>
    <t>DATE</t>
  </si>
  <si>
    <t>TOTAL</t>
  </si>
  <si>
    <t>CLIN</t>
  </si>
  <si>
    <t>BI</t>
  </si>
  <si>
    <t>MKG</t>
  </si>
  <si>
    <t>STM</t>
  </si>
  <si>
    <t>OAJ</t>
  </si>
  <si>
    <t>NNI</t>
  </si>
  <si>
    <t>SHB</t>
  </si>
  <si>
    <t>GTL</t>
  </si>
  <si>
    <t>TWK</t>
  </si>
  <si>
    <t>BYC</t>
  </si>
  <si>
    <t>GF RANCA</t>
  </si>
  <si>
    <t>SMA</t>
  </si>
  <si>
    <t>UMI</t>
  </si>
  <si>
    <t>HLI</t>
  </si>
  <si>
    <t>CERES</t>
  </si>
  <si>
    <t>DIC</t>
  </si>
  <si>
    <t>HCI</t>
  </si>
  <si>
    <t>KSN</t>
  </si>
  <si>
    <t>ADP</t>
  </si>
  <si>
    <t>ALT (KSO MASAMI)</t>
  </si>
  <si>
    <t>IDP (KSO AAE)</t>
  </si>
  <si>
    <t>FJI (KSO SALMAH)</t>
  </si>
  <si>
    <t>WINGLOK (KSO EBM)</t>
  </si>
  <si>
    <t>CISF (KSO RRS)</t>
  </si>
  <si>
    <t>KGM</t>
  </si>
  <si>
    <t>PUJ - LUBRICANT</t>
  </si>
  <si>
    <t>CALBEE (KSO BMI)</t>
  </si>
  <si>
    <t>IP</t>
  </si>
  <si>
    <t>BEM</t>
  </si>
  <si>
    <t>AMI</t>
  </si>
  <si>
    <t>KA</t>
  </si>
  <si>
    <t>KTN</t>
  </si>
  <si>
    <t>TOMIMOTO</t>
  </si>
  <si>
    <t>NIAGA GARAM</t>
  </si>
  <si>
    <t>PCI 84</t>
  </si>
  <si>
    <t>PCI MENGGER</t>
  </si>
  <si>
    <t>INDOFOOD</t>
  </si>
  <si>
    <t>ASAHIMAS</t>
  </si>
  <si>
    <t>ABC KOGEN</t>
  </si>
  <si>
    <t>PA</t>
  </si>
  <si>
    <t>RB</t>
  </si>
  <si>
    <t>GF ATOM</t>
  </si>
  <si>
    <t>GF KULIT</t>
  </si>
  <si>
    <t>HSK (KSO GAS)</t>
  </si>
  <si>
    <t>SDM</t>
  </si>
  <si>
    <t>JARGAS</t>
  </si>
  <si>
    <t>SBI</t>
  </si>
  <si>
    <t>SP JES</t>
  </si>
  <si>
    <t>SP GLOBAL</t>
  </si>
  <si>
    <t>Sub Total</t>
  </si>
  <si>
    <t>Total</t>
  </si>
  <si>
    <t>Note Rev.1:</t>
  </si>
  <si>
    <t>1. Penyesuaian volume MS SETU PT NNI, customer off sampai tanggal 20 April 2025</t>
  </si>
  <si>
    <t>2. Penyesuaian volume FOB MS SETU, penambahan kuota karena NNI off sampai 20 April 2025</t>
  </si>
  <si>
    <t>3. Pengurangan volume MS BLORA SP GLOBAL, customer off sampai 25 April 2025</t>
  </si>
  <si>
    <t>4. Pengurangan volume MS BLORA PT SP JES, customer off sampai 25 April 2025</t>
  </si>
  <si>
    <t>5. Penyesuaian volume MS SETU, kuota Torabika IC di tambahkan ke Torabika Cikupa mulai April 2025</t>
  </si>
  <si>
    <t>6. Pengurangan volume MS SETU PT Ceres, customer off mulai 22 April 2025</t>
  </si>
  <si>
    <t xml:space="preserve">KEBUTUHAN GAS </t>
  </si>
  <si>
    <t>KEBUTUHAN GAS</t>
  </si>
  <si>
    <t>KUOTA GAS</t>
  </si>
  <si>
    <t>SELISIH GAS</t>
  </si>
  <si>
    <t>JABAR</t>
  </si>
  <si>
    <t>JATENG</t>
  </si>
  <si>
    <t>JATIM</t>
  </si>
  <si>
    <t>MS SETU</t>
  </si>
  <si>
    <t>MS KHT</t>
  </si>
  <si>
    <t>MS BLORA</t>
  </si>
  <si>
    <t>MS BITUNG</t>
  </si>
  <si>
    <t>MS ZEBRA</t>
  </si>
  <si>
    <t>MS TAMBAKLOROK</t>
  </si>
  <si>
    <t>MS WUNUT</t>
  </si>
  <si>
    <t>MS SADANG</t>
  </si>
  <si>
    <t>KEBUTUHAN GAS (SO)</t>
  </si>
  <si>
    <t>Sales Order vs Kuota Gas</t>
  </si>
  <si>
    <t>SALES ORDER GAS</t>
  </si>
  <si>
    <t>Summary Gas</t>
  </si>
  <si>
    <t>SO MS</t>
  </si>
  <si>
    <t>SUMMARY FOB</t>
  </si>
  <si>
    <t>SUMMARY SALES</t>
  </si>
  <si>
    <t>SERAPAN GAS MS</t>
  </si>
  <si>
    <t>SALES</t>
  </si>
  <si>
    <t>Total Serapan Gas</t>
  </si>
  <si>
    <t>Total sales</t>
  </si>
  <si>
    <t>SALES FOB</t>
  </si>
  <si>
    <t>SALES NON FOB</t>
  </si>
  <si>
    <t>TARGET</t>
  </si>
  <si>
    <t>ACTUAL</t>
  </si>
  <si>
    <t>SELISIH</t>
  </si>
  <si>
    <t>Daily Sales</t>
  </si>
  <si>
    <t>DAY</t>
  </si>
  <si>
    <t>PERSENTASE</t>
  </si>
  <si>
    <t>WEEKLY SALES</t>
  </si>
  <si>
    <t>MONTHLY  SALES</t>
  </si>
  <si>
    <t>Target</t>
  </si>
  <si>
    <t>Actual</t>
  </si>
  <si>
    <t>Selisih</t>
  </si>
  <si>
    <t>Persentase</t>
  </si>
  <si>
    <t>FOB</t>
  </si>
  <si>
    <t>No</t>
  </si>
  <si>
    <t>Tanggal</t>
  </si>
  <si>
    <t xml:space="preserve"> SELISIH TOTAL Volume SM3</t>
  </si>
  <si>
    <t>TOTAL SETU</t>
  </si>
  <si>
    <t>TOTAL KHT</t>
  </si>
  <si>
    <t>TOTAL BLORA</t>
  </si>
  <si>
    <t>FOB SETU-AAE</t>
  </si>
  <si>
    <t>FOB SETU- SIDO</t>
  </si>
  <si>
    <t>FOB SETU - GIG</t>
  </si>
  <si>
    <t>FOB SETU - SALMAH</t>
  </si>
  <si>
    <t>FOB SETU - NNE</t>
  </si>
  <si>
    <t>FOB SETU - GAS</t>
  </si>
  <si>
    <t>FOB SETU -SBE</t>
  </si>
  <si>
    <t>FOB SETU -DAMASINDO</t>
  </si>
  <si>
    <t>FOB SETU-LARAS</t>
  </si>
  <si>
    <t>FOB SETU-KIRANA</t>
  </si>
  <si>
    <t>FOB KHT-APE</t>
  </si>
  <si>
    <t>FOB KHT - JPEN</t>
  </si>
  <si>
    <t>FOB KHT - Laras</t>
  </si>
  <si>
    <t>FOB KHT - ANAGATA</t>
  </si>
  <si>
    <t>Rata-rata perhari</t>
  </si>
  <si>
    <t>Summary Sales</t>
  </si>
  <si>
    <t>TANGGAL</t>
  </si>
  <si>
    <t>% SALES/GAS</t>
  </si>
  <si>
    <t>PENGAMBILAN GAS SM3</t>
  </si>
  <si>
    <t>SALES APRIL 2026</t>
  </si>
  <si>
    <t>Total GAS</t>
  </si>
  <si>
    <t>SETU</t>
  </si>
  <si>
    <t>KHT</t>
  </si>
  <si>
    <t>BLORA</t>
  </si>
  <si>
    <t>MS TAMBAK LOROK</t>
  </si>
  <si>
    <t>MS MRJ</t>
  </si>
  <si>
    <t>GAGAS SADANG</t>
  </si>
  <si>
    <t>TOTAL SALES</t>
  </si>
  <si>
    <t>KGM (KSO RRS)</t>
  </si>
  <si>
    <t>TORA 1  (KSO EKA)</t>
  </si>
  <si>
    <t>TORA 2 HF (KSO EKA)</t>
  </si>
  <si>
    <t>TORA 3 IC (KSO EKA)</t>
  </si>
  <si>
    <t>TOYOBO (KSO INEKO)</t>
  </si>
  <si>
    <t>SWS (KSO ACE)</t>
  </si>
  <si>
    <t>CITYMALL GARUT</t>
  </si>
  <si>
    <t>CCS</t>
  </si>
  <si>
    <t>Pemakaian Gas</t>
  </si>
  <si>
    <t>ALIYA DIGITAL PRINTING</t>
  </si>
  <si>
    <t>SUMMARY</t>
  </si>
  <si>
    <t>Maks. Flow</t>
  </si>
  <si>
    <t>Start</t>
  </si>
  <si>
    <t>Finish</t>
  </si>
  <si>
    <t>Lama Pemakaian</t>
  </si>
  <si>
    <t>EVC</t>
  </si>
  <si>
    <t>Volume SM3</t>
  </si>
  <si>
    <t>Flow perjam</t>
  </si>
  <si>
    <t>Keterangan</t>
  </si>
  <si>
    <t>Jam</t>
  </si>
  <si>
    <t>PT CIPTA LESTARI IDEA NUSA (BATIK)</t>
  </si>
  <si>
    <t>PT. HLI</t>
  </si>
  <si>
    <t>PT. DIC</t>
  </si>
  <si>
    <t>TAWAKAL CATTERING</t>
  </si>
  <si>
    <t>PT. ATEJA</t>
  </si>
  <si>
    <t>PT BELFOOD INDONESIA</t>
  </si>
  <si>
    <t>OFF {LIBUR}</t>
  </si>
  <si>
    <t>FSI</t>
  </si>
  <si>
    <t>OFF</t>
  </si>
  <si>
    <t>PT. ULTRAJAYA MILK INDUSTRIES</t>
  </si>
  <si>
    <t>PT. PCI MENGGER</t>
  </si>
  <si>
    <t>PT. PCI 84</t>
  </si>
  <si>
    <t>KWF</t>
  </si>
  <si>
    <t>IPT</t>
  </si>
  <si>
    <t>TONGTJI</t>
  </si>
  <si>
    <t>CISF</t>
  </si>
  <si>
    <t>OFF [LIBUR]</t>
  </si>
  <si>
    <t>EBM</t>
  </si>
  <si>
    <t>NGC</t>
  </si>
  <si>
    <t>OFF (LIBUR)</t>
  </si>
  <si>
    <t>Belum ada bahan baku (OFF)</t>
  </si>
  <si>
    <t>CITYMALL</t>
  </si>
  <si>
    <r>
      <rPr>
        <b/>
        <sz val="12"/>
        <color rgb="FF0070C0"/>
        <rFont val="Calibri"/>
        <family val="2"/>
      </rPr>
      <t>Konversi Nm</t>
    </r>
    <r>
      <rPr>
        <b/>
        <vertAlign val="superscript"/>
        <sz val="12"/>
        <color rgb="FF0070C0"/>
        <rFont val="Calibri"/>
        <family val="2"/>
      </rPr>
      <t>3</t>
    </r>
    <r>
      <rPr>
        <b/>
        <sz val="12"/>
        <color rgb="FF0070C0"/>
        <rFont val="Calibri"/>
        <family val="2"/>
      </rPr>
      <t xml:space="preserve"> 
ke Sm</t>
    </r>
    <r>
      <rPr>
        <b/>
        <vertAlign val="superscript"/>
        <sz val="12"/>
        <color rgb="FF0070C0"/>
        <rFont val="Calibri"/>
        <family val="2"/>
      </rPr>
      <t>3</t>
    </r>
  </si>
  <si>
    <t>Off</t>
  </si>
  <si>
    <t>PUJ</t>
  </si>
  <si>
    <t>KBRU</t>
  </si>
  <si>
    <t>HSK</t>
  </si>
  <si>
    <t>Bulan Maret 2026</t>
  </si>
  <si>
    <t>EVC 1</t>
  </si>
  <si>
    <t>EVC 2</t>
  </si>
  <si>
    <t>Total Volume SM3</t>
  </si>
  <si>
    <t>PT. CCS</t>
  </si>
  <si>
    <t>PT INDONEPTUNE</t>
  </si>
  <si>
    <t>NO TS</t>
  </si>
  <si>
    <t>NO.DO</t>
  </si>
  <si>
    <t>Tanggal DO</t>
  </si>
  <si>
    <t>MS</t>
  </si>
  <si>
    <t>Pemakaian</t>
  </si>
  <si>
    <t>KETERANGAN</t>
  </si>
  <si>
    <t>press</t>
  </si>
  <si>
    <t>temp</t>
  </si>
  <si>
    <t>TS-030</t>
  </si>
  <si>
    <t>RCE-2025-16132</t>
  </si>
  <si>
    <t>TS-033</t>
  </si>
  <si>
    <t>RCE-2025-16166</t>
  </si>
  <si>
    <t>TS-05</t>
  </si>
  <si>
    <t>RCE-2025-16169</t>
  </si>
  <si>
    <t>TS-050</t>
  </si>
  <si>
    <t>RCE-2025-201295</t>
  </si>
  <si>
    <t>TS-015</t>
  </si>
  <si>
    <t>RCE-2025-16209</t>
  </si>
  <si>
    <t>TS-04</t>
  </si>
  <si>
    <t>RCE-2025-16230</t>
  </si>
  <si>
    <t>TS-09</t>
  </si>
  <si>
    <t>RCE-2025-16244</t>
  </si>
  <si>
    <t>TS-052</t>
  </si>
  <si>
    <t>RCE-2025-16255</t>
  </si>
  <si>
    <t>TS-013</t>
  </si>
  <si>
    <t>RCE-2025-16267</t>
  </si>
  <si>
    <t>TS-029</t>
  </si>
  <si>
    <t>RCE-2025-16287</t>
  </si>
  <si>
    <t>TS-08</t>
  </si>
  <si>
    <t>RCE-2025-16292</t>
  </si>
  <si>
    <t>TS-023</t>
  </si>
  <si>
    <t>RCE-2025-16319</t>
  </si>
  <si>
    <t>TS-026</t>
  </si>
  <si>
    <t>RCE-2025-16331</t>
  </si>
  <si>
    <t>TS-017</t>
  </si>
  <si>
    <t>RCE-2025-16352</t>
  </si>
  <si>
    <t>TS-016</t>
  </si>
  <si>
    <t>RCE-2025-16334A</t>
  </si>
  <si>
    <t>RCE-2025-16376</t>
  </si>
  <si>
    <t>RCE-2025-16391</t>
  </si>
  <si>
    <t>TS-014</t>
  </si>
  <si>
    <t>RCE-2025-16405</t>
  </si>
  <si>
    <t>RCE-2025-16413</t>
  </si>
  <si>
    <t>RCE-2025-16436</t>
  </si>
  <si>
    <t>RCE-2025-16454</t>
  </si>
  <si>
    <t>TS-024</t>
  </si>
  <si>
    <t>RCE-2025-16465</t>
  </si>
  <si>
    <t>TS-045</t>
  </si>
  <si>
    <t>RCE-2025-16486</t>
  </si>
  <si>
    <t>RCE-2025-16505</t>
  </si>
  <si>
    <t>RCE-2025-16535</t>
  </si>
  <si>
    <t>RCE-2025-16551</t>
  </si>
  <si>
    <t>TS-025</t>
  </si>
  <si>
    <t>RCE-2026-16581</t>
  </si>
  <si>
    <t>TS-021</t>
  </si>
  <si>
    <t>TS-022</t>
  </si>
  <si>
    <t>RCE-2025-16670</t>
  </si>
  <si>
    <t>TS-051</t>
  </si>
  <si>
    <t>RCE-2025-201437</t>
  </si>
  <si>
    <t>Pemakaian GTM</t>
  </si>
  <si>
    <t>PT. ALTINEX</t>
  </si>
  <si>
    <t>Total pemakaian</t>
  </si>
  <si>
    <t>NO</t>
  </si>
  <si>
    <t xml:space="preserve">TGL </t>
  </si>
  <si>
    <t>No. TS</t>
  </si>
  <si>
    <t>Pressure</t>
  </si>
  <si>
    <t>Volume</t>
  </si>
  <si>
    <t>Flow per jam</t>
  </si>
  <si>
    <t>start</t>
  </si>
  <si>
    <t>Stop</t>
  </si>
  <si>
    <t>TS-2</t>
  </si>
  <si>
    <t>TS-8</t>
  </si>
  <si>
    <t>TS-12</t>
  </si>
  <si>
    <t>TS-7</t>
  </si>
  <si>
    <t>TS-9</t>
  </si>
  <si>
    <t>TS-11</t>
  </si>
  <si>
    <t>TS-6</t>
  </si>
  <si>
    <t>TS-14</t>
  </si>
  <si>
    <t>TS-1</t>
  </si>
  <si>
    <t>TS-3</t>
  </si>
  <si>
    <t>Awal</t>
  </si>
  <si>
    <t>Ahhir (v disp filling)</t>
  </si>
  <si>
    <t>PT. SURYA PAMENANG (GLOBAL)</t>
  </si>
  <si>
    <t>No. DO</t>
  </si>
  <si>
    <t>PT. SURYA PAMENANG (JES)</t>
  </si>
  <si>
    <t>No DO</t>
  </si>
  <si>
    <t>VOLUME DISPENSER</t>
  </si>
  <si>
    <t>selisih volume (dispenser VS EVC)</t>
  </si>
  <si>
    <t>persentase</t>
  </si>
  <si>
    <t>PT. GARUDA FOOD ATOM</t>
  </si>
  <si>
    <t>PT. GARUDA FOOD KULIT</t>
  </si>
  <si>
    <t>PT. GFI RANCAEKEK</t>
  </si>
  <si>
    <t>PT. GFI RANCAEKEK 2</t>
  </si>
  <si>
    <t>PT TORABIKA HF</t>
  </si>
  <si>
    <t>Asal MS</t>
  </si>
  <si>
    <t>AWAL</t>
  </si>
  <si>
    <t>AKHIR</t>
  </si>
  <si>
    <t>PT TORABIKA IC</t>
  </si>
  <si>
    <t>NO DO</t>
  </si>
  <si>
    <t>NO.TS</t>
  </si>
  <si>
    <t>PT TORABIKA CIKUPA</t>
  </si>
  <si>
    <t>PT SWS</t>
  </si>
  <si>
    <t>ASAL MS</t>
  </si>
  <si>
    <t>PRESS</t>
  </si>
  <si>
    <t>TEMP</t>
  </si>
  <si>
    <t>PT TOYOBO</t>
  </si>
  <si>
    <t>RCE-2025-16697</t>
  </si>
  <si>
    <t>RCE-2025-16709</t>
  </si>
  <si>
    <t>RCE-2025-16589</t>
  </si>
  <si>
    <t>RCE-2025-16606</t>
  </si>
  <si>
    <t>RCE-2025-16635</t>
  </si>
  <si>
    <t>RCE-2025-16657</t>
  </si>
  <si>
    <t>TS-046</t>
  </si>
  <si>
    <t>TS-019</t>
  </si>
  <si>
    <t>RCE-2025-16720</t>
  </si>
  <si>
    <t>RCE-2025-16747</t>
  </si>
  <si>
    <t>TS-044</t>
  </si>
  <si>
    <t>RCE-2025-16771</t>
  </si>
  <si>
    <t>TS-03</t>
  </si>
  <si>
    <t>RCE-2025-16791</t>
  </si>
  <si>
    <t>RCE-2025-16808</t>
  </si>
  <si>
    <t>RCE-2025-16828</t>
  </si>
  <si>
    <t>RCE-2026-16854</t>
  </si>
  <si>
    <t>RCE-2025-16867</t>
  </si>
  <si>
    <t>RCE-2025-16871</t>
  </si>
  <si>
    <t>TS-5</t>
  </si>
  <si>
    <t>RCE-2025-16893</t>
  </si>
  <si>
    <t>RCE-2026-16900</t>
  </si>
  <si>
    <t>TS-4</t>
  </si>
  <si>
    <t>RCE-2025-16916</t>
  </si>
  <si>
    <t>Off pukul 03:00</t>
  </si>
  <si>
    <t>Off pukul 20:00</t>
  </si>
  <si>
    <t>RCE-2026-16955</t>
  </si>
  <si>
    <t>RCE-2026-16976</t>
  </si>
  <si>
    <t>RCE-2026-16994</t>
  </si>
  <si>
    <t>Stop Suplay</t>
  </si>
  <si>
    <t>TONGJI</t>
  </si>
  <si>
    <t>JIUQI</t>
  </si>
  <si>
    <t>PT JIUQI</t>
  </si>
  <si>
    <t>MS ZEBRA (WUNUT)</t>
  </si>
  <si>
    <t>Tidak Ada Pemakaian</t>
  </si>
  <si>
    <t>RCE-2026-17016</t>
  </si>
  <si>
    <t>RCE-2026-17031</t>
  </si>
  <si>
    <t>RCE-2026-17060</t>
  </si>
  <si>
    <t>RCE-2026-17086</t>
  </si>
  <si>
    <t>RCE-2026-28843</t>
  </si>
  <si>
    <t>TS-0043</t>
  </si>
  <si>
    <t>RCE-2026-28862</t>
  </si>
  <si>
    <t>TS-0049</t>
  </si>
  <si>
    <t>RCE-2026-28864</t>
  </si>
  <si>
    <t>RCE-2026-28866</t>
  </si>
  <si>
    <t>WUNUT RCE</t>
  </si>
  <si>
    <t>WUNUT</t>
  </si>
  <si>
    <t>RCE-2026-28868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</si>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</sst>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6"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.00_);_(* \(#,##0.00\);_(* &quot;-&quot;??_);_(@_)"/>
    <numFmt numFmtId="165" formatCode="000000"/>
    <numFmt numFmtId="166" formatCode="_(* #,##0_);_(* \(#,##0\);_(* &quot;-&quot;_);_(@_)"/>
    <numFmt numFmtId="167" formatCode="_ * #,##0_ ;_ * \-#,##0_ ;_ * &quot;-&quot;_ ;_ @_ "/>
    <numFmt numFmtId="168" formatCode="&quot;$&quot;#,##0.00_);\(&quot;$&quot;#,##0.00\)"/>
    <numFmt numFmtId="169" formatCode="_(* #,##0_);_(* \(#,##0\);_(* \-_);_(@_)"/>
    <numFmt numFmtId="170" formatCode="_-* #,##0\ _k_r_._-;\-* #,##0\ _k_r_._-;_-* &quot;-&quot;\ _k_r_._-;_-@_-"/>
    <numFmt numFmtId="171" formatCode="_(* #,##0_);_(* \(#,##0\);_(* \-??_);_(@_)"/>
    <numFmt numFmtId="172" formatCode="[$-409]dddd\,\ mmmm\ dd\,\ yyyy"/>
    <numFmt numFmtId="173" formatCode="_(* #,##0.00_);_(* \(#,##0.00\);_(* \-??_);_(@_)"/>
    <numFmt numFmtId="174" formatCode="&quot;$&quot;#,##0_);\(&quot;$&quot;#,##0\)"/>
    <numFmt numFmtId="175" formatCode="#,##0.0"/>
    <numFmt numFmtId="176" formatCode="_ * #,##0.00_ ;_ * \-#,##0.00_ ;_ * &quot;-&quot;??_ ;_ @_ "/>
    <numFmt numFmtId="177" formatCode="_(&quot;Rp&quot;* #,##0_);_(&quot;Rp&quot;* \(#,##0\);_(&quot;Rp&quot;* &quot;-&quot;_);_(@_)"/>
    <numFmt numFmtId="178" formatCode="_(* #,##0_);_(* \(#,##0\);_(* &quot;-&quot;??_);_(@_)"/>
    <numFmt numFmtId="179" formatCode="&quot;$&quot;#,##0.00_);&quot;($&quot;#,##0.00\)"/>
    <numFmt numFmtId="180" formatCode="[$-409]d\-mmm\-yy;@"/>
    <numFmt numFmtId="181" formatCode="&quot;$&quot;#,##0_);[Red]\(&quot;$&quot;#,##0\)"/>
    <numFmt numFmtId="182" formatCode="_-* #,##0\ _F_-;\-* #,##0\ _F_-;_-* &quot;-&quot;\ _F_-;_-@_-"/>
    <numFmt numFmtId="183" formatCode="d&quot;. &quot;mmm&quot;. &quot;yyyy"/>
    <numFmt numFmtId="184" formatCode="&quot;$&quot;#,##0.00;[Red]\-&quot;$&quot;#,##0.00"/>
    <numFmt numFmtId="185" formatCode="[$-409]h:mm:ss\ AM/PM"/>
    <numFmt numFmtId="186" formatCode="&quot;Yes&quot;;&quot;Yes&quot;;&quot;No&quot;"/>
    <numFmt numFmtId="187" formatCode="_(* #.##0.00_);_(* \(#.##0.00\);_(* &quot;-&quot;??_);_(@_)"/>
    <numFmt numFmtId="188" formatCode="_(* #,##0.0000_);_(* \(#,##0.0000\);_(* \-??_);_(@_)"/>
    <numFmt numFmtId="189" formatCode="_(&quot;$&quot;* #,##0.00_);_(&quot;$&quot;* \(#,##0.00\);_(&quot;$&quot;* &quot;-&quot;??_);_(@_)"/>
    <numFmt numFmtId="190" formatCode="_(&quot;Rp&quot;* #,##0.00_);_(&quot;Rp&quot;* \(#,##0.00\);_(&quot;Rp&quot;* &quot;-&quot;??_);_(@_)"/>
    <numFmt numFmtId="191" formatCode="&quot;$&quot;#,##0\ ;\(&quot;$&quot;#,##0\)"/>
    <numFmt numFmtId="192" formatCode="_-* #,##0.00\ _F_-;\-* #,##0.00\ _F_-;_-* &quot;-&quot;??\ _F_-;_-@_-"/>
    <numFmt numFmtId="193" formatCode="_-* #,##0\ &quot;F&quot;_-;\-* #,##0\ &quot;F&quot;_-;_-* &quot;-&quot;\ &quot;F&quot;_-;_-@_-"/>
    <numFmt numFmtId="194" formatCode="_-* #,##0.00\ &quot;F&quot;_-;\-* #,##0.00\ &quot;F&quot;_-;_-* &quot;-&quot;??\ &quot;F&quot;_-;_-@_-"/>
    <numFmt numFmtId="195" formatCode="0.00_)"/>
    <numFmt numFmtId="196" formatCode="&quot;$&quot;#,##0.00_);[Red]\(&quot;$&quot;#,##0.00\)"/>
    <numFmt numFmtId="197" formatCode="[$-409]d\-mmm;@"/>
    <numFmt numFmtId="198" formatCode="#,##0.000"/>
    <numFmt numFmtId="199" formatCode="[h]:mm"/>
    <numFmt numFmtId="200" formatCode="#,##0.00_ ;[Red]\-#,##0.00\ "/>
    <numFmt numFmtId="201" formatCode="0.000"/>
    <numFmt numFmtId="202" formatCode="h:mm;@"/>
    <numFmt numFmtId="203" formatCode="[$-409]mmm\-yy;@"/>
    <numFmt numFmtId="204" formatCode="d\-mmm\-yy;@"/>
    <numFmt numFmtId="205" formatCode="[$-409]mmmm\-yy;@"/>
    <numFmt numFmtId="206" formatCode="[$-409]d\-mmm\-yyyy;@"/>
  </numFmts>
  <fonts count="111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sto MT"/>
      <family val="1"/>
    </font>
    <font>
      <u/>
      <sz val="11"/>
      <color rgb="FF800080"/>
      <name val="Calibri"/>
      <family val="2"/>
      <scheme val="minor"/>
    </font>
    <font>
      <b/>
      <sz val="12"/>
      <color rgb="FF0070C0"/>
      <name val="Calibri"/>
      <family val="2"/>
    </font>
    <font>
      <sz val="12"/>
      <color theme="1"/>
      <name val="Calibri"/>
      <family val="2"/>
      <scheme val="minor"/>
    </font>
    <font>
      <sz val="10"/>
      <color rgb="FF333333"/>
      <name val="Arial"/>
      <family val="2"/>
    </font>
    <font>
      <sz val="11"/>
      <color theme="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2"/>
      <name val="Arial"/>
      <family val="2"/>
    </font>
    <font>
      <b/>
      <sz val="18"/>
      <color theme="1"/>
      <name val="Calibri"/>
      <family val="2"/>
      <scheme val="minor"/>
    </font>
    <font>
      <b/>
      <sz val="14"/>
      <name val="Arial"/>
      <family val="2"/>
    </font>
    <font>
      <b/>
      <sz val="11"/>
      <name val="Calibri"/>
      <family val="2"/>
      <scheme val="minor"/>
    </font>
    <font>
      <sz val="12"/>
      <color rgb="FFFF0000"/>
      <name val="Arial"/>
      <family val="2"/>
    </font>
    <font>
      <sz val="12"/>
      <color rgb="FF0070C0"/>
      <name val="Arial"/>
      <family val="2"/>
    </font>
    <font>
      <b/>
      <sz val="12"/>
      <color rgb="FF0070C0"/>
      <name val="Arial"/>
      <family val="2"/>
    </font>
    <font>
      <b/>
      <sz val="16"/>
      <color rgb="FF0070C0"/>
      <name val="Arial"/>
      <family val="2"/>
    </font>
    <font>
      <b/>
      <sz val="14"/>
      <color rgb="FF0070C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6"/>
      <name val="Arial"/>
      <family val="2"/>
    </font>
    <font>
      <sz val="12"/>
      <color theme="4" tint="-0.249977111117893"/>
      <name val="Arial"/>
      <family val="2"/>
    </font>
    <font>
      <sz val="12"/>
      <color rgb="FF00B0F0"/>
      <name val="Arial"/>
      <family val="2"/>
    </font>
    <font>
      <b/>
      <sz val="12"/>
      <color rgb="FF00B0F0"/>
      <name val="Arial"/>
      <family val="2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Arial"/>
      <family val="2"/>
    </font>
    <font>
      <sz val="14"/>
      <color theme="1"/>
      <name val="Calibri"/>
      <family val="2"/>
      <scheme val="minor"/>
    </font>
    <font>
      <sz val="12"/>
      <color theme="4"/>
      <name val="Arial"/>
      <family val="2"/>
    </font>
    <font>
      <b/>
      <sz val="10"/>
      <name val="Arial"/>
      <family val="2"/>
    </font>
    <font>
      <sz val="8"/>
      <color theme="0"/>
      <name val="Arial"/>
      <family val="2"/>
    </font>
    <font>
      <sz val="10"/>
      <color rgb="FF0070C0"/>
      <name val="Arial"/>
      <family val="2"/>
    </font>
    <font>
      <b/>
      <sz val="11"/>
      <color theme="0"/>
      <name val="Calibri"/>
      <family val="2"/>
      <scheme val="minor"/>
    </font>
    <font>
      <sz val="12"/>
      <color theme="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0"/>
      <color theme="8"/>
      <name val="Arial"/>
      <family val="2"/>
    </font>
    <font>
      <sz val="12"/>
      <name val="¹ÙÅÁÃ¼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0"/>
      <name val="Tms Rmn"/>
      <charset val="134"/>
    </font>
    <font>
      <sz val="12"/>
      <color theme="1"/>
      <name val="Times New Roman"/>
      <family val="1"/>
    </font>
    <font>
      <sz val="10"/>
      <name val="Arial Unicode MS"/>
      <family val="2"/>
    </font>
    <font>
      <sz val="6"/>
      <color indexed="24"/>
      <name val="Times New Roman"/>
      <family val="1"/>
    </font>
    <font>
      <b/>
      <sz val="11"/>
      <color indexed="6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  <charset val="134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u/>
      <sz val="7.7"/>
      <color indexed="30"/>
      <name val="Calibri"/>
      <family val="2"/>
    </font>
    <font>
      <u/>
      <sz val="10"/>
      <color indexed="12"/>
      <name val="Arial"/>
      <family val="2"/>
    </font>
    <font>
      <u/>
      <sz val="11"/>
      <color indexed="3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8"/>
      <name val="Times New Roman"/>
      <family val="1"/>
    </font>
    <font>
      <sz val="11"/>
      <color indexed="60"/>
      <name val="Calibri"/>
      <family val="2"/>
    </font>
    <font>
      <b/>
      <i/>
      <sz val="16"/>
      <name val="Helv"/>
      <charset val="134"/>
    </font>
    <font>
      <sz val="11"/>
      <color rgb="FF333333"/>
      <name val="Calibri"/>
      <family val="2"/>
    </font>
    <font>
      <b/>
      <sz val="11"/>
      <color indexed="63"/>
      <name val="Calibri"/>
      <family val="2"/>
    </font>
    <font>
      <sz val="12"/>
      <color indexed="8"/>
      <name val="Times New Roman"/>
      <family val="1"/>
    </font>
    <font>
      <sz val="10"/>
      <name val="MS Sans Serif"/>
      <charset val="134"/>
    </font>
    <font>
      <b/>
      <sz val="11"/>
      <color indexed="8"/>
      <name val="Tahoma"/>
      <family val="2"/>
    </font>
    <font>
      <b/>
      <sz val="16"/>
      <color indexed="16"/>
      <name val="Arial"/>
      <family val="2"/>
    </font>
    <font>
      <sz val="8"/>
      <color indexed="8"/>
      <name val="Tahoma"/>
      <family val="2"/>
    </font>
    <font>
      <sz val="1"/>
      <color indexed="8"/>
      <name val="Arial"/>
      <family val="2"/>
    </font>
    <font>
      <sz val="8"/>
      <color indexed="10"/>
      <name val="Arial"/>
      <family val="2"/>
    </font>
    <font>
      <b/>
      <sz val="10"/>
      <color indexed="8"/>
      <name val="Tahoma"/>
      <family val="2"/>
    </font>
    <font>
      <sz val="8"/>
      <color indexed="8"/>
      <name val="Arial"/>
      <family val="2"/>
    </font>
    <font>
      <b/>
      <sz val="9"/>
      <color indexed="18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18"/>
      <color indexed="56"/>
      <name val="Cambria"/>
      <family val="1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10"/>
      <name val="Helv"/>
      <charset val="134"/>
    </font>
    <font>
      <sz val="11"/>
      <color indexed="10"/>
      <name val="Calibri"/>
      <family val="2"/>
    </font>
    <font>
      <sz val="12"/>
      <name val="Helv"/>
      <charset val="134"/>
    </font>
    <font>
      <b/>
      <vertAlign val="superscript"/>
      <sz val="12"/>
      <color rgb="FF0070C0"/>
      <name val="Calibri"/>
      <family val="2"/>
    </font>
    <font>
      <b/>
      <sz val="9"/>
      <name val="Tahoma"/>
      <family val="2"/>
    </font>
    <font>
      <sz val="9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34"/>
      </patternFill>
    </fill>
    <fill>
      <patternFill patternType="solid">
        <fgColor rgb="FF92D050"/>
        <bgColor indexed="9"/>
      </patternFill>
    </fill>
    <fill>
      <patternFill patternType="solid">
        <fgColor theme="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47"/>
        <bgColor indexed="22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2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indexed="55"/>
        <bgColor indexed="22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43"/>
        <bgColor indexed="26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30"/>
        <bgColor indexed="62"/>
      </patternFill>
    </fill>
    <fill>
      <patternFill patternType="solid">
        <fgColor indexed="49"/>
        <bgColor indexed="40"/>
      </patternFill>
    </fill>
    <fill>
      <patternFill patternType="solid">
        <fgColor indexed="30"/>
        <bgColor indexed="64"/>
      </patternFill>
    </fill>
    <fill>
      <patternFill patternType="solid">
        <fgColor indexed="11"/>
        <bgColor indexed="17"/>
      </patternFill>
    </fill>
    <fill>
      <patternFill patternType="solid">
        <fgColor indexed="20"/>
        <bgColor indexed="36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56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10"/>
        <bgColor indexed="53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21"/>
      </patternFill>
    </fill>
    <fill>
      <patternFill patternType="solid">
        <fgColor indexed="57"/>
        <bgColor indexed="5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3"/>
        <bgColor indexed="10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indexed="55"/>
        <bgColor indexed="64"/>
      </patternFill>
    </fill>
    <fill>
      <patternFill patternType="gray125">
        <f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4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/>
      <diagonal/>
    </border>
    <border>
      <left style="hair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dashed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thick">
        <color auto="1"/>
      </right>
      <top/>
      <bottom/>
      <diagonal/>
    </border>
    <border>
      <left style="dashed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 style="dashed">
        <color auto="1"/>
      </left>
      <right style="dashed">
        <color auto="1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dashed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/>
      <bottom style="hair">
        <color indexed="8"/>
      </bottom>
      <diagonal/>
    </border>
    <border>
      <left/>
      <right style="thin">
        <color auto="1"/>
      </right>
      <top/>
      <bottom style="hair">
        <color indexed="8"/>
      </bottom>
      <diagonal/>
    </border>
    <border>
      <left style="thin">
        <color auto="1"/>
      </left>
      <right style="thin">
        <color indexed="8"/>
      </right>
      <top style="hair">
        <color indexed="8"/>
      </top>
      <bottom style="thick">
        <color auto="1"/>
      </bottom>
      <diagonal/>
    </border>
    <border>
      <left/>
      <right/>
      <top style="hair">
        <color indexed="8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indexed="8"/>
      </right>
      <top style="double">
        <color auto="1"/>
      </top>
      <bottom style="double">
        <color auto="1"/>
      </bottom>
      <diagonal/>
    </border>
    <border>
      <left style="thin">
        <color indexed="8"/>
      </left>
      <right/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ck">
        <color indexed="8"/>
      </top>
      <bottom style="thin">
        <color auto="1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ck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/>
      <top style="hair">
        <color indexed="8"/>
      </top>
      <bottom style="thick">
        <color auto="1"/>
      </bottom>
      <diagonal/>
    </border>
    <border>
      <left style="thick">
        <color indexed="8"/>
      </left>
      <right/>
      <top style="hair">
        <color indexed="8"/>
      </top>
      <bottom style="thick">
        <color auto="1"/>
      </bottom>
      <diagonal/>
    </border>
    <border>
      <left style="thin">
        <color auto="1"/>
      </left>
      <right/>
      <top style="thick">
        <color indexed="8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indexed="8"/>
      </top>
      <bottom style="thin">
        <color auto="1"/>
      </bottom>
      <diagonal/>
    </border>
    <border>
      <left style="double">
        <color indexed="8"/>
      </left>
      <right style="dashed">
        <color indexed="8"/>
      </right>
      <top style="double">
        <color indexed="8"/>
      </top>
      <bottom/>
      <diagonal/>
    </border>
    <border>
      <left style="dashed">
        <color indexed="8"/>
      </left>
      <right style="dashed">
        <color indexed="8"/>
      </right>
      <top style="double">
        <color indexed="8"/>
      </top>
      <bottom/>
      <diagonal/>
    </border>
    <border>
      <left style="dashed">
        <color auto="1"/>
      </left>
      <right style="dashed">
        <color auto="1"/>
      </right>
      <top style="double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double">
        <color indexed="8"/>
      </top>
      <bottom/>
      <diagonal/>
    </border>
    <border>
      <left style="dashed">
        <color indexed="8"/>
      </left>
      <right style="double">
        <color indexed="8"/>
      </right>
      <top style="double">
        <color indexed="8"/>
      </top>
      <bottom/>
      <diagonal/>
    </border>
    <border>
      <left style="dashed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auto="1"/>
      </left>
      <right style="thin">
        <color indexed="8"/>
      </right>
      <top style="hair">
        <color indexed="8"/>
      </top>
      <bottom style="double">
        <color indexed="8"/>
      </bottom>
      <diagonal/>
    </border>
    <border>
      <left/>
      <right/>
      <top style="hair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/>
      <top style="hair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40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double">
        <color auto="1"/>
      </top>
      <bottom style="thin">
        <color indexed="64"/>
      </bottom>
      <diagonal/>
    </border>
  </borders>
  <cellStyleXfs count="210">
    <xf numFmtId="0" fontId="0" fillId="0" borderId="0"/>
    <xf numFmtId="16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0" fontId="15" fillId="0" borderId="0" applyNumberFormat="0" applyFill="0" applyBorder="0" applyAlignment="0" applyProtection="0"/>
    <xf numFmtId="165" fontId="55" fillId="0" borderId="0">
      <protection locked="0"/>
    </xf>
    <xf numFmtId="9" fontId="58" fillId="0" borderId="0" applyFont="0" applyFill="0" applyBorder="0" applyAlignment="0" applyProtection="0"/>
    <xf numFmtId="0" fontId="59" fillId="28" borderId="0" applyNumberFormat="0" applyBorder="0" applyAlignment="0" applyProtection="0"/>
    <xf numFmtId="0" fontId="59" fillId="29" borderId="0" applyNumberFormat="0" applyBorder="0" applyAlignment="0" applyProtection="0"/>
    <xf numFmtId="0" fontId="59" fillId="30" borderId="0" applyNumberFormat="0" applyBorder="0" applyAlignment="0" applyProtection="0"/>
    <xf numFmtId="0" fontId="59" fillId="31" borderId="0" applyNumberFormat="0" applyBorder="0" applyAlignment="0" applyProtection="0"/>
    <xf numFmtId="0" fontId="59" fillId="32" borderId="0" applyNumberFormat="0" applyBorder="0" applyAlignment="0" applyProtection="0"/>
    <xf numFmtId="0" fontId="59" fillId="33" borderId="0" applyNumberFormat="0" applyBorder="0" applyAlignment="0" applyProtection="0"/>
    <xf numFmtId="0" fontId="59" fillId="34" borderId="0" applyNumberFormat="0" applyBorder="0" applyAlignment="0" applyProtection="0"/>
    <xf numFmtId="0" fontId="59" fillId="35" borderId="0" applyNumberFormat="0" applyBorder="0" applyAlignment="0" applyProtection="0"/>
    <xf numFmtId="0" fontId="59" fillId="36" borderId="0" applyNumberFormat="0" applyBorder="0" applyAlignment="0" applyProtection="0"/>
    <xf numFmtId="0" fontId="59" fillId="37" borderId="0" applyNumberFormat="0" applyBorder="0" applyAlignment="0" applyProtection="0"/>
    <xf numFmtId="0" fontId="59" fillId="38" borderId="0" applyNumberFormat="0" applyBorder="0" applyAlignment="0" applyProtection="0"/>
    <xf numFmtId="0" fontId="59" fillId="39" borderId="0" applyNumberFormat="0" applyBorder="0" applyAlignment="0" applyProtection="0"/>
    <xf numFmtId="0" fontId="59" fillId="40" borderId="0" applyNumberFormat="0" applyBorder="0" applyAlignment="0" applyProtection="0"/>
    <xf numFmtId="0" fontId="59" fillId="41" borderId="0" applyNumberFormat="0" applyBorder="0" applyAlignment="0" applyProtection="0"/>
    <xf numFmtId="0" fontId="59" fillId="42" borderId="0" applyNumberFormat="0" applyBorder="0" applyAlignment="0" applyProtection="0"/>
    <xf numFmtId="0" fontId="59" fillId="43" borderId="0" applyNumberFormat="0" applyBorder="0" applyAlignment="0" applyProtection="0"/>
    <xf numFmtId="0" fontId="59" fillId="44" borderId="0" applyNumberFormat="0" applyBorder="0" applyAlignment="0" applyProtection="0"/>
    <xf numFmtId="0" fontId="59" fillId="45" borderId="0" applyNumberFormat="0" applyBorder="0" applyAlignment="0" applyProtection="0"/>
    <xf numFmtId="0" fontId="59" fillId="46" borderId="0" applyNumberFormat="0" applyBorder="0" applyAlignment="0" applyProtection="0"/>
    <xf numFmtId="0" fontId="59" fillId="47" borderId="0" applyNumberFormat="0" applyBorder="0" applyAlignment="0" applyProtection="0"/>
    <xf numFmtId="0" fontId="59" fillId="48" borderId="0" applyNumberFormat="0" applyBorder="0" applyAlignment="0" applyProtection="0"/>
    <xf numFmtId="0" fontId="59" fillId="49" borderId="0" applyNumberFormat="0" applyBorder="0" applyAlignment="0" applyProtection="0"/>
    <xf numFmtId="0" fontId="59" fillId="50" borderId="0" applyNumberFormat="0" applyBorder="0" applyAlignment="0" applyProtection="0"/>
    <xf numFmtId="0" fontId="59" fillId="51" borderId="0" applyNumberFormat="0" applyBorder="0" applyAlignment="0" applyProtection="0"/>
    <xf numFmtId="0" fontId="60" fillId="52" borderId="0" applyNumberFormat="0" applyBorder="0" applyAlignment="0" applyProtection="0"/>
    <xf numFmtId="0" fontId="60" fillId="53" borderId="0" applyNumberFormat="0" applyBorder="0" applyAlignment="0" applyProtection="0"/>
    <xf numFmtId="0" fontId="60" fillId="54" borderId="0" applyNumberFormat="0" applyBorder="0" applyAlignment="0" applyProtection="0"/>
    <xf numFmtId="0" fontId="60" fillId="55" borderId="0" applyNumberFormat="0" applyBorder="0" applyAlignment="0" applyProtection="0"/>
    <xf numFmtId="0" fontId="60" fillId="45" borderId="0" applyNumberFormat="0" applyBorder="0" applyAlignment="0" applyProtection="0"/>
    <xf numFmtId="0" fontId="60" fillId="46" borderId="0" applyNumberFormat="0" applyBorder="0" applyAlignment="0" applyProtection="0"/>
    <xf numFmtId="0" fontId="60" fillId="47" borderId="0" applyNumberFormat="0" applyBorder="0" applyAlignment="0" applyProtection="0"/>
    <xf numFmtId="0" fontId="60" fillId="56" borderId="0" applyNumberFormat="0" applyBorder="0" applyAlignment="0" applyProtection="0"/>
    <xf numFmtId="0" fontId="60" fillId="48" borderId="0" applyNumberFormat="0" applyBorder="0" applyAlignment="0" applyProtection="0"/>
    <xf numFmtId="0" fontId="60" fillId="49" borderId="0" applyNumberFormat="0" applyBorder="0" applyAlignment="0" applyProtection="0"/>
    <xf numFmtId="0" fontId="60" fillId="57" borderId="0" applyNumberFormat="0" applyBorder="0" applyAlignment="0" applyProtection="0"/>
    <xf numFmtId="0" fontId="60" fillId="43" borderId="0" applyNumberFormat="0" applyBorder="0" applyAlignment="0" applyProtection="0"/>
    <xf numFmtId="0" fontId="60" fillId="58" borderId="0" applyNumberFormat="0" applyBorder="0" applyAlignment="0" applyProtection="0"/>
    <xf numFmtId="0" fontId="60" fillId="59" borderId="0" applyNumberFormat="0" applyBorder="0" applyAlignment="0" applyProtection="0"/>
    <xf numFmtId="0" fontId="60" fillId="60" borderId="0" applyNumberFormat="0" applyBorder="0" applyAlignment="0" applyProtection="0"/>
    <xf numFmtId="0" fontId="60" fillId="32" borderId="0" applyNumberFormat="0" applyBorder="0" applyAlignment="0" applyProtection="0"/>
    <xf numFmtId="0" fontId="60" fillId="61" borderId="0" applyNumberFormat="0" applyBorder="0" applyAlignment="0" applyProtection="0"/>
    <xf numFmtId="0" fontId="60" fillId="62" borderId="0" applyNumberFormat="0" applyBorder="0" applyAlignment="0" applyProtection="0"/>
    <xf numFmtId="0" fontId="60" fillId="63" borderId="0" applyNumberFormat="0" applyBorder="0" applyAlignment="0" applyProtection="0"/>
    <xf numFmtId="0" fontId="60" fillId="64" borderId="0" applyNumberFormat="0" applyBorder="0" applyAlignment="0" applyProtection="0"/>
    <xf numFmtId="0" fontId="60" fillId="65" borderId="0" applyNumberFormat="0" applyBorder="0" applyAlignment="0" applyProtection="0"/>
    <xf numFmtId="0" fontId="60" fillId="66" borderId="0" applyNumberFormat="0" applyBorder="0" applyAlignment="0" applyProtection="0"/>
    <xf numFmtId="0" fontId="60" fillId="67" borderId="0" applyNumberFormat="0" applyBorder="0" applyAlignment="0" applyProtection="0"/>
    <xf numFmtId="0" fontId="60" fillId="68" borderId="0" applyNumberFormat="0" applyBorder="0" applyAlignment="0" applyProtection="0"/>
    <xf numFmtId="0" fontId="60" fillId="69" borderId="0" applyNumberFormat="0" applyBorder="0" applyAlignment="0" applyProtection="0"/>
    <xf numFmtId="0" fontId="60" fillId="70" borderId="0" applyNumberFormat="0" applyBorder="0" applyAlignment="0" applyProtection="0"/>
    <xf numFmtId="0" fontId="60" fillId="71" borderId="0" applyNumberFormat="0" applyBorder="0" applyAlignment="0" applyProtection="0"/>
    <xf numFmtId="0" fontId="60" fillId="72" borderId="0" applyNumberFormat="0" applyBorder="0" applyAlignment="0" applyProtection="0"/>
    <xf numFmtId="0" fontId="60" fillId="73" borderId="0" applyNumberFormat="0" applyBorder="0" applyAlignment="0" applyProtection="0"/>
    <xf numFmtId="0" fontId="55" fillId="0" borderId="0" applyFont="0" applyFill="0" applyBorder="0" applyAlignment="0" applyProtection="0"/>
    <xf numFmtId="0" fontId="61" fillId="31" borderId="0" applyNumberFormat="0" applyBorder="0" applyAlignment="0" applyProtection="0"/>
    <xf numFmtId="0" fontId="61" fillId="33" borderId="0" applyNumberFormat="0" applyBorder="0" applyAlignment="0" applyProtection="0"/>
    <xf numFmtId="0" fontId="58" fillId="0" borderId="0"/>
    <xf numFmtId="0" fontId="62" fillId="74" borderId="154" applyNumberFormat="0" applyAlignment="0" applyProtection="0"/>
    <xf numFmtId="0" fontId="62" fillId="29" borderId="154" applyNumberFormat="0" applyAlignment="0" applyProtection="0"/>
    <xf numFmtId="0" fontId="62" fillId="75" borderId="154" applyNumberFormat="0" applyAlignment="0" applyProtection="0"/>
    <xf numFmtId="0" fontId="63" fillId="76" borderId="155" applyNumberFormat="0" applyAlignment="0" applyProtection="0"/>
    <xf numFmtId="0" fontId="63" fillId="43" borderId="155" applyNumberFormat="0" applyAlignment="0" applyProtection="0"/>
    <xf numFmtId="0" fontId="63" fillId="77" borderId="155" applyNumberFormat="0" applyAlignment="0" applyProtection="0"/>
    <xf numFmtId="0" fontId="64" fillId="0" borderId="0"/>
    <xf numFmtId="166" fontId="55" fillId="0" borderId="0" applyFill="0" applyBorder="0" applyAlignment="0" applyProtection="0"/>
    <xf numFmtId="41" fontId="59" fillId="0" borderId="0" applyFont="0" applyFill="0" applyBorder="0" applyAlignment="0" applyProtection="0"/>
    <xf numFmtId="166" fontId="59" fillId="0" borderId="0" applyFont="0" applyFill="0" applyBorder="0" applyAlignment="0" applyProtection="0"/>
    <xf numFmtId="167" fontId="55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59" fillId="0" borderId="0" applyFont="0" applyFill="0" applyBorder="0" applyAlignment="0" applyProtection="0"/>
    <xf numFmtId="168" fontId="55" fillId="0" borderId="0" applyFill="0" applyBorder="0" applyAlignment="0" applyProtection="0"/>
    <xf numFmtId="167" fontId="59" fillId="0" borderId="0" applyFont="0" applyFill="0" applyBorder="0" applyAlignment="0" applyProtection="0"/>
    <xf numFmtId="169" fontId="59" fillId="0" borderId="0" applyFill="0" applyBorder="0" applyAlignment="0" applyProtection="0"/>
    <xf numFmtId="43" fontId="59" fillId="0" borderId="0" applyFill="0" applyBorder="0" applyAlignment="0" applyProtection="0"/>
    <xf numFmtId="170" fontId="55" fillId="0" borderId="0" applyFont="0" applyFill="0" applyBorder="0" applyAlignment="0" applyProtection="0"/>
    <xf numFmtId="171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64" fontId="55" fillId="0" borderId="0" applyFont="0" applyFill="0" applyBorder="0" applyAlignment="0" applyProtection="0"/>
    <xf numFmtId="172" fontId="59" fillId="0" borderId="0" applyFill="0" applyBorder="0" applyAlignment="0" applyProtection="0"/>
    <xf numFmtId="173" fontId="59" fillId="0" borderId="0" applyFill="0" applyBorder="0" applyAlignment="0" applyProtection="0"/>
    <xf numFmtId="174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4" fontId="16" fillId="0" borderId="0" applyFont="0" applyFill="0" applyBorder="0" applyAlignment="0" applyProtection="0"/>
    <xf numFmtId="43" fontId="55" fillId="0" borderId="0" applyFont="0" applyFill="0" applyBorder="0" applyAlignment="0" applyProtection="0"/>
    <xf numFmtId="164" fontId="59" fillId="0" borderId="0" applyFont="0" applyFill="0" applyBorder="0" applyAlignment="0" applyProtection="0"/>
    <xf numFmtId="176" fontId="55" fillId="0" borderId="0" applyFont="0" applyFill="0" applyBorder="0" applyAlignment="0" applyProtection="0"/>
    <xf numFmtId="164" fontId="6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3" fontId="55" fillId="0" borderId="0" applyFill="0" applyBorder="0" applyAlignment="0" applyProtection="0"/>
    <xf numFmtId="168" fontId="59" fillId="0" borderId="0" applyFill="0" applyBorder="0" applyAlignment="0" applyProtection="0"/>
    <xf numFmtId="179" fontId="59" fillId="0" borderId="0" applyFill="0" applyBorder="0" applyAlignment="0" applyProtection="0"/>
    <xf numFmtId="44" fontId="66" fillId="0" borderId="0" applyFill="0" applyBorder="0" applyAlignment="0" applyProtection="0"/>
    <xf numFmtId="176" fontId="59" fillId="0" borderId="0" applyFont="0" applyFill="0" applyBorder="0" applyAlignment="0" applyProtection="0"/>
    <xf numFmtId="43" fontId="16" fillId="0" borderId="0" applyFont="0" applyFill="0" applyBorder="0" applyAlignment="0" applyProtection="0"/>
    <xf numFmtId="180" fontId="55" fillId="0" borderId="0" applyFont="0" applyFill="0" applyBorder="0" applyAlignment="0" applyProtection="0"/>
    <xf numFmtId="181" fontId="55" fillId="0" borderId="0" applyFont="0" applyFill="0" applyBorder="0" applyAlignment="0" applyProtection="0"/>
    <xf numFmtId="182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41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0" fontId="5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9" fillId="0" borderId="0" applyFont="0" applyFill="0" applyBorder="0" applyAlignment="0" applyProtection="0"/>
    <xf numFmtId="44" fontId="59" fillId="0" borderId="0" applyFill="0" applyBorder="0" applyAlignment="0" applyProtection="0"/>
    <xf numFmtId="185" fontId="59" fillId="0" borderId="0" applyFill="0" applyBorder="0" applyAlignment="0" applyProtection="0"/>
    <xf numFmtId="186" fontId="59" fillId="0" borderId="0" applyFill="0" applyBorder="0" applyAlignment="0" applyProtection="0"/>
    <xf numFmtId="187" fontId="59" fillId="0" borderId="0" applyFont="0" applyFill="0" applyBorder="0" applyAlignment="0" applyProtection="0"/>
    <xf numFmtId="0" fontId="59" fillId="0" borderId="0" applyFill="0" applyBorder="0" applyAlignment="0" applyProtection="0"/>
    <xf numFmtId="188" fontId="59" fillId="0" borderId="0" applyFill="0" applyBorder="0" applyAlignment="0" applyProtection="0"/>
    <xf numFmtId="41" fontId="59" fillId="0" borderId="0" applyFill="0" applyBorder="0" applyAlignment="0" applyProtection="0"/>
    <xf numFmtId="3" fontId="67" fillId="0" borderId="0" applyFont="0" applyFill="0" applyBorder="0" applyAlignment="0" applyProtection="0"/>
    <xf numFmtId="189" fontId="59" fillId="0" borderId="0" applyFont="0" applyFill="0" applyBorder="0" applyAlignment="0" applyProtection="0"/>
    <xf numFmtId="190" fontId="55" fillId="0" borderId="0" applyFont="0" applyFill="0" applyBorder="0" applyAlignment="0" applyProtection="0"/>
    <xf numFmtId="189" fontId="16" fillId="0" borderId="0" applyFont="0" applyFill="0" applyBorder="0" applyAlignment="0" applyProtection="0"/>
    <xf numFmtId="191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169" fontId="66" fillId="0" borderId="0" applyFill="0" applyBorder="0" applyAlignment="0" applyProtection="0"/>
    <xf numFmtId="0" fontId="68" fillId="0" borderId="156" applyNumberFormat="0" applyFill="0" applyAlignment="0" applyProtection="0"/>
    <xf numFmtId="0" fontId="69" fillId="0" borderId="0" applyNumberFormat="0" applyFill="0" applyBorder="0" applyAlignment="0" applyProtection="0"/>
    <xf numFmtId="2" fontId="67" fillId="0" borderId="0" applyFont="0" applyFill="0" applyBorder="0" applyAlignment="0" applyProtection="0"/>
    <xf numFmtId="0" fontId="70" fillId="34" borderId="0" applyNumberFormat="0" applyBorder="0" applyAlignment="0" applyProtection="0"/>
    <xf numFmtId="0" fontId="70" fillId="36" borderId="0" applyNumberFormat="0" applyBorder="0" applyAlignment="0" applyProtection="0"/>
    <xf numFmtId="38" fontId="71" fillId="75" borderId="0" applyNumberFormat="0" applyBorder="0" applyAlignment="0" applyProtection="0"/>
    <xf numFmtId="0" fontId="72" fillId="78" borderId="151"/>
    <xf numFmtId="0" fontId="26" fillId="0" borderId="157" applyNumberFormat="0" applyAlignment="0" applyProtection="0">
      <alignment horizontal="left" vertical="center"/>
    </xf>
    <xf numFmtId="0" fontId="26" fillId="0" borderId="10">
      <alignment horizontal="left" vertical="center"/>
    </xf>
    <xf numFmtId="0" fontId="50" fillId="79" borderId="158">
      <alignment vertical="center" wrapText="1"/>
    </xf>
    <xf numFmtId="0" fontId="73" fillId="0" borderId="159" applyNumberFormat="0" applyFill="0" applyAlignment="0" applyProtection="0"/>
    <xf numFmtId="0" fontId="74" fillId="0" borderId="160" applyNumberFormat="0" applyFill="0" applyAlignment="0" applyProtection="0"/>
    <xf numFmtId="0" fontId="75" fillId="0" borderId="161" applyNumberFormat="0" applyFill="0" applyAlignment="0" applyProtection="0"/>
    <xf numFmtId="0" fontId="76" fillId="0" borderId="162" applyNumberFormat="0" applyFill="0" applyAlignment="0" applyProtection="0"/>
    <xf numFmtId="0" fontId="77" fillId="0" borderId="163" applyNumberFormat="0" applyFill="0" applyAlignment="0" applyProtection="0"/>
    <xf numFmtId="0" fontId="68" fillId="0" borderId="164" applyNumberFormat="0" applyFill="0" applyAlignment="0" applyProtection="0"/>
    <xf numFmtId="0" fontId="7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10" fontId="71" fillId="80" borderId="92" applyNumberFormat="0" applyBorder="0" applyAlignment="0" applyProtection="0"/>
    <xf numFmtId="0" fontId="81" fillId="32" borderId="154" applyNumberFormat="0" applyAlignment="0" applyProtection="0"/>
    <xf numFmtId="0" fontId="81" fillId="41" borderId="154" applyNumberFormat="0" applyAlignment="0" applyProtection="0"/>
    <xf numFmtId="0" fontId="82" fillId="0" borderId="165" applyNumberFormat="0" applyFill="0" applyAlignment="0" applyProtection="0"/>
    <xf numFmtId="182" fontId="83" fillId="0" borderId="0" applyFont="0" applyFill="0" applyBorder="0" applyAlignment="0" applyProtection="0"/>
    <xf numFmtId="192" fontId="83" fillId="0" borderId="0" applyFont="0" applyFill="0" applyBorder="0" applyAlignment="0" applyProtection="0"/>
    <xf numFmtId="193" fontId="83" fillId="0" borderId="0" applyFont="0" applyFill="0" applyBorder="0" applyAlignment="0" applyProtection="0"/>
    <xf numFmtId="194" fontId="83" fillId="0" borderId="0" applyFont="0" applyFill="0" applyBorder="0" applyAlignment="0" applyProtection="0"/>
    <xf numFmtId="0" fontId="84" fillId="48" borderId="0" applyNumberFormat="0" applyBorder="0" applyAlignment="0" applyProtection="0"/>
    <xf numFmtId="0" fontId="84" fillId="79" borderId="0" applyNumberFormat="0" applyBorder="0" applyAlignment="0" applyProtection="0"/>
    <xf numFmtId="195" fontId="85" fillId="0" borderId="0"/>
    <xf numFmtId="0" fontId="16" fillId="0" borderId="0"/>
    <xf numFmtId="0" fontId="86" fillId="0" borderId="0">
      <alignment vertical="center"/>
    </xf>
    <xf numFmtId="0" fontId="55" fillId="0" borderId="0"/>
    <xf numFmtId="0" fontId="59" fillId="0" borderId="0"/>
    <xf numFmtId="0" fontId="59" fillId="0" borderId="0">
      <protection locked="0"/>
    </xf>
    <xf numFmtId="0" fontId="55" fillId="0" borderId="0"/>
    <xf numFmtId="0" fontId="59" fillId="0" borderId="0"/>
    <xf numFmtId="0" fontId="16" fillId="0" borderId="0"/>
    <xf numFmtId="0" fontId="59" fillId="35" borderId="166" applyNumberFormat="0" applyAlignment="0" applyProtection="0"/>
    <xf numFmtId="0" fontId="55" fillId="35" borderId="167" applyNumberFormat="0" applyAlignment="0" applyProtection="0"/>
    <xf numFmtId="0" fontId="59" fillId="80" borderId="166" applyNumberFormat="0" applyFont="0" applyAlignment="0" applyProtection="0"/>
    <xf numFmtId="0" fontId="55" fillId="35" borderId="166" applyNumberFormat="0" applyAlignment="0" applyProtection="0"/>
    <xf numFmtId="0" fontId="55" fillId="80" borderId="166" applyNumberFormat="0" applyFont="0" applyAlignment="0" applyProtection="0"/>
    <xf numFmtId="0" fontId="87" fillId="74" borderId="168" applyNumberFormat="0" applyAlignment="0" applyProtection="0"/>
    <xf numFmtId="0" fontId="87" fillId="29" borderId="168" applyNumberFormat="0" applyAlignment="0" applyProtection="0"/>
    <xf numFmtId="0" fontId="87" fillId="75" borderId="168" applyNumberFormat="0" applyAlignment="0" applyProtection="0"/>
    <xf numFmtId="10" fontId="55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ill="0" applyBorder="0" applyAlignment="0" applyProtection="0"/>
    <xf numFmtId="9" fontId="59" fillId="0" borderId="0" applyFill="0" applyBorder="0" applyAlignment="0" applyProtection="0"/>
    <xf numFmtId="9" fontId="88" fillId="0" borderId="0" applyFont="0" applyFill="0" applyBorder="0" applyAlignment="0" applyProtection="0"/>
    <xf numFmtId="9" fontId="89" fillId="0" borderId="169" applyNumberFormat="0" applyBorder="0"/>
    <xf numFmtId="0" fontId="90" fillId="0" borderId="0">
      <alignment horizontal="center" vertical="top"/>
    </xf>
    <xf numFmtId="4" fontId="90" fillId="0" borderId="0">
      <alignment horizontal="center" vertical="top"/>
    </xf>
    <xf numFmtId="0" fontId="91" fillId="0" borderId="0">
      <alignment horizontal="center" vertical="top"/>
    </xf>
    <xf numFmtId="4" fontId="91" fillId="0" borderId="0">
      <alignment horizontal="center" vertical="top"/>
    </xf>
    <xf numFmtId="0" fontId="92" fillId="0" borderId="0">
      <alignment horizontal="center" vertical="top"/>
    </xf>
    <xf numFmtId="0" fontId="93" fillId="0" borderId="0">
      <alignment horizontal="left" vertical="top"/>
    </xf>
    <xf numFmtId="0" fontId="92" fillId="0" borderId="0">
      <alignment horizontal="left" vertical="top"/>
    </xf>
    <xf numFmtId="4" fontId="92" fillId="0" borderId="0">
      <alignment horizontal="right" vertical="top"/>
    </xf>
    <xf numFmtId="4" fontId="94" fillId="0" borderId="0">
      <alignment horizontal="right" vertical="top"/>
    </xf>
    <xf numFmtId="0" fontId="95" fillId="0" borderId="0">
      <alignment horizontal="center" vertical="top"/>
    </xf>
    <xf numFmtId="4" fontId="95" fillId="0" borderId="0">
      <alignment horizontal="center" vertical="top"/>
    </xf>
    <xf numFmtId="4" fontId="96" fillId="0" borderId="0">
      <alignment horizontal="right" vertical="top"/>
    </xf>
    <xf numFmtId="0" fontId="97" fillId="0" borderId="0">
      <alignment horizontal="center" vertical="top"/>
    </xf>
    <xf numFmtId="4" fontId="97" fillId="0" borderId="0">
      <alignment horizontal="center" vertical="top"/>
    </xf>
    <xf numFmtId="0" fontId="98" fillId="0" borderId="0">
      <alignment horizontal="left" vertical="top"/>
    </xf>
    <xf numFmtId="0" fontId="99" fillId="0" borderId="0">
      <alignment horizontal="left" vertical="top"/>
    </xf>
    <xf numFmtId="4" fontId="92" fillId="0" borderId="0">
      <alignment horizontal="center" vertical="top"/>
    </xf>
    <xf numFmtId="4" fontId="99" fillId="0" borderId="0">
      <alignment horizontal="right" vertical="top"/>
    </xf>
    <xf numFmtId="4" fontId="92" fillId="0" borderId="0">
      <alignment horizontal="left" vertical="top"/>
    </xf>
    <xf numFmtId="0" fontId="96" fillId="0" borderId="0">
      <alignment horizontal="left" vertical="top"/>
    </xf>
    <xf numFmtId="3" fontId="55" fillId="0" borderId="92" applyNumberFormat="0" applyFont="0" applyFill="0" applyAlignment="0" applyProtection="0">
      <alignment vertical="center"/>
    </xf>
    <xf numFmtId="0" fontId="100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2" fillId="0" borderId="170" applyNumberFormat="0" applyFill="0" applyAlignment="0" applyProtection="0"/>
    <xf numFmtId="0" fontId="102" fillId="0" borderId="171" applyNumberFormat="0" applyFill="0" applyAlignment="0" applyProtection="0"/>
    <xf numFmtId="4" fontId="103" fillId="0" borderId="0" applyFont="0" applyFill="0" applyBorder="0" applyAlignment="0" applyProtection="0"/>
    <xf numFmtId="196" fontId="103" fillId="0" borderId="0" applyFont="0" applyFill="0" applyBorder="0" applyAlignment="0" applyProtection="0"/>
    <xf numFmtId="0" fontId="104" fillId="0" borderId="0" applyNumberFormat="0" applyFill="0" applyBorder="0" applyAlignment="0" applyProtection="0"/>
    <xf numFmtId="0" fontId="105" fillId="0" borderId="172"/>
  </cellStyleXfs>
  <cellXfs count="739">
    <xf numFmtId="0" fontId="0" fillId="0" borderId="0" xfId="0"/>
    <xf numFmtId="0" fontId="0" fillId="0" borderId="0" xfId="0" applyAlignment="1">
      <alignment vertical="center"/>
    </xf>
    <xf numFmtId="19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97" fontId="11" fillId="0" borderId="0" xfId="0" applyNumberFormat="1" applyFont="1" applyAlignment="1">
      <alignment horizontal="center" vertical="center"/>
    </xf>
    <xf numFmtId="16" fontId="11" fillId="0" borderId="1" xfId="0" applyNumberFormat="1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97" fontId="12" fillId="0" borderId="12" xfId="0" applyNumberFormat="1" applyFont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16" fontId="0" fillId="2" borderId="14" xfId="0" applyNumberForma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1" fontId="13" fillId="2" borderId="15" xfId="0" applyNumberFormat="1" applyFont="1" applyFill="1" applyBorder="1" applyAlignment="1">
      <alignment horizontal="center" vertical="center"/>
    </xf>
    <xf numFmtId="197" fontId="13" fillId="2" borderId="15" xfId="0" applyNumberFormat="1" applyFont="1" applyFill="1" applyBorder="1" applyAlignment="1">
      <alignment horizontal="center" vertical="center"/>
    </xf>
    <xf numFmtId="20" fontId="13" fillId="2" borderId="16" xfId="0" applyNumberFormat="1" applyFont="1" applyFill="1" applyBorder="1" applyAlignment="1">
      <alignment horizontal="center" vertical="center"/>
    </xf>
    <xf numFmtId="197" fontId="13" fillId="2" borderId="16" xfId="0" applyNumberFormat="1" applyFont="1" applyFill="1" applyBorder="1" applyAlignment="1">
      <alignment horizontal="center" vertical="center"/>
    </xf>
    <xf numFmtId="16" fontId="0" fillId="0" borderId="15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97" fontId="0" fillId="0" borderId="15" xfId="0" applyNumberFormat="1" applyBorder="1" applyAlignment="1">
      <alignment horizontal="center" vertical="center"/>
    </xf>
    <xf numFmtId="20" fontId="0" fillId="0" borderId="16" xfId="0" applyNumberFormat="1" applyBorder="1" applyAlignment="1">
      <alignment vertical="center"/>
    </xf>
    <xf numFmtId="0" fontId="14" fillId="3" borderId="17" xfId="0" applyFont="1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197" fontId="0" fillId="3" borderId="18" xfId="0" applyNumberFormat="1" applyFill="1" applyBorder="1" applyAlignment="1">
      <alignment horizontal="center" vertical="center"/>
    </xf>
    <xf numFmtId="20" fontId="0" fillId="3" borderId="19" xfId="0" applyNumberFormat="1" applyFill="1" applyBorder="1" applyAlignment="1">
      <alignment vertical="center"/>
    </xf>
    <xf numFmtId="1" fontId="11" fillId="0" borderId="0" xfId="0" applyNumberFormat="1" applyFont="1" applyAlignment="1">
      <alignment vertical="center"/>
    </xf>
    <xf numFmtId="4" fontId="11" fillId="0" borderId="0" xfId="0" applyNumberFormat="1" applyFont="1" applyAlignment="1">
      <alignment vertical="center"/>
    </xf>
    <xf numFmtId="4" fontId="15" fillId="4" borderId="20" xfId="4" applyNumberFormat="1" applyFill="1" applyBorder="1" applyAlignment="1">
      <alignment horizontal="center" vertical="center"/>
    </xf>
    <xf numFmtId="1" fontId="12" fillId="0" borderId="12" xfId="0" applyNumberFormat="1" applyFont="1" applyBorder="1" applyAlignment="1">
      <alignment horizontal="center" vertical="center"/>
    </xf>
    <xf numFmtId="4" fontId="12" fillId="0" borderId="24" xfId="0" applyNumberFormat="1" applyFont="1" applyBorder="1" applyAlignment="1">
      <alignment horizontal="center" vertical="center"/>
    </xf>
    <xf numFmtId="1" fontId="13" fillId="2" borderId="16" xfId="0" applyNumberFormat="1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4" fontId="13" fillId="2" borderId="16" xfId="0" applyNumberFormat="1" applyFont="1" applyFill="1" applyBorder="1" applyAlignment="1">
      <alignment vertical="center"/>
    </xf>
    <xf numFmtId="0" fontId="16" fillId="0" borderId="26" xfId="0" applyFont="1" applyBorder="1" applyAlignment="1">
      <alignment vertical="center"/>
    </xf>
    <xf numFmtId="0" fontId="13" fillId="2" borderId="15" xfId="0" applyFont="1" applyFill="1" applyBorder="1" applyAlignment="1">
      <alignment horizontal="center" vertical="center"/>
    </xf>
    <xf numFmtId="0" fontId="17" fillId="0" borderId="26" xfId="0" applyFont="1" applyBorder="1" applyAlignment="1">
      <alignment vertical="center"/>
    </xf>
    <xf numFmtId="1" fontId="0" fillId="0" borderId="16" xfId="0" applyNumberFormat="1" applyBorder="1" applyAlignment="1">
      <alignment vertical="center"/>
    </xf>
    <xf numFmtId="4" fontId="0" fillId="0" borderId="16" xfId="0" applyNumberFormat="1" applyBorder="1" applyAlignment="1">
      <alignment vertical="center"/>
    </xf>
    <xf numFmtId="0" fontId="0" fillId="0" borderId="27" xfId="0" applyBorder="1" applyAlignment="1">
      <alignment vertical="center"/>
    </xf>
    <xf numFmtId="1" fontId="0" fillId="3" borderId="19" xfId="0" applyNumberFormat="1" applyFill="1" applyBorder="1" applyAlignment="1">
      <alignment vertical="center"/>
    </xf>
    <xf numFmtId="4" fontId="14" fillId="3" borderId="19" xfId="3" applyNumberFormat="1" applyFont="1" applyFill="1" applyBorder="1" applyAlignment="1">
      <alignment horizontal="right" vertical="center"/>
    </xf>
    <xf numFmtId="0" fontId="0" fillId="3" borderId="28" xfId="0" applyFill="1" applyBorder="1" applyAlignment="1">
      <alignment vertical="center"/>
    </xf>
    <xf numFmtId="4" fontId="16" fillId="0" borderId="0" xfId="0" applyNumberFormat="1" applyFont="1" applyAlignment="1">
      <alignment vertical="center"/>
    </xf>
    <xf numFmtId="2" fontId="0" fillId="0" borderId="0" xfId="0" applyNumberFormat="1" applyAlignment="1">
      <alignment vertical="center"/>
    </xf>
    <xf numFmtId="16" fontId="11" fillId="0" borderId="0" xfId="0" applyNumberFormat="1" applyFont="1" applyAlignment="1">
      <alignment vertical="center"/>
    </xf>
    <xf numFmtId="0" fontId="12" fillId="0" borderId="29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97" fontId="12" fillId="0" borderId="0" xfId="0" applyNumberFormat="1" applyFont="1" applyAlignment="1">
      <alignment horizontal="center" vertical="center"/>
    </xf>
    <xf numFmtId="20" fontId="13" fillId="2" borderId="16" xfId="0" applyNumberFormat="1" applyFont="1" applyFill="1" applyBorder="1" applyAlignment="1">
      <alignment horizontal="right" vertical="center"/>
    </xf>
    <xf numFmtId="20" fontId="13" fillId="2" borderId="30" xfId="0" applyNumberFormat="1" applyFont="1" applyFill="1" applyBorder="1" applyAlignment="1">
      <alignment vertical="center"/>
    </xf>
    <xf numFmtId="1" fontId="12" fillId="0" borderId="0" xfId="0" applyNumberFormat="1" applyFont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13" fillId="2" borderId="16" xfId="0" applyFont="1" applyFill="1" applyBorder="1" applyAlignment="1">
      <alignment horizontal="right" vertical="center"/>
    </xf>
    <xf numFmtId="20" fontId="13" fillId="2" borderId="16" xfId="0" applyNumberFormat="1" applyFont="1" applyFill="1" applyBorder="1" applyAlignment="1">
      <alignment vertical="center"/>
    </xf>
    <xf numFmtId="0" fontId="13" fillId="2" borderId="16" xfId="0" applyFont="1" applyFill="1" applyBorder="1" applyAlignment="1">
      <alignment vertical="center"/>
    </xf>
    <xf numFmtId="1" fontId="13" fillId="2" borderId="16" xfId="0" applyNumberFormat="1" applyFont="1" applyFill="1" applyBorder="1" applyAlignment="1">
      <alignment horizontal="right" vertical="center"/>
    </xf>
    <xf numFmtId="0" fontId="12" fillId="0" borderId="31" xfId="0" applyFont="1" applyBorder="1" applyAlignment="1">
      <alignment horizontal="center" vertical="center"/>
    </xf>
    <xf numFmtId="16" fontId="0" fillId="2" borderId="15" xfId="0" applyNumberFormat="1" applyFill="1" applyBorder="1" applyAlignment="1">
      <alignment horizontal="center" vertical="center"/>
    </xf>
    <xf numFmtId="197" fontId="0" fillId="0" borderId="0" xfId="0" applyNumberFormat="1" applyAlignment="1">
      <alignment vertical="center"/>
    </xf>
    <xf numFmtId="197" fontId="11" fillId="0" borderId="0" xfId="0" applyNumberFormat="1" applyFont="1" applyAlignment="1">
      <alignment vertical="center"/>
    </xf>
    <xf numFmtId="197" fontId="0" fillId="3" borderId="18" xfId="0" applyNumberFormat="1" applyFill="1" applyBorder="1" applyAlignment="1">
      <alignment vertical="center"/>
    </xf>
    <xf numFmtId="4" fontId="13" fillId="2" borderId="16" xfId="0" applyNumberFormat="1" applyFont="1" applyFill="1" applyBorder="1" applyAlignment="1">
      <alignment horizontal="center" vertical="center"/>
    </xf>
    <xf numFmtId="0" fontId="16" fillId="0" borderId="27" xfId="0" applyFont="1" applyBorder="1" applyAlignment="1">
      <alignment vertical="center"/>
    </xf>
    <xf numFmtId="4" fontId="13" fillId="2" borderId="15" xfId="0" applyNumberFormat="1" applyFont="1" applyFill="1" applyBorder="1" applyAlignment="1">
      <alignment horizontal="center" vertical="center"/>
    </xf>
    <xf numFmtId="16" fontId="13" fillId="2" borderId="14" xfId="0" applyNumberFormat="1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198" fontId="0" fillId="0" borderId="0" xfId="0" applyNumberFormat="1" applyAlignment="1">
      <alignment vertical="center"/>
    </xf>
    <xf numFmtId="198" fontId="11" fillId="0" borderId="0" xfId="0" applyNumberFormat="1" applyFont="1" applyAlignment="1">
      <alignment vertical="center"/>
    </xf>
    <xf numFmtId="198" fontId="12" fillId="0" borderId="12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6" fontId="0" fillId="0" borderId="33" xfId="0" applyNumberFormat="1" applyBorder="1" applyAlignment="1">
      <alignment horizontal="center" vertical="center"/>
    </xf>
    <xf numFmtId="16" fontId="0" fillId="0" borderId="14" xfId="0" applyNumberFormat="1" applyBorder="1" applyAlignment="1">
      <alignment horizontal="center" vertical="center"/>
    </xf>
    <xf numFmtId="20" fontId="0" fillId="0" borderId="14" xfId="0" applyNumberFormat="1" applyBorder="1" applyAlignment="1">
      <alignment vertical="center"/>
    </xf>
    <xf numFmtId="199" fontId="0" fillId="0" borderId="14" xfId="0" applyNumberFormat="1" applyBorder="1" applyAlignment="1">
      <alignment horizontal="center" vertical="center"/>
    </xf>
    <xf numFmtId="4" fontId="0" fillId="0" borderId="14" xfId="0" applyNumberForma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198" fontId="0" fillId="0" borderId="15" xfId="0" applyNumberFormat="1" applyBorder="1" applyAlignment="1">
      <alignment vertical="center"/>
    </xf>
    <xf numFmtId="0" fontId="14" fillId="3" borderId="32" xfId="0" applyFont="1" applyFill="1" applyBorder="1" applyAlignment="1">
      <alignment vertical="center"/>
    </xf>
    <xf numFmtId="0" fontId="14" fillId="3" borderId="33" xfId="0" applyFont="1" applyFill="1" applyBorder="1" applyAlignment="1">
      <alignment horizontal="center" vertical="center"/>
    </xf>
    <xf numFmtId="199" fontId="14" fillId="3" borderId="33" xfId="0" applyNumberFormat="1" applyFont="1" applyFill="1" applyBorder="1" applyAlignment="1">
      <alignment horizontal="center" vertical="center"/>
    </xf>
    <xf numFmtId="4" fontId="14" fillId="3" borderId="33" xfId="0" applyNumberFormat="1" applyFont="1" applyFill="1" applyBorder="1" applyAlignment="1">
      <alignment horizontal="right" vertical="center"/>
    </xf>
    <xf numFmtId="0" fontId="14" fillId="3" borderId="35" xfId="0" applyFont="1" applyFill="1" applyBorder="1" applyAlignment="1">
      <alignment vertical="center"/>
    </xf>
    <xf numFmtId="0" fontId="14" fillId="3" borderId="36" xfId="0" applyFont="1" applyFill="1" applyBorder="1" applyAlignment="1">
      <alignment horizontal="center" vertical="center"/>
    </xf>
    <xf numFmtId="199" fontId="14" fillId="3" borderId="36" xfId="0" applyNumberFormat="1" applyFont="1" applyFill="1" applyBorder="1" applyAlignment="1">
      <alignment horizontal="center" vertical="center"/>
    </xf>
    <xf numFmtId="4" fontId="14" fillId="3" borderId="36" xfId="0" applyNumberFormat="1" applyFont="1" applyFill="1" applyBorder="1" applyAlignment="1">
      <alignment horizontal="right" vertical="center"/>
    </xf>
    <xf numFmtId="0" fontId="18" fillId="4" borderId="20" xfId="4" applyFont="1" applyFill="1" applyBorder="1" applyAlignment="1">
      <alignment horizontal="center" vertical="center"/>
    </xf>
    <xf numFmtId="4" fontId="0" fillId="0" borderId="30" xfId="0" applyNumberFormat="1" applyBorder="1" applyAlignment="1">
      <alignment vertical="center"/>
    </xf>
    <xf numFmtId="4" fontId="0" fillId="0" borderId="15" xfId="0" applyNumberFormat="1" applyBorder="1" applyAlignment="1">
      <alignment vertical="center"/>
    </xf>
    <xf numFmtId="4" fontId="14" fillId="3" borderId="33" xfId="3" applyNumberFormat="1" applyFont="1" applyFill="1" applyBorder="1" applyAlignment="1">
      <alignment horizontal="right" vertical="center"/>
    </xf>
    <xf numFmtId="0" fontId="14" fillId="3" borderId="37" xfId="0" applyFont="1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4" fontId="0" fillId="5" borderId="14" xfId="0" applyNumberFormat="1" applyFill="1" applyBorder="1" applyAlignment="1">
      <alignment vertical="center"/>
    </xf>
    <xf numFmtId="0" fontId="15" fillId="4" borderId="20" xfId="4" applyFill="1" applyBorder="1" applyAlignment="1">
      <alignment horizontal="center" vertical="center"/>
    </xf>
    <xf numFmtId="0" fontId="16" fillId="0" borderId="37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0" fillId="0" borderId="26" xfId="0" applyBorder="1" applyAlignment="1">
      <alignment vertical="center"/>
    </xf>
    <xf numFmtId="4" fontId="16" fillId="5" borderId="14" xfId="0" applyNumberFormat="1" applyFont="1" applyFill="1" applyBorder="1" applyAlignment="1">
      <alignment vertical="center"/>
    </xf>
    <xf numFmtId="198" fontId="0" fillId="0" borderId="14" xfId="0" applyNumberFormat="1" applyBorder="1" applyAlignment="1">
      <alignment vertical="center"/>
    </xf>
    <xf numFmtId="198" fontId="16" fillId="0" borderId="14" xfId="0" applyNumberFormat="1" applyFont="1" applyBorder="1" applyAlignment="1">
      <alignment vertical="center"/>
    </xf>
    <xf numFmtId="180" fontId="0" fillId="0" borderId="0" xfId="0" applyNumberFormat="1" applyAlignment="1">
      <alignment vertical="center"/>
    </xf>
    <xf numFmtId="4" fontId="0" fillId="0" borderId="0" xfId="0" applyNumberFormat="1" applyAlignment="1">
      <alignment horizontal="right" vertical="center"/>
    </xf>
    <xf numFmtId="180" fontId="12" fillId="0" borderId="0" xfId="0" applyNumberFormat="1" applyFont="1" applyAlignment="1">
      <alignment horizontal="left" vertical="top"/>
    </xf>
    <xf numFmtId="180" fontId="11" fillId="0" borderId="0" xfId="0" applyNumberFormat="1" applyFont="1" applyAlignment="1">
      <alignment horizontal="center" vertical="center"/>
    </xf>
    <xf numFmtId="180" fontId="12" fillId="6" borderId="12" xfId="0" applyNumberFormat="1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16" fontId="0" fillId="0" borderId="46" xfId="0" applyNumberFormat="1" applyBorder="1" applyAlignment="1">
      <alignment horizontal="center" vertical="center"/>
    </xf>
    <xf numFmtId="1" fontId="16" fillId="2" borderId="45" xfId="0" applyNumberFormat="1" applyFont="1" applyFill="1" applyBorder="1" applyAlignment="1">
      <alignment vertical="center"/>
    </xf>
    <xf numFmtId="0" fontId="16" fillId="0" borderId="45" xfId="0" applyFont="1" applyBorder="1" applyAlignment="1">
      <alignment vertical="center"/>
    </xf>
    <xf numFmtId="180" fontId="0" fillId="0" borderId="15" xfId="0" applyNumberFormat="1" applyBorder="1" applyAlignment="1">
      <alignment horizontal="center" vertical="center"/>
    </xf>
    <xf numFmtId="20" fontId="0" fillId="0" borderId="46" xfId="0" applyNumberFormat="1" applyBorder="1" applyAlignment="1">
      <alignment horizontal="center" vertical="center"/>
    </xf>
    <xf numFmtId="20" fontId="0" fillId="0" borderId="14" xfId="0" applyNumberFormat="1" applyBorder="1" applyAlignment="1">
      <alignment horizontal="center" vertical="center"/>
    </xf>
    <xf numFmtId="20" fontId="0" fillId="0" borderId="15" xfId="0" applyNumberFormat="1" applyBorder="1" applyAlignment="1">
      <alignment horizontal="center" vertical="center"/>
    </xf>
    <xf numFmtId="1" fontId="16" fillId="2" borderId="47" xfId="0" applyNumberFormat="1" applyFont="1" applyFill="1" applyBorder="1" applyAlignment="1">
      <alignment vertical="center"/>
    </xf>
    <xf numFmtId="0" fontId="16" fillId="0" borderId="47" xfId="0" applyFont="1" applyBorder="1" applyAlignment="1">
      <alignment vertical="center"/>
    </xf>
    <xf numFmtId="1" fontId="16" fillId="0" borderId="47" xfId="0" applyNumberFormat="1" applyFont="1" applyBorder="1" applyAlignment="1">
      <alignment vertical="center"/>
    </xf>
    <xf numFmtId="0" fontId="0" fillId="0" borderId="47" xfId="0" applyBorder="1" applyAlignment="1">
      <alignment vertical="center"/>
    </xf>
    <xf numFmtId="180" fontId="0" fillId="0" borderId="15" xfId="0" applyNumberFormat="1" applyBorder="1" applyAlignment="1">
      <alignment vertical="center"/>
    </xf>
    <xf numFmtId="0" fontId="14" fillId="3" borderId="48" xfId="0" applyFont="1" applyFill="1" applyBorder="1" applyAlignment="1">
      <alignment vertical="center"/>
    </xf>
    <xf numFmtId="180" fontId="0" fillId="3" borderId="18" xfId="0" applyNumberFormat="1" applyFill="1" applyBorder="1" applyAlignment="1">
      <alignment vertical="center"/>
    </xf>
    <xf numFmtId="4" fontId="11" fillId="0" borderId="0" xfId="0" applyNumberFormat="1" applyFont="1" applyAlignment="1">
      <alignment horizontal="right" vertical="center"/>
    </xf>
    <xf numFmtId="4" fontId="12" fillId="0" borderId="0" xfId="0" applyNumberFormat="1" applyFont="1" applyAlignment="1">
      <alignment horizontal="right" vertical="center"/>
    </xf>
    <xf numFmtId="4" fontId="12" fillId="0" borderId="0" xfId="3" applyNumberFormat="1" applyFont="1" applyAlignment="1">
      <alignment horizontal="right" vertical="center"/>
    </xf>
    <xf numFmtId="4" fontId="12" fillId="6" borderId="12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right" vertical="center"/>
    </xf>
    <xf numFmtId="4" fontId="0" fillId="0" borderId="46" xfId="0" applyNumberFormat="1" applyBorder="1" applyAlignment="1">
      <alignment horizontal="right" vertical="center"/>
    </xf>
    <xf numFmtId="4" fontId="0" fillId="0" borderId="14" xfId="0" applyNumberFormat="1" applyBorder="1" applyAlignment="1">
      <alignment horizontal="right" vertical="center"/>
    </xf>
    <xf numFmtId="4" fontId="0" fillId="2" borderId="46" xfId="3" applyNumberFormat="1" applyFont="1" applyFill="1" applyBorder="1" applyAlignment="1">
      <alignment horizontal="right" vertical="center"/>
    </xf>
    <xf numFmtId="4" fontId="0" fillId="0" borderId="46" xfId="3" applyNumberFormat="1" applyFont="1" applyFill="1" applyBorder="1" applyAlignment="1">
      <alignment horizontal="right" vertical="center"/>
    </xf>
    <xf numFmtId="200" fontId="0" fillId="2" borderId="46" xfId="3" applyNumberFormat="1" applyFont="1" applyFill="1" applyBorder="1" applyAlignment="1">
      <alignment horizontal="right" vertical="center"/>
    </xf>
    <xf numFmtId="9" fontId="0" fillId="2" borderId="46" xfId="3" applyNumberFormat="1" applyFont="1" applyFill="1" applyBorder="1" applyAlignment="1">
      <alignment horizontal="right" vertical="center"/>
    </xf>
    <xf numFmtId="0" fontId="0" fillId="0" borderId="46" xfId="0" applyBorder="1" applyAlignment="1">
      <alignment horizontal="right" vertical="center"/>
    </xf>
    <xf numFmtId="201" fontId="0" fillId="0" borderId="46" xfId="0" applyNumberFormat="1" applyBorder="1" applyAlignment="1">
      <alignment horizontal="right" vertical="center"/>
    </xf>
    <xf numFmtId="4" fontId="0" fillId="0" borderId="15" xfId="0" applyNumberFormat="1" applyBorder="1" applyAlignment="1">
      <alignment horizontal="right" vertical="center"/>
    </xf>
    <xf numFmtId="4" fontId="0" fillId="3" borderId="18" xfId="0" applyNumberFormat="1" applyFill="1" applyBorder="1" applyAlignment="1">
      <alignment horizontal="right" vertical="center"/>
    </xf>
    <xf numFmtId="4" fontId="14" fillId="3" borderId="18" xfId="0" applyNumberFormat="1" applyFont="1" applyFill="1" applyBorder="1" applyAlignment="1">
      <alignment horizontal="right" vertical="center"/>
    </xf>
    <xf numFmtId="9" fontId="14" fillId="3" borderId="18" xfId="0" applyNumberFormat="1" applyFont="1" applyFill="1" applyBorder="1" applyAlignment="1">
      <alignment horizontal="right" vertical="center"/>
    </xf>
    <xf numFmtId="199" fontId="0" fillId="2" borderId="46" xfId="0" applyNumberFormat="1" applyFill="1" applyBorder="1" applyAlignment="1">
      <alignment horizontal="center" vertical="center"/>
    </xf>
    <xf numFmtId="4" fontId="0" fillId="2" borderId="59" xfId="0" applyNumberFormat="1" applyFill="1" applyBorder="1" applyAlignment="1">
      <alignment vertical="center"/>
    </xf>
    <xf numFmtId="0" fontId="16" fillId="0" borderId="60" xfId="0" applyFont="1" applyBorder="1" applyAlignment="1">
      <alignment vertical="center"/>
    </xf>
    <xf numFmtId="0" fontId="0" fillId="0" borderId="61" xfId="0" applyBorder="1" applyAlignment="1">
      <alignment vertical="center"/>
    </xf>
    <xf numFmtId="202" fontId="14" fillId="3" borderId="18" xfId="0" applyNumberFormat="1" applyFont="1" applyFill="1" applyBorder="1" applyAlignment="1">
      <alignment horizontal="right" vertical="center"/>
    </xf>
    <xf numFmtId="0" fontId="0" fillId="3" borderId="19" xfId="0" applyFill="1" applyBorder="1" applyAlignment="1">
      <alignment vertical="center"/>
    </xf>
    <xf numFmtId="0" fontId="12" fillId="0" borderId="0" xfId="0" applyFont="1" applyAlignment="1">
      <alignment horizontal="left" vertical="top"/>
    </xf>
    <xf numFmtId="17" fontId="12" fillId="0" borderId="0" xfId="0" applyNumberFormat="1" applyFont="1" applyAlignment="1">
      <alignment horizontal="left" vertical="top"/>
    </xf>
    <xf numFmtId="16" fontId="11" fillId="0" borderId="0" xfId="0" applyNumberFormat="1" applyFont="1" applyAlignment="1">
      <alignment horizontal="center" vertical="center"/>
    </xf>
    <xf numFmtId="0" fontId="16" fillId="2" borderId="62" xfId="0" applyFont="1" applyFill="1" applyBorder="1" applyAlignment="1">
      <alignment vertical="center"/>
    </xf>
    <xf numFmtId="197" fontId="0" fillId="0" borderId="14" xfId="0" applyNumberFormat="1" applyBorder="1" applyAlignment="1">
      <alignment horizontal="center" vertical="center"/>
    </xf>
    <xf numFmtId="1" fontId="16" fillId="0" borderId="45" xfId="0" applyNumberFormat="1" applyFont="1" applyBorder="1" applyAlignment="1">
      <alignment vertical="center"/>
    </xf>
    <xf numFmtId="20" fontId="16" fillId="0" borderId="14" xfId="0" applyNumberFormat="1" applyFont="1" applyBorder="1" applyAlignment="1">
      <alignment horizontal="center" vertical="center"/>
    </xf>
    <xf numFmtId="1" fontId="16" fillId="2" borderId="62" xfId="0" applyNumberFormat="1" applyFont="1" applyFill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46" xfId="0" applyBorder="1" applyAlignment="1">
      <alignment vertical="center"/>
    </xf>
    <xf numFmtId="4" fontId="0" fillId="0" borderId="46" xfId="0" applyNumberFormat="1" applyBorder="1" applyAlignment="1">
      <alignment vertical="center"/>
    </xf>
    <xf numFmtId="199" fontId="0" fillId="0" borderId="46" xfId="0" applyNumberFormat="1" applyBorder="1" applyAlignment="1">
      <alignment horizontal="center" vertical="center"/>
    </xf>
    <xf numFmtId="4" fontId="0" fillId="0" borderId="59" xfId="0" applyNumberFormat="1" applyBorder="1" applyAlignment="1">
      <alignment vertical="center"/>
    </xf>
    <xf numFmtId="1" fontId="0" fillId="0" borderId="46" xfId="0" applyNumberFormat="1" applyBorder="1" applyAlignment="1">
      <alignment vertical="center"/>
    </xf>
    <xf numFmtId="4" fontId="16" fillId="2" borderId="46" xfId="3" applyNumberFormat="1" applyFont="1" applyFill="1" applyBorder="1" applyAlignment="1">
      <alignment horizontal="right" vertical="center"/>
    </xf>
    <xf numFmtId="4" fontId="0" fillId="3" borderId="19" xfId="0" applyNumberFormat="1" applyFill="1" applyBorder="1" applyAlignment="1">
      <alignment vertical="center"/>
    </xf>
    <xf numFmtId="16" fontId="16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20" fontId="0" fillId="0" borderId="30" xfId="0" applyNumberFormat="1" applyBorder="1" applyAlignment="1">
      <alignment vertical="center"/>
    </xf>
    <xf numFmtId="1" fontId="16" fillId="0" borderId="14" xfId="0" applyNumberFormat="1" applyFont="1" applyBorder="1" applyAlignment="1">
      <alignment horizontal="center" vertical="center"/>
    </xf>
    <xf numFmtId="20" fontId="16" fillId="0" borderId="30" xfId="0" applyNumberFormat="1" applyFont="1" applyBorder="1" applyAlignment="1">
      <alignment vertical="center"/>
    </xf>
    <xf numFmtId="0" fontId="16" fillId="0" borderId="14" xfId="0" applyFon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" fontId="0" fillId="2" borderId="14" xfId="0" applyNumberForma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199" fontId="0" fillId="3" borderId="18" xfId="0" applyNumberFormat="1" applyFill="1" applyBorder="1" applyAlignment="1">
      <alignment horizontal="center" vertical="center"/>
    </xf>
    <xf numFmtId="4" fontId="12" fillId="0" borderId="5" xfId="0" applyNumberFormat="1" applyFont="1" applyBorder="1" applyAlignment="1">
      <alignment horizontal="center" vertical="center"/>
    </xf>
    <xf numFmtId="4" fontId="12" fillId="0" borderId="12" xfId="0" applyNumberFormat="1" applyFont="1" applyBorder="1" applyAlignment="1">
      <alignment horizontal="center" vertical="center"/>
    </xf>
    <xf numFmtId="1" fontId="0" fillId="0" borderId="30" xfId="0" applyNumberFormat="1" applyBorder="1" applyAlignment="1">
      <alignment vertical="center"/>
    </xf>
    <xf numFmtId="0" fontId="0" fillId="0" borderId="30" xfId="0" applyBorder="1" applyAlignment="1">
      <alignment vertical="center"/>
    </xf>
    <xf numFmtId="1" fontId="16" fillId="0" borderId="26" xfId="0" applyNumberFormat="1" applyFont="1" applyBorder="1" applyAlignment="1">
      <alignment horizontal="center" vertical="center"/>
    </xf>
    <xf numFmtId="20" fontId="0" fillId="0" borderId="30" xfId="0" applyNumberFormat="1" applyBorder="1" applyAlignment="1">
      <alignment horizontal="right" vertical="center"/>
    </xf>
    <xf numFmtId="41" fontId="14" fillId="3" borderId="18" xfId="3" applyFont="1" applyFill="1" applyBorder="1" applyAlignment="1">
      <alignment vertical="center"/>
    </xf>
    <xf numFmtId="4" fontId="14" fillId="3" borderId="19" xfId="3" applyNumberFormat="1" applyFont="1" applyFill="1" applyBorder="1" applyAlignment="1">
      <alignment vertical="center"/>
    </xf>
    <xf numFmtId="41" fontId="14" fillId="3" borderId="28" xfId="3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6" fontId="16" fillId="0" borderId="45" xfId="0" applyNumberFormat="1" applyFont="1" applyBorder="1" applyAlignment="1">
      <alignment vertical="center"/>
    </xf>
    <xf numFmtId="0" fontId="16" fillId="0" borderId="63" xfId="0" applyFont="1" applyBorder="1" applyAlignment="1">
      <alignment horizontal="left" vertical="center"/>
    </xf>
    <xf numFmtId="0" fontId="0" fillId="0" borderId="15" xfId="0" applyBorder="1" applyAlignment="1">
      <alignment horizontal="right" vertical="center"/>
    </xf>
    <xf numFmtId="197" fontId="0" fillId="0" borderId="46" xfId="0" applyNumberFormat="1" applyBorder="1" applyAlignment="1">
      <alignment horizontal="center" vertical="center"/>
    </xf>
    <xf numFmtId="16" fontId="0" fillId="0" borderId="15" xfId="0" applyNumberFormat="1" applyBorder="1" applyAlignment="1">
      <alignment vertical="center"/>
    </xf>
    <xf numFmtId="4" fontId="11" fillId="0" borderId="0" xfId="0" applyNumberFormat="1" applyFont="1" applyAlignment="1">
      <alignment horizontal="center" vertical="center"/>
    </xf>
    <xf numFmtId="198" fontId="11" fillId="0" borderId="0" xfId="0" applyNumberFormat="1" applyFont="1" applyAlignment="1">
      <alignment horizontal="center" vertical="center"/>
    </xf>
    <xf numFmtId="198" fontId="12" fillId="0" borderId="0" xfId="0" applyNumberFormat="1" applyFont="1" applyAlignment="1">
      <alignment horizontal="center" vertical="center"/>
    </xf>
    <xf numFmtId="4" fontId="12" fillId="0" borderId="0" xfId="3" applyNumberFormat="1" applyFont="1" applyAlignment="1">
      <alignment horizontal="center" vertical="center"/>
    </xf>
    <xf numFmtId="198" fontId="12" fillId="6" borderId="12" xfId="0" applyNumberFormat="1" applyFont="1" applyFill="1" applyBorder="1" applyAlignment="1">
      <alignment horizontal="center" vertical="center"/>
    </xf>
    <xf numFmtId="4" fontId="0" fillId="3" borderId="18" xfId="0" applyNumberFormat="1" applyFill="1" applyBorder="1" applyAlignment="1">
      <alignment vertical="center"/>
    </xf>
    <xf numFmtId="198" fontId="0" fillId="3" borderId="18" xfId="0" applyNumberFormat="1" applyFill="1" applyBorder="1" applyAlignment="1">
      <alignment vertical="center"/>
    </xf>
    <xf numFmtId="0" fontId="16" fillId="0" borderId="15" xfId="0" applyFont="1" applyBorder="1" applyAlignment="1">
      <alignment horizontal="center" vertical="center"/>
    </xf>
    <xf numFmtId="1" fontId="16" fillId="0" borderId="15" xfId="0" applyNumberFormat="1" applyFont="1" applyBorder="1" applyAlignment="1">
      <alignment horizontal="center" vertical="center"/>
    </xf>
    <xf numFmtId="2" fontId="16" fillId="0" borderId="15" xfId="0" applyNumberFormat="1" applyFont="1" applyBorder="1" applyAlignment="1">
      <alignment horizontal="center" vertical="center"/>
    </xf>
    <xf numFmtId="4" fontId="18" fillId="4" borderId="20" xfId="4" applyNumberFormat="1" applyFont="1" applyFill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64" xfId="0" applyBorder="1" applyAlignment="1">
      <alignment vertical="center"/>
    </xf>
    <xf numFmtId="0" fontId="16" fillId="0" borderId="16" xfId="0" applyFont="1" applyBorder="1" applyAlignment="1">
      <alignment horizontal="center" vertical="center"/>
    </xf>
    <xf numFmtId="0" fontId="16" fillId="0" borderId="65" xfId="0" applyFont="1" applyBorder="1" applyAlignment="1">
      <alignment vertical="center"/>
    </xf>
    <xf numFmtId="0" fontId="0" fillId="0" borderId="65" xfId="0" applyBorder="1" applyAlignment="1">
      <alignment vertical="center"/>
    </xf>
    <xf numFmtId="0" fontId="0" fillId="3" borderId="66" xfId="0" applyFill="1" applyBorder="1" applyAlignment="1">
      <alignment vertical="center"/>
    </xf>
    <xf numFmtId="20" fontId="0" fillId="0" borderId="33" xfId="0" applyNumberFormat="1" applyBorder="1" applyAlignment="1">
      <alignment vertical="center"/>
    </xf>
    <xf numFmtId="4" fontId="16" fillId="0" borderId="14" xfId="0" applyNumberFormat="1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198" fontId="12" fillId="7" borderId="12" xfId="0" applyNumberFormat="1" applyFont="1" applyFill="1" applyBorder="1" applyAlignment="1">
      <alignment horizontal="center" vertical="center"/>
    </xf>
    <xf numFmtId="198" fontId="0" fillId="0" borderId="14" xfId="0" applyNumberFormat="1" applyBorder="1"/>
    <xf numFmtId="4" fontId="16" fillId="0" borderId="26" xfId="0" applyNumberFormat="1" applyFont="1" applyBorder="1" applyAlignment="1">
      <alignment vertical="center"/>
    </xf>
    <xf numFmtId="4" fontId="14" fillId="3" borderId="37" xfId="0" applyNumberFormat="1" applyFont="1" applyFill="1" applyBorder="1" applyAlignment="1">
      <alignment horizontal="right" vertical="center"/>
    </xf>
    <xf numFmtId="4" fontId="0" fillId="3" borderId="38" xfId="0" applyNumberFormat="1" applyFill="1" applyBorder="1" applyAlignment="1">
      <alignment horizontal="right" vertical="center"/>
    </xf>
    <xf numFmtId="0" fontId="12" fillId="0" borderId="67" xfId="0" applyFont="1" applyBorder="1" applyAlignment="1">
      <alignment horizontal="center" vertical="center"/>
    </xf>
    <xf numFmtId="0" fontId="12" fillId="0" borderId="68" xfId="0" applyFont="1" applyBorder="1" applyAlignment="1">
      <alignment horizontal="center" vertical="center"/>
    </xf>
    <xf numFmtId="0" fontId="12" fillId="0" borderId="68" xfId="0" applyFont="1" applyBorder="1" applyAlignment="1">
      <alignment horizontal="center" vertical="center" wrapText="1"/>
    </xf>
    <xf numFmtId="0" fontId="0" fillId="0" borderId="69" xfId="0" applyBorder="1" applyAlignment="1">
      <alignment horizontal="center" vertical="center"/>
    </xf>
    <xf numFmtId="20" fontId="0" fillId="0" borderId="46" xfId="0" applyNumberFormat="1" applyBorder="1" applyAlignment="1">
      <alignment vertical="center"/>
    </xf>
    <xf numFmtId="4" fontId="16" fillId="0" borderId="46" xfId="0" applyNumberFormat="1" applyFont="1" applyBorder="1" applyAlignment="1">
      <alignment vertical="center"/>
    </xf>
    <xf numFmtId="0" fontId="12" fillId="0" borderId="70" xfId="0" applyFont="1" applyBorder="1" applyAlignment="1">
      <alignment horizontal="center" vertical="center"/>
    </xf>
    <xf numFmtId="0" fontId="16" fillId="0" borderId="71" xfId="0" applyFont="1" applyBorder="1" applyAlignment="1">
      <alignment vertical="center"/>
    </xf>
    <xf numFmtId="4" fontId="14" fillId="3" borderId="33" xfId="0" applyNumberFormat="1" applyFont="1" applyFill="1" applyBorder="1" applyAlignment="1">
      <alignment horizontal="center" vertical="center"/>
    </xf>
    <xf numFmtId="0" fontId="12" fillId="0" borderId="74" xfId="0" applyFont="1" applyBorder="1" applyAlignment="1">
      <alignment horizontal="center" vertical="center"/>
    </xf>
    <xf numFmtId="0" fontId="0" fillId="2" borderId="26" xfId="0" applyFill="1" applyBorder="1" applyAlignment="1">
      <alignment vertical="center"/>
    </xf>
    <xf numFmtId="0" fontId="16" fillId="2" borderId="26" xfId="0" applyFont="1" applyFill="1" applyBorder="1" applyAlignment="1">
      <alignment vertical="center"/>
    </xf>
    <xf numFmtId="20" fontId="0" fillId="0" borderId="15" xfId="0" applyNumberFormat="1" applyBorder="1" applyAlignment="1">
      <alignment vertical="center"/>
    </xf>
    <xf numFmtId="199" fontId="0" fillId="0" borderId="15" xfId="0" applyNumberFormat="1" applyBorder="1" applyAlignment="1">
      <alignment horizontal="center" vertical="center"/>
    </xf>
    <xf numFmtId="2" fontId="0" fillId="0" borderId="30" xfId="0" applyNumberFormat="1" applyBorder="1" applyAlignment="1">
      <alignment vertical="center"/>
    </xf>
    <xf numFmtId="4" fontId="16" fillId="0" borderId="0" xfId="0" applyNumberFormat="1" applyFont="1"/>
    <xf numFmtId="0" fontId="20" fillId="0" borderId="0" xfId="0" applyFont="1" applyAlignment="1">
      <alignment horizontal="center" vertical="center" wrapText="1" shrinkToFi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3" fontId="0" fillId="0" borderId="0" xfId="0" applyNumberFormat="1" applyAlignment="1">
      <alignment horizontal="center" vertical="center"/>
    </xf>
    <xf numFmtId="3" fontId="21" fillId="0" borderId="0" xfId="0" applyNumberFormat="1" applyFont="1"/>
    <xf numFmtId="4" fontId="0" fillId="0" borderId="0" xfId="0" applyNumberFormat="1" applyAlignment="1">
      <alignment horizontal="center" vertical="center"/>
    </xf>
    <xf numFmtId="0" fontId="23" fillId="8" borderId="74" xfId="0" applyFont="1" applyFill="1" applyBorder="1" applyAlignment="1">
      <alignment horizontal="center" vertical="center" wrapText="1" shrinkToFit="1"/>
    </xf>
    <xf numFmtId="16" fontId="0" fillId="9" borderId="78" xfId="0" applyNumberFormat="1" applyFill="1" applyBorder="1" applyAlignment="1">
      <alignment horizontal="center" vertical="center"/>
    </xf>
    <xf numFmtId="9" fontId="0" fillId="9" borderId="79" xfId="2" applyFont="1" applyFill="1" applyBorder="1" applyAlignment="1">
      <alignment horizontal="center" vertical="center"/>
    </xf>
    <xf numFmtId="4" fontId="0" fillId="9" borderId="80" xfId="3" applyNumberFormat="1" applyFont="1" applyFill="1" applyBorder="1" applyAlignment="1">
      <alignment horizontal="right" vertical="center"/>
    </xf>
    <xf numFmtId="4" fontId="16" fillId="9" borderId="81" xfId="1" applyNumberFormat="1" applyFont="1" applyFill="1" applyBorder="1" applyAlignment="1">
      <alignment horizontal="right" vertical="center"/>
    </xf>
    <xf numFmtId="4" fontId="16" fillId="9" borderId="82" xfId="3" applyNumberFormat="1" applyFont="1" applyFill="1" applyBorder="1" applyAlignment="1">
      <alignment horizontal="right" vertical="center"/>
    </xf>
    <xf numFmtId="16" fontId="0" fillId="0" borderId="83" xfId="0" applyNumberFormat="1" applyBorder="1" applyAlignment="1">
      <alignment horizontal="center" vertical="center"/>
    </xf>
    <xf numFmtId="9" fontId="0" fillId="0" borderId="30" xfId="2" applyFont="1" applyFill="1" applyBorder="1" applyAlignment="1">
      <alignment horizontal="center" vertical="center"/>
    </xf>
    <xf numFmtId="4" fontId="0" fillId="0" borderId="84" xfId="3" applyNumberFormat="1" applyFont="1" applyFill="1" applyBorder="1" applyAlignment="1">
      <alignment horizontal="right" vertical="center"/>
    </xf>
    <xf numFmtId="4" fontId="0" fillId="0" borderId="45" xfId="1" applyNumberFormat="1" applyFont="1" applyBorder="1" applyAlignment="1">
      <alignment horizontal="right" vertical="center"/>
    </xf>
    <xf numFmtId="4" fontId="0" fillId="0" borderId="14" xfId="3" applyNumberFormat="1" applyFont="1" applyFill="1" applyBorder="1" applyAlignment="1">
      <alignment horizontal="right" vertical="center"/>
    </xf>
    <xf numFmtId="16" fontId="0" fillId="9" borderId="83" xfId="0" applyNumberFormat="1" applyFill="1" applyBorder="1" applyAlignment="1">
      <alignment horizontal="center" vertical="center"/>
    </xf>
    <xf numFmtId="9" fontId="0" fillId="9" borderId="30" xfId="2" applyFont="1" applyFill="1" applyBorder="1" applyAlignment="1">
      <alignment horizontal="center" vertical="center"/>
    </xf>
    <xf numFmtId="4" fontId="0" fillId="9" borderId="84" xfId="3" applyNumberFormat="1" applyFont="1" applyFill="1" applyBorder="1" applyAlignment="1">
      <alignment horizontal="right" vertical="center"/>
    </xf>
    <xf numFmtId="4" fontId="0" fillId="9" borderId="45" xfId="1" applyNumberFormat="1" applyFont="1" applyFill="1" applyBorder="1" applyAlignment="1">
      <alignment horizontal="right" vertical="center"/>
    </xf>
    <xf numFmtId="4" fontId="0" fillId="9" borderId="14" xfId="3" applyNumberFormat="1" applyFont="1" applyFill="1" applyBorder="1" applyAlignment="1">
      <alignment horizontal="right" vertical="center"/>
    </xf>
    <xf numFmtId="4" fontId="0" fillId="0" borderId="14" xfId="3" applyNumberFormat="1" applyFont="1" applyBorder="1" applyAlignment="1">
      <alignment horizontal="right" vertical="center"/>
    </xf>
    <xf numFmtId="4" fontId="0" fillId="0" borderId="45" xfId="3" applyNumberFormat="1" applyFont="1" applyBorder="1" applyAlignment="1">
      <alignment horizontal="right" vertical="center"/>
    </xf>
    <xf numFmtId="4" fontId="0" fillId="9" borderId="45" xfId="3" applyNumberFormat="1" applyFont="1" applyFill="1" applyBorder="1" applyAlignment="1">
      <alignment horizontal="right" vertical="center"/>
    </xf>
    <xf numFmtId="9" fontId="0" fillId="0" borderId="30" xfId="2" applyFont="1" applyBorder="1" applyAlignment="1">
      <alignment horizontal="center" vertical="center"/>
    </xf>
    <xf numFmtId="4" fontId="0" fillId="0" borderId="84" xfId="3" applyNumberFormat="1" applyFont="1" applyBorder="1" applyAlignment="1">
      <alignment horizontal="right" vertical="center"/>
    </xf>
    <xf numFmtId="16" fontId="24" fillId="10" borderId="85" xfId="0" applyNumberFormat="1" applyFont="1" applyFill="1" applyBorder="1" applyAlignment="1">
      <alignment horizontal="center" vertical="center"/>
    </xf>
    <xf numFmtId="9" fontId="24" fillId="10" borderId="86" xfId="2" applyFont="1" applyFill="1" applyBorder="1" applyAlignment="1">
      <alignment horizontal="center" vertical="center"/>
    </xf>
    <xf numFmtId="4" fontId="24" fillId="10" borderId="86" xfId="3" applyNumberFormat="1" applyFont="1" applyFill="1" applyBorder="1" applyAlignment="1">
      <alignment horizontal="right" vertical="center"/>
    </xf>
    <xf numFmtId="41" fontId="0" fillId="0" borderId="0" xfId="0" applyNumberFormat="1" applyAlignment="1">
      <alignment horizontal="center" vertical="center"/>
    </xf>
    <xf numFmtId="41" fontId="0" fillId="0" borderId="0" xfId="3" applyFont="1" applyAlignment="1">
      <alignment horizontal="center" vertical="center"/>
    </xf>
    <xf numFmtId="178" fontId="0" fillId="0" borderId="0" xfId="1" applyNumberFormat="1" applyFon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23" fillId="8" borderId="90" xfId="0" applyFont="1" applyFill="1" applyBorder="1" applyAlignment="1">
      <alignment horizontal="center" vertical="center" wrapText="1" shrinkToFit="1"/>
    </xf>
    <xf numFmtId="0" fontId="23" fillId="3" borderId="85" xfId="0" applyFont="1" applyFill="1" applyBorder="1" applyAlignment="1">
      <alignment horizontal="center" vertical="center" wrapText="1" shrinkToFit="1"/>
    </xf>
    <xf numFmtId="0" fontId="26" fillId="4" borderId="86" xfId="161" applyFont="1" applyFill="1" applyBorder="1" applyAlignment="1">
      <alignment horizontal="center" vertical="center" wrapText="1"/>
    </xf>
    <xf numFmtId="4" fontId="16" fillId="9" borderId="79" xfId="3" applyNumberFormat="1" applyFont="1" applyFill="1" applyBorder="1" applyAlignment="1">
      <alignment horizontal="right" vertical="center"/>
    </xf>
    <xf numFmtId="4" fontId="0" fillId="9" borderId="82" xfId="3" applyNumberFormat="1" applyFont="1" applyFill="1" applyBorder="1" applyAlignment="1">
      <alignment horizontal="right" vertical="center"/>
    </xf>
    <xf numFmtId="4" fontId="13" fillId="9" borderId="75" xfId="3" applyNumberFormat="1" applyFont="1" applyFill="1" applyBorder="1" applyAlignment="1">
      <alignment horizontal="right" vertical="center"/>
    </xf>
    <xf numFmtId="4" fontId="0" fillId="9" borderId="76" xfId="3" applyNumberFormat="1" applyFont="1" applyFill="1" applyBorder="1" applyAlignment="1">
      <alignment horizontal="right" vertical="center"/>
    </xf>
    <xf numFmtId="4" fontId="0" fillId="0" borderId="30" xfId="3" applyNumberFormat="1" applyFont="1" applyBorder="1" applyAlignment="1">
      <alignment horizontal="right" vertical="center"/>
    </xf>
    <xf numFmtId="4" fontId="0" fillId="0" borderId="30" xfId="3" applyNumberFormat="1" applyFont="1" applyFill="1" applyBorder="1" applyAlignment="1">
      <alignment horizontal="right" vertical="center"/>
    </xf>
    <xf numFmtId="4" fontId="13" fillId="0" borderId="91" xfId="3" applyNumberFormat="1" applyFont="1" applyFill="1" applyBorder="1" applyAlignment="1">
      <alignment horizontal="right" vertical="center"/>
    </xf>
    <xf numFmtId="4" fontId="0" fillId="0" borderId="92" xfId="3" applyNumberFormat="1" applyFont="1" applyFill="1" applyBorder="1" applyAlignment="1">
      <alignment horizontal="right" vertical="center"/>
    </xf>
    <xf numFmtId="4" fontId="0" fillId="9" borderId="30" xfId="3" applyNumberFormat="1" applyFont="1" applyFill="1" applyBorder="1" applyAlignment="1">
      <alignment horizontal="right" vertical="center"/>
    </xf>
    <xf numFmtId="4" fontId="13" fillId="9" borderId="91" xfId="3" applyNumberFormat="1" applyFont="1" applyFill="1" applyBorder="1" applyAlignment="1">
      <alignment horizontal="right" vertical="center"/>
    </xf>
    <xf numFmtId="4" fontId="0" fillId="9" borderId="92" xfId="3" applyNumberFormat="1" applyFont="1" applyFill="1" applyBorder="1" applyAlignment="1">
      <alignment horizontal="right" vertical="center"/>
    </xf>
    <xf numFmtId="4" fontId="0" fillId="2" borderId="14" xfId="3" applyNumberFormat="1" applyFont="1" applyFill="1" applyBorder="1" applyAlignment="1">
      <alignment horizontal="right" vertical="center"/>
    </xf>
    <xf numFmtId="4" fontId="0" fillId="2" borderId="30" xfId="3" applyNumberFormat="1" applyFont="1" applyFill="1" applyBorder="1" applyAlignment="1">
      <alignment horizontal="right" vertical="center"/>
    </xf>
    <xf numFmtId="4" fontId="0" fillId="0" borderId="92" xfId="3" applyNumberFormat="1" applyFont="1" applyBorder="1" applyAlignment="1">
      <alignment horizontal="right" vertical="center"/>
    </xf>
    <xf numFmtId="1" fontId="0" fillId="0" borderId="0" xfId="0" applyNumberFormat="1" applyAlignment="1">
      <alignment horizontal="center" vertical="center"/>
    </xf>
    <xf numFmtId="0" fontId="26" fillId="3" borderId="86" xfId="161" applyFont="1" applyFill="1" applyBorder="1" applyAlignment="1">
      <alignment horizontal="center" vertical="center" wrapText="1"/>
    </xf>
    <xf numFmtId="0" fontId="26" fillId="12" borderId="86" xfId="161" applyFont="1" applyFill="1" applyBorder="1" applyAlignment="1">
      <alignment horizontal="center" vertical="center" wrapText="1"/>
    </xf>
    <xf numFmtId="4" fontId="0" fillId="2" borderId="92" xfId="3" applyNumberFormat="1" applyFont="1" applyFill="1" applyBorder="1" applyAlignment="1">
      <alignment horizontal="right" vertical="center"/>
    </xf>
    <xf numFmtId="4" fontId="16" fillId="9" borderId="76" xfId="3" applyNumberFormat="1" applyFont="1" applyFill="1" applyBorder="1" applyAlignment="1">
      <alignment horizontal="right" vertical="center"/>
    </xf>
    <xf numFmtId="0" fontId="26" fillId="13" borderId="94" xfId="161" applyFont="1" applyFill="1" applyBorder="1" applyAlignment="1">
      <alignment horizontal="center" vertical="center" wrapText="1"/>
    </xf>
    <xf numFmtId="3" fontId="0" fillId="0" borderId="0" xfId="0" applyNumberFormat="1" applyAlignment="1">
      <alignment vertical="center"/>
    </xf>
    <xf numFmtId="0" fontId="27" fillId="0" borderId="0" xfId="0" applyFont="1" applyAlignment="1">
      <alignment vertical="center"/>
    </xf>
    <xf numFmtId="203" fontId="28" fillId="0" borderId="0" xfId="161" applyNumberFormat="1" applyFont="1"/>
    <xf numFmtId="16" fontId="0" fillId="0" borderId="0" xfId="0" applyNumberFormat="1" applyAlignment="1">
      <alignment vertical="center"/>
    </xf>
    <xf numFmtId="0" fontId="0" fillId="0" borderId="75" xfId="0" applyBorder="1" applyAlignment="1">
      <alignment horizontal="center" vertical="center"/>
    </xf>
    <xf numFmtId="16" fontId="0" fillId="0" borderId="76" xfId="0" applyNumberFormat="1" applyBorder="1" applyAlignment="1">
      <alignment horizontal="center" vertical="center"/>
    </xf>
    <xf numFmtId="3" fontId="0" fillId="0" borderId="76" xfId="0" applyNumberFormat="1" applyBorder="1" applyAlignment="1">
      <alignment horizontal="right" vertical="center"/>
    </xf>
    <xf numFmtId="4" fontId="0" fillId="0" borderId="76" xfId="0" applyNumberFormat="1" applyBorder="1" applyAlignment="1">
      <alignment horizontal="right" vertical="center"/>
    </xf>
    <xf numFmtId="0" fontId="0" fillId="0" borderId="91" xfId="0" applyBorder="1" applyAlignment="1">
      <alignment horizontal="center" vertical="center"/>
    </xf>
    <xf numFmtId="16" fontId="0" fillId="0" borderId="92" xfId="0" applyNumberFormat="1" applyBorder="1" applyAlignment="1">
      <alignment horizontal="center" vertical="center"/>
    </xf>
    <xf numFmtId="3" fontId="0" fillId="0" borderId="92" xfId="0" applyNumberFormat="1" applyBorder="1" applyAlignment="1">
      <alignment horizontal="right" vertical="center"/>
    </xf>
    <xf numFmtId="0" fontId="0" fillId="0" borderId="77" xfId="0" applyBorder="1" applyAlignment="1">
      <alignment horizontal="center" vertical="center"/>
    </xf>
    <xf numFmtId="16" fontId="0" fillId="0" borderId="74" xfId="0" applyNumberFormat="1" applyBorder="1" applyAlignment="1">
      <alignment horizontal="center" vertical="center"/>
    </xf>
    <xf numFmtId="3" fontId="0" fillId="0" borderId="74" xfId="0" applyNumberFormat="1" applyBorder="1" applyAlignment="1">
      <alignment horizontal="right" vertical="center"/>
    </xf>
    <xf numFmtId="0" fontId="14" fillId="3" borderId="98" xfId="0" applyFont="1" applyFill="1" applyBorder="1" applyAlignment="1">
      <alignment vertical="center"/>
    </xf>
    <xf numFmtId="0" fontId="14" fillId="3" borderId="75" xfId="0" applyFont="1" applyFill="1" applyBorder="1" applyAlignment="1">
      <alignment horizontal="center" vertical="center"/>
    </xf>
    <xf numFmtId="4" fontId="14" fillId="3" borderId="76" xfId="0" applyNumberFormat="1" applyFont="1" applyFill="1" applyBorder="1" applyAlignment="1">
      <alignment horizontal="right" vertical="center"/>
    </xf>
    <xf numFmtId="0" fontId="14" fillId="3" borderId="99" xfId="0" applyFont="1" applyFill="1" applyBorder="1" applyAlignment="1">
      <alignment vertical="center"/>
    </xf>
    <xf numFmtId="0" fontId="14" fillId="3" borderId="77" xfId="0" applyFont="1" applyFill="1" applyBorder="1" applyAlignment="1">
      <alignment horizontal="center" vertical="center"/>
    </xf>
    <xf numFmtId="4" fontId="14" fillId="3" borderId="74" xfId="0" applyNumberFormat="1" applyFont="1" applyFill="1" applyBorder="1" applyAlignment="1">
      <alignment horizontal="right" vertical="center"/>
    </xf>
    <xf numFmtId="0" fontId="12" fillId="4" borderId="101" xfId="0" applyFont="1" applyFill="1" applyBorder="1" applyAlignment="1">
      <alignment horizontal="center" vertical="center"/>
    </xf>
    <xf numFmtId="0" fontId="12" fillId="4" borderId="97" xfId="0" applyFont="1" applyFill="1" applyBorder="1" applyAlignment="1">
      <alignment horizontal="center" vertical="center"/>
    </xf>
    <xf numFmtId="43" fontId="0" fillId="0" borderId="76" xfId="0" applyNumberFormat="1" applyBorder="1" applyAlignment="1">
      <alignment horizontal="right" vertical="center"/>
    </xf>
    <xf numFmtId="4" fontId="0" fillId="0" borderId="92" xfId="0" applyNumberFormat="1" applyBorder="1" applyAlignment="1">
      <alignment horizontal="right" vertical="center"/>
    </xf>
    <xf numFmtId="43" fontId="0" fillId="0" borderId="92" xfId="0" applyNumberFormat="1" applyBorder="1" applyAlignment="1">
      <alignment horizontal="right" vertical="center"/>
    </xf>
    <xf numFmtId="4" fontId="0" fillId="0" borderId="74" xfId="0" applyNumberFormat="1" applyBorder="1" applyAlignment="1">
      <alignment horizontal="right" vertical="center"/>
    </xf>
    <xf numFmtId="0" fontId="12" fillId="5" borderId="97" xfId="0" applyFont="1" applyFill="1" applyBorder="1" applyAlignment="1">
      <alignment horizontal="center" vertical="center"/>
    </xf>
    <xf numFmtId="0" fontId="30" fillId="0" borderId="0" xfId="161" applyFont="1"/>
    <xf numFmtId="166" fontId="31" fillId="0" borderId="0" xfId="77" applyFont="1" applyFill="1" applyBorder="1"/>
    <xf numFmtId="0" fontId="31" fillId="0" borderId="0" xfId="161" applyFont="1"/>
    <xf numFmtId="4" fontId="31" fillId="0" borderId="0" xfId="161" applyNumberFormat="1" applyFont="1"/>
    <xf numFmtId="9" fontId="31" fillId="0" borderId="0" xfId="161" applyNumberFormat="1" applyFont="1"/>
    <xf numFmtId="4" fontId="32" fillId="0" borderId="0" xfId="161" applyNumberFormat="1" applyFont="1"/>
    <xf numFmtId="0" fontId="33" fillId="0" borderId="0" xfId="161" applyFont="1" applyAlignment="1">
      <alignment vertical="center"/>
    </xf>
    <xf numFmtId="4" fontId="34" fillId="11" borderId="3" xfId="161" applyNumberFormat="1" applyFont="1" applyFill="1" applyBorder="1" applyAlignment="1">
      <alignment horizontal="center" vertical="center"/>
    </xf>
    <xf numFmtId="4" fontId="34" fillId="3" borderId="12" xfId="161" applyNumberFormat="1" applyFont="1" applyFill="1" applyBorder="1" applyAlignment="1">
      <alignment horizontal="center" vertical="center"/>
    </xf>
    <xf numFmtId="9" fontId="34" fillId="3" borderId="12" xfId="161" applyNumberFormat="1" applyFont="1" applyFill="1" applyBorder="1" applyAlignment="1">
      <alignment horizontal="center" vertical="center"/>
    </xf>
    <xf numFmtId="4" fontId="34" fillId="11" borderId="12" xfId="161" applyNumberFormat="1" applyFont="1" applyFill="1" applyBorder="1" applyAlignment="1">
      <alignment horizontal="center" vertical="center"/>
    </xf>
    <xf numFmtId="0" fontId="26" fillId="4" borderId="0" xfId="161" applyFont="1" applyFill="1" applyAlignment="1">
      <alignment horizontal="center" vertical="center"/>
    </xf>
    <xf numFmtId="180" fontId="35" fillId="0" borderId="102" xfId="161" applyNumberFormat="1" applyFont="1" applyBorder="1"/>
    <xf numFmtId="180" fontId="35" fillId="0" borderId="103" xfId="161" applyNumberFormat="1" applyFont="1" applyBorder="1"/>
    <xf numFmtId="4" fontId="35" fillId="0" borderId="3" xfId="161" applyNumberFormat="1" applyFont="1" applyBorder="1" applyAlignment="1">
      <alignment horizontal="right" vertical="center"/>
    </xf>
    <xf numFmtId="9" fontId="35" fillId="0" borderId="3" xfId="161" applyNumberFormat="1" applyFont="1" applyBorder="1" applyAlignment="1">
      <alignment horizontal="right" vertical="center"/>
    </xf>
    <xf numFmtId="180" fontId="35" fillId="0" borderId="104" xfId="161" applyNumberFormat="1" applyFont="1" applyBorder="1"/>
    <xf numFmtId="180" fontId="35" fillId="0" borderId="105" xfId="161" applyNumberFormat="1" applyFont="1" applyBorder="1"/>
    <xf numFmtId="4" fontId="35" fillId="0" borderId="92" xfId="161" applyNumberFormat="1" applyFont="1" applyBorder="1" applyAlignment="1">
      <alignment horizontal="right" vertical="center"/>
    </xf>
    <xf numFmtId="9" fontId="35" fillId="0" borderId="92" xfId="161" applyNumberFormat="1" applyFont="1" applyBorder="1" applyAlignment="1">
      <alignment horizontal="right" vertical="center"/>
    </xf>
    <xf numFmtId="180" fontId="30" fillId="0" borderId="104" xfId="161" applyNumberFormat="1" applyFont="1" applyBorder="1"/>
    <xf numFmtId="180" fontId="31" fillId="0" borderId="104" xfId="161" applyNumberFormat="1" applyFont="1" applyBorder="1"/>
    <xf numFmtId="180" fontId="36" fillId="0" borderId="104" xfId="161" applyNumberFormat="1" applyFont="1" applyBorder="1"/>
    <xf numFmtId="180" fontId="26" fillId="0" borderId="105" xfId="161" applyNumberFormat="1" applyFont="1" applyBorder="1"/>
    <xf numFmtId="4" fontId="26" fillId="10" borderId="92" xfId="161" applyNumberFormat="1" applyFont="1" applyFill="1" applyBorder="1" applyAlignment="1">
      <alignment horizontal="right" vertical="center"/>
    </xf>
    <xf numFmtId="9" fontId="26" fillId="10" borderId="92" xfId="161" applyNumberFormat="1" applyFont="1" applyFill="1" applyBorder="1" applyAlignment="1">
      <alignment horizontal="right" vertical="center"/>
    </xf>
    <xf numFmtId="0" fontId="35" fillId="4" borderId="0" xfId="161" applyFont="1" applyFill="1" applyAlignment="1">
      <alignment horizontal="center"/>
    </xf>
    <xf numFmtId="180" fontId="26" fillId="0" borderId="104" xfId="161" applyNumberFormat="1" applyFont="1" applyBorder="1"/>
    <xf numFmtId="0" fontId="36" fillId="4" borderId="0" xfId="161" applyFont="1" applyFill="1" applyAlignment="1">
      <alignment horizontal="center" vertical="center"/>
    </xf>
    <xf numFmtId="0" fontId="30" fillId="4" borderId="0" xfId="161" applyFont="1" applyFill="1"/>
    <xf numFmtId="180" fontId="26" fillId="0" borderId="106" xfId="161" applyNumberFormat="1" applyFont="1" applyBorder="1"/>
    <xf numFmtId="180" fontId="35" fillId="0" borderId="107" xfId="161" applyNumberFormat="1" applyFont="1" applyBorder="1"/>
    <xf numFmtId="3" fontId="31" fillId="4" borderId="2" xfId="161" applyNumberFormat="1" applyFont="1" applyFill="1" applyBorder="1"/>
    <xf numFmtId="3" fontId="32" fillId="0" borderId="3" xfId="161" applyNumberFormat="1" applyFont="1" applyBorder="1"/>
    <xf numFmtId="3" fontId="31" fillId="0" borderId="3" xfId="161" applyNumberFormat="1" applyFont="1" applyBorder="1"/>
    <xf numFmtId="3" fontId="26" fillId="9" borderId="3" xfId="161" applyNumberFormat="1" applyFont="1" applyFill="1" applyBorder="1" applyAlignment="1">
      <alignment horizontal="center"/>
    </xf>
    <xf numFmtId="9" fontId="26" fillId="9" borderId="3" xfId="161" applyNumberFormat="1" applyFont="1" applyFill="1" applyBorder="1" applyAlignment="1">
      <alignment horizontal="center"/>
    </xf>
    <xf numFmtId="3" fontId="31" fillId="4" borderId="11" xfId="161" applyNumberFormat="1" applyFont="1" applyFill="1" applyBorder="1"/>
    <xf numFmtId="3" fontId="32" fillId="0" borderId="12" xfId="161" applyNumberFormat="1" applyFont="1" applyBorder="1"/>
    <xf numFmtId="3" fontId="26" fillId="9" borderId="12" xfId="161" applyNumberFormat="1" applyFont="1" applyFill="1" applyBorder="1" applyAlignment="1">
      <alignment horizontal="center"/>
    </xf>
    <xf numFmtId="9" fontId="26" fillId="9" borderId="12" xfId="161" applyNumberFormat="1" applyFont="1" applyFill="1" applyBorder="1" applyAlignment="1">
      <alignment horizontal="center"/>
    </xf>
    <xf numFmtId="4" fontId="34" fillId="19" borderId="12" xfId="161" applyNumberFormat="1" applyFont="1" applyFill="1" applyBorder="1" applyAlignment="1">
      <alignment horizontal="center" vertical="center"/>
    </xf>
    <xf numFmtId="0" fontId="31" fillId="20" borderId="108" xfId="161" applyFont="1" applyFill="1" applyBorder="1"/>
    <xf numFmtId="4" fontId="31" fillId="5" borderId="109" xfId="3" applyNumberFormat="1" applyFont="1" applyFill="1" applyBorder="1"/>
    <xf numFmtId="10" fontId="32" fillId="5" borderId="109" xfId="161" applyNumberFormat="1" applyFont="1" applyFill="1" applyBorder="1"/>
    <xf numFmtId="4" fontId="26" fillId="21" borderId="109" xfId="3" applyNumberFormat="1" applyFont="1" applyFill="1" applyBorder="1"/>
    <xf numFmtId="0" fontId="31" fillId="20" borderId="95" xfId="161" applyFont="1" applyFill="1" applyBorder="1"/>
    <xf numFmtId="4" fontId="31" fillId="5" borderId="92" xfId="3" applyNumberFormat="1" applyFont="1" applyFill="1" applyBorder="1"/>
    <xf numFmtId="10" fontId="32" fillId="5" borderId="92" xfId="161" applyNumberFormat="1" applyFont="1" applyFill="1" applyBorder="1"/>
    <xf numFmtId="4" fontId="31" fillId="5" borderId="97" xfId="3" applyNumberFormat="1" applyFont="1" applyFill="1" applyBorder="1"/>
    <xf numFmtId="10" fontId="32" fillId="5" borderId="97" xfId="161" applyNumberFormat="1" applyFont="1" applyFill="1" applyBorder="1"/>
    <xf numFmtId="0" fontId="31" fillId="20" borderId="11" xfId="161" applyFont="1" applyFill="1" applyBorder="1"/>
    <xf numFmtId="4" fontId="31" fillId="5" borderId="12" xfId="3" applyNumberFormat="1" applyFont="1" applyFill="1" applyBorder="1"/>
    <xf numFmtId="10" fontId="32" fillId="5" borderId="12" xfId="161" applyNumberFormat="1" applyFont="1" applyFill="1" applyBorder="1"/>
    <xf numFmtId="4" fontId="26" fillId="11" borderId="12" xfId="3" applyNumberFormat="1" applyFont="1" applyFill="1" applyBorder="1"/>
    <xf numFmtId="4" fontId="31" fillId="0" borderId="0" xfId="1" applyNumberFormat="1" applyFont="1"/>
    <xf numFmtId="9" fontId="34" fillId="11" borderId="12" xfId="161" applyNumberFormat="1" applyFont="1" applyFill="1" applyBorder="1" applyAlignment="1">
      <alignment horizontal="center" vertical="center"/>
    </xf>
    <xf numFmtId="4" fontId="34" fillId="11" borderId="25" xfId="161" applyNumberFormat="1" applyFont="1" applyFill="1" applyBorder="1" applyAlignment="1">
      <alignment horizontal="center" vertical="center"/>
    </xf>
    <xf numFmtId="10" fontId="26" fillId="21" borderId="111" xfId="161" applyNumberFormat="1" applyFont="1" applyFill="1" applyBorder="1"/>
    <xf numFmtId="10" fontId="26" fillId="11" borderId="25" xfId="161" applyNumberFormat="1" applyFont="1" applyFill="1" applyBorder="1"/>
    <xf numFmtId="9" fontId="34" fillId="11" borderId="25" xfId="161" applyNumberFormat="1" applyFont="1" applyFill="1" applyBorder="1" applyAlignment="1">
      <alignment horizontal="center" vertical="center"/>
    </xf>
    <xf numFmtId="9" fontId="35" fillId="0" borderId="21" xfId="161" applyNumberFormat="1" applyFont="1" applyBorder="1" applyAlignment="1">
      <alignment horizontal="right" vertical="center"/>
    </xf>
    <xf numFmtId="9" fontId="35" fillId="0" borderId="112" xfId="161" applyNumberFormat="1" applyFont="1" applyBorder="1" applyAlignment="1">
      <alignment horizontal="right" vertical="center"/>
    </xf>
    <xf numFmtId="0" fontId="37" fillId="0" borderId="0" xfId="0" applyFont="1"/>
    <xf numFmtId="0" fontId="13" fillId="0" borderId="0" xfId="0" applyFont="1"/>
    <xf numFmtId="0" fontId="38" fillId="0" borderId="0" xfId="0" applyFont="1"/>
    <xf numFmtId="0" fontId="39" fillId="0" borderId="0" xfId="0" applyFont="1"/>
    <xf numFmtId="0" fontId="35" fillId="0" borderId="0" xfId="161" applyFont="1"/>
    <xf numFmtId="0" fontId="26" fillId="0" borderId="0" xfId="161" applyFont="1"/>
    <xf numFmtId="0" fontId="26" fillId="0" borderId="0" xfId="161" applyFont="1" applyAlignment="1">
      <alignment horizontal="center"/>
    </xf>
    <xf numFmtId="0" fontId="13" fillId="0" borderId="0" xfId="164" applyFont="1"/>
    <xf numFmtId="0" fontId="28" fillId="3" borderId="12" xfId="161" applyFont="1" applyFill="1" applyBorder="1" applyAlignment="1">
      <alignment horizontal="center" vertical="center"/>
    </xf>
    <xf numFmtId="0" fontId="28" fillId="9" borderId="12" xfId="161" applyFont="1" applyFill="1" applyBorder="1" applyAlignment="1">
      <alignment horizontal="center" vertical="center"/>
    </xf>
    <xf numFmtId="4" fontId="30" fillId="0" borderId="2" xfId="161" applyNumberFormat="1" applyFont="1" applyBorder="1" applyAlignment="1">
      <alignment horizontal="right" vertical="center"/>
    </xf>
    <xf numFmtId="4" fontId="30" fillId="0" borderId="3" xfId="161" applyNumberFormat="1" applyFont="1" applyBorder="1" applyAlignment="1">
      <alignment horizontal="right" vertical="center"/>
    </xf>
    <xf numFmtId="4" fontId="30" fillId="0" borderId="92" xfId="161" applyNumberFormat="1" applyFont="1" applyBorder="1" applyAlignment="1">
      <alignment horizontal="right" vertical="center"/>
    </xf>
    <xf numFmtId="4" fontId="41" fillId="0" borderId="95" xfId="161" applyNumberFormat="1" applyFont="1" applyBorder="1" applyAlignment="1">
      <alignment horizontal="right" vertical="center"/>
    </xf>
    <xf numFmtId="4" fontId="41" fillId="0" borderId="92" xfId="161" applyNumberFormat="1" applyFont="1" applyBorder="1" applyAlignment="1">
      <alignment horizontal="right" vertical="center"/>
    </xf>
    <xf numFmtId="4" fontId="26" fillId="10" borderId="95" xfId="161" applyNumberFormat="1" applyFont="1" applyFill="1" applyBorder="1" applyAlignment="1">
      <alignment horizontal="right" vertical="center"/>
    </xf>
    <xf numFmtId="3" fontId="31" fillId="4" borderId="6" xfId="161" applyNumberFormat="1" applyFont="1" applyFill="1" applyBorder="1"/>
    <xf numFmtId="4" fontId="42" fillId="0" borderId="95" xfId="161" applyNumberFormat="1" applyFont="1" applyBorder="1" applyAlignment="1">
      <alignment horizontal="right" vertical="center"/>
    </xf>
    <xf numFmtId="4" fontId="42" fillId="0" borderId="92" xfId="161" applyNumberFormat="1" applyFont="1" applyBorder="1" applyAlignment="1">
      <alignment horizontal="right" vertical="center"/>
    </xf>
    <xf numFmtId="3" fontId="26" fillId="5" borderId="76" xfId="161" applyNumberFormat="1" applyFont="1" applyFill="1" applyBorder="1" applyAlignment="1">
      <alignment horizontal="center"/>
    </xf>
    <xf numFmtId="0" fontId="43" fillId="16" borderId="44" xfId="161" applyFont="1" applyFill="1" applyBorder="1" applyAlignment="1">
      <alignment horizontal="center" vertical="center"/>
    </xf>
    <xf numFmtId="204" fontId="26" fillId="0" borderId="119" xfId="161" applyNumberFormat="1" applyFont="1" applyBorder="1"/>
    <xf numFmtId="180" fontId="26" fillId="0" borderId="120" xfId="161" applyNumberFormat="1" applyFont="1" applyBorder="1"/>
    <xf numFmtId="3" fontId="26" fillId="5" borderId="12" xfId="161" applyNumberFormat="1" applyFont="1" applyFill="1" applyBorder="1" applyAlignment="1">
      <alignment horizontal="center"/>
    </xf>
    <xf numFmtId="0" fontId="15" fillId="10" borderId="0" xfId="4" applyFill="1" applyAlignment="1">
      <alignment horizontal="center" vertical="center"/>
    </xf>
    <xf numFmtId="0" fontId="15" fillId="10" borderId="0" xfId="4" applyFill="1"/>
    <xf numFmtId="0" fontId="28" fillId="4" borderId="12" xfId="161" applyFont="1" applyFill="1" applyBorder="1" applyAlignment="1">
      <alignment horizontal="center" vertical="center"/>
    </xf>
    <xf numFmtId="0" fontId="28" fillId="4" borderId="25" xfId="161" applyFont="1" applyFill="1" applyBorder="1" applyAlignment="1">
      <alignment horizontal="center" vertical="center"/>
    </xf>
    <xf numFmtId="4" fontId="30" fillId="0" borderId="21" xfId="161" applyNumberFormat="1" applyFont="1" applyBorder="1" applyAlignment="1">
      <alignment horizontal="right" vertical="center"/>
    </xf>
    <xf numFmtId="4" fontId="41" fillId="0" borderId="112" xfId="161" applyNumberFormat="1" applyFont="1" applyBorder="1" applyAlignment="1">
      <alignment horizontal="right" vertical="center"/>
    </xf>
    <xf numFmtId="4" fontId="26" fillId="10" borderId="121" xfId="161" applyNumberFormat="1" applyFont="1" applyFill="1" applyBorder="1" applyAlignment="1">
      <alignment horizontal="right" vertical="center"/>
    </xf>
    <xf numFmtId="4" fontId="42" fillId="0" borderId="112" xfId="161" applyNumberFormat="1" applyFont="1" applyBorder="1" applyAlignment="1">
      <alignment horizontal="right" vertical="center"/>
    </xf>
    <xf numFmtId="3" fontId="26" fillId="5" borderId="122" xfId="161" applyNumberFormat="1" applyFont="1" applyFill="1" applyBorder="1" applyAlignment="1">
      <alignment horizontal="center"/>
    </xf>
    <xf numFmtId="3" fontId="26" fillId="5" borderId="25" xfId="161" applyNumberFormat="1" applyFont="1" applyFill="1" applyBorder="1" applyAlignment="1">
      <alignment horizontal="center"/>
    </xf>
    <xf numFmtId="0" fontId="44" fillId="0" borderId="0" xfId="0" applyFont="1"/>
    <xf numFmtId="2" fontId="13" fillId="0" borderId="0" xfId="0" applyNumberFormat="1" applyFont="1"/>
    <xf numFmtId="4" fontId="13" fillId="0" borderId="0" xfId="0" applyNumberFormat="1" applyFont="1"/>
    <xf numFmtId="0" fontId="40" fillId="0" borderId="0" xfId="161" applyFont="1" applyAlignment="1">
      <alignment vertical="center"/>
    </xf>
    <xf numFmtId="2" fontId="40" fillId="0" borderId="0" xfId="161" applyNumberFormat="1" applyFont="1" applyAlignment="1">
      <alignment vertical="center"/>
    </xf>
    <xf numFmtId="205" fontId="28" fillId="0" borderId="0" xfId="161" applyNumberFormat="1" applyFont="1" applyAlignment="1">
      <alignment vertical="center"/>
    </xf>
    <xf numFmtId="2" fontId="28" fillId="0" borderId="0" xfId="161" applyNumberFormat="1" applyFont="1" applyAlignment="1">
      <alignment horizontal="left" vertical="center"/>
    </xf>
    <xf numFmtId="0" fontId="26" fillId="16" borderId="123" xfId="161" applyFont="1" applyFill="1" applyBorder="1" applyAlignment="1">
      <alignment horizontal="center" vertical="center"/>
    </xf>
    <xf numFmtId="2" fontId="26" fillId="3" borderId="52" xfId="161" applyNumberFormat="1" applyFont="1" applyFill="1" applyBorder="1" applyAlignment="1">
      <alignment horizontal="center" vertical="center"/>
    </xf>
    <xf numFmtId="4" fontId="26" fillId="23" borderId="52" xfId="161" applyNumberFormat="1" applyFont="1" applyFill="1" applyBorder="1" applyAlignment="1">
      <alignment horizontal="center" vertical="center" wrapText="1"/>
    </xf>
    <xf numFmtId="4" fontId="35" fillId="0" borderId="125" xfId="0" applyNumberFormat="1" applyFont="1" applyBorder="1" applyAlignment="1">
      <alignment horizontal="right" vertical="center"/>
    </xf>
    <xf numFmtId="4" fontId="35" fillId="0" borderId="125" xfId="161" applyNumberFormat="1" applyFont="1" applyBorder="1" applyAlignment="1">
      <alignment horizontal="right" vertical="center"/>
    </xf>
    <xf numFmtId="4" fontId="35" fillId="0" borderId="92" xfId="0" applyNumberFormat="1" applyFont="1" applyBorder="1" applyAlignment="1">
      <alignment horizontal="right" vertical="center"/>
    </xf>
    <xf numFmtId="4" fontId="26" fillId="0" borderId="92" xfId="161" applyNumberFormat="1" applyFont="1" applyBorder="1" applyAlignment="1">
      <alignment horizontal="right" vertical="center"/>
    </xf>
    <xf numFmtId="0" fontId="30" fillId="4" borderId="29" xfId="161" applyFont="1" applyFill="1" applyBorder="1"/>
    <xf numFmtId="180" fontId="26" fillId="0" borderId="126" xfId="161" applyNumberFormat="1" applyFont="1" applyBorder="1"/>
    <xf numFmtId="180" fontId="35" fillId="0" borderId="127" xfId="161" applyNumberFormat="1" applyFont="1" applyBorder="1"/>
    <xf numFmtId="4" fontId="26" fillId="5" borderId="76" xfId="161" applyNumberFormat="1" applyFont="1" applyFill="1" applyBorder="1" applyAlignment="1">
      <alignment horizontal="right"/>
    </xf>
    <xf numFmtId="4" fontId="26" fillId="5" borderId="76" xfId="161" applyNumberFormat="1" applyFont="1" applyFill="1" applyBorder="1" applyAlignment="1">
      <alignment horizontal="right" vertical="center"/>
    </xf>
    <xf numFmtId="0" fontId="30" fillId="4" borderId="128" xfId="161" applyFont="1" applyFill="1" applyBorder="1"/>
    <xf numFmtId="204" fontId="26" fillId="0" borderId="129" xfId="161" applyNumberFormat="1" applyFont="1" applyBorder="1"/>
    <xf numFmtId="180" fontId="26" fillId="0" borderId="130" xfId="161" applyNumberFormat="1" applyFont="1" applyBorder="1"/>
    <xf numFmtId="4" fontId="26" fillId="5" borderId="12" xfId="161" applyNumberFormat="1" applyFont="1" applyFill="1" applyBorder="1" applyAlignment="1">
      <alignment horizontal="right"/>
    </xf>
    <xf numFmtId="4" fontId="26" fillId="5" borderId="12" xfId="161" applyNumberFormat="1" applyFont="1" applyFill="1" applyBorder="1" applyAlignment="1">
      <alignment horizontal="right" vertical="center"/>
    </xf>
    <xf numFmtId="180" fontId="26" fillId="0" borderId="0" xfId="161" applyNumberFormat="1" applyFont="1"/>
    <xf numFmtId="3" fontId="35" fillId="0" borderId="0" xfId="161" applyNumberFormat="1" applyFont="1" applyAlignment="1">
      <alignment horizontal="right"/>
    </xf>
    <xf numFmtId="2" fontId="35" fillId="0" borderId="0" xfId="161" applyNumberFormat="1" applyFont="1" applyAlignment="1">
      <alignment horizontal="right"/>
    </xf>
    <xf numFmtId="4" fontId="13" fillId="0" borderId="0" xfId="0" applyNumberFormat="1" applyFont="1" applyAlignment="1">
      <alignment horizontal="center" vertical="center"/>
    </xf>
    <xf numFmtId="4" fontId="26" fillId="23" borderId="49" xfId="161" applyNumberFormat="1" applyFont="1" applyFill="1" applyBorder="1" applyAlignment="1">
      <alignment horizontal="center" vertical="center" wrapText="1"/>
    </xf>
    <xf numFmtId="4" fontId="26" fillId="23" borderId="57" xfId="161" applyNumberFormat="1" applyFont="1" applyFill="1" applyBorder="1" applyAlignment="1">
      <alignment horizontal="center" vertical="center" wrapText="1"/>
    </xf>
    <xf numFmtId="4" fontId="35" fillId="0" borderId="131" xfId="161" applyNumberFormat="1" applyFont="1" applyBorder="1" applyAlignment="1">
      <alignment horizontal="right" vertical="center"/>
    </xf>
    <xf numFmtId="4" fontId="35" fillId="0" borderId="132" xfId="161" applyNumberFormat="1" applyFont="1" applyBorder="1" applyAlignment="1">
      <alignment horizontal="right" vertical="center"/>
    </xf>
    <xf numFmtId="4" fontId="35" fillId="0" borderId="112" xfId="161" applyNumberFormat="1" applyFont="1" applyBorder="1" applyAlignment="1">
      <alignment horizontal="right" vertical="center"/>
    </xf>
    <xf numFmtId="4" fontId="35" fillId="0" borderId="8" xfId="161" applyNumberFormat="1" applyFont="1" applyBorder="1" applyAlignment="1">
      <alignment horizontal="right" vertical="center"/>
    </xf>
    <xf numFmtId="4" fontId="26" fillId="0" borderId="112" xfId="161" applyNumberFormat="1" applyFont="1" applyBorder="1" applyAlignment="1">
      <alignment horizontal="right" vertical="center"/>
    </xf>
    <xf numFmtId="4" fontId="26" fillId="5" borderId="122" xfId="161" applyNumberFormat="1" applyFont="1" applyFill="1" applyBorder="1" applyAlignment="1">
      <alignment horizontal="right" vertical="center"/>
    </xf>
    <xf numFmtId="4" fontId="26" fillId="5" borderId="25" xfId="161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45" fillId="0" borderId="0" xfId="0" applyFont="1"/>
    <xf numFmtId="4" fontId="40" fillId="0" borderId="0" xfId="161" applyNumberFormat="1" applyFont="1" applyAlignment="1">
      <alignment vertical="center"/>
    </xf>
    <xf numFmtId="4" fontId="28" fillId="0" borderId="0" xfId="161" applyNumberFormat="1" applyFont="1" applyAlignment="1">
      <alignment horizontal="left" vertical="center"/>
    </xf>
    <xf numFmtId="4" fontId="47" fillId="3" borderId="135" xfId="161" applyNumberFormat="1" applyFont="1" applyFill="1" applyBorder="1" applyAlignment="1">
      <alignment horizontal="center" vertical="center"/>
    </xf>
    <xf numFmtId="0" fontId="48" fillId="19" borderId="135" xfId="0" applyFont="1" applyFill="1" applyBorder="1" applyAlignment="1">
      <alignment horizontal="center"/>
    </xf>
    <xf numFmtId="0" fontId="48" fillId="3" borderId="135" xfId="0" applyFont="1" applyFill="1" applyBorder="1" applyAlignment="1">
      <alignment horizontal="center"/>
    </xf>
    <xf numFmtId="3" fontId="35" fillId="0" borderId="136" xfId="0" applyNumberFormat="1" applyFont="1" applyBorder="1" applyAlignment="1">
      <alignment horizontal="center"/>
    </xf>
    <xf numFmtId="164" fontId="0" fillId="19" borderId="137" xfId="1" applyFont="1" applyFill="1" applyBorder="1"/>
    <xf numFmtId="164" fontId="0" fillId="3" borderId="137" xfId="1" applyFont="1" applyFill="1" applyBorder="1"/>
    <xf numFmtId="164" fontId="0" fillId="19" borderId="136" xfId="1" applyFont="1" applyFill="1" applyBorder="1"/>
    <xf numFmtId="164" fontId="0" fillId="3" borderId="136" xfId="1" applyFont="1" applyFill="1" applyBorder="1"/>
    <xf numFmtId="180" fontId="30" fillId="0" borderId="105" xfId="161" applyNumberFormat="1" applyFont="1" applyBorder="1"/>
    <xf numFmtId="180" fontId="49" fillId="0" borderId="105" xfId="161" applyNumberFormat="1" applyFont="1" applyBorder="1"/>
    <xf numFmtId="3" fontId="26" fillId="0" borderId="136" xfId="161" applyNumberFormat="1" applyFont="1" applyBorder="1" applyAlignment="1">
      <alignment horizontal="center"/>
    </xf>
    <xf numFmtId="164" fontId="14" fillId="19" borderId="136" xfId="1" applyFont="1" applyFill="1" applyBorder="1"/>
    <xf numFmtId="164" fontId="14" fillId="3" borderId="136" xfId="1" applyFont="1" applyFill="1" applyBorder="1"/>
    <xf numFmtId="0" fontId="0" fillId="19" borderId="107" xfId="0" applyFill="1" applyBorder="1"/>
    <xf numFmtId="0" fontId="0" fillId="3" borderId="107" xfId="0" applyFill="1" applyBorder="1"/>
    <xf numFmtId="180" fontId="26" fillId="0" borderId="138" xfId="161" applyNumberFormat="1" applyFont="1" applyBorder="1"/>
    <xf numFmtId="180" fontId="35" fillId="0" borderId="137" xfId="161" applyNumberFormat="1" applyFont="1" applyBorder="1"/>
    <xf numFmtId="3" fontId="26" fillId="5" borderId="137" xfId="161" applyNumberFormat="1" applyFont="1" applyFill="1" applyBorder="1" applyAlignment="1">
      <alignment horizontal="center"/>
    </xf>
    <xf numFmtId="4" fontId="14" fillId="19" borderId="137" xfId="0" applyNumberFormat="1" applyFont="1" applyFill="1" applyBorder="1"/>
    <xf numFmtId="4" fontId="14" fillId="3" borderId="137" xfId="0" applyNumberFormat="1" applyFont="1" applyFill="1" applyBorder="1"/>
    <xf numFmtId="204" fontId="26" fillId="0" borderId="106" xfId="161" applyNumberFormat="1" applyFont="1" applyBorder="1"/>
    <xf numFmtId="180" fontId="26" fillId="0" borderId="107" xfId="161" applyNumberFormat="1" applyFont="1" applyBorder="1"/>
    <xf numFmtId="3" fontId="26" fillId="5" borderId="107" xfId="161" applyNumberFormat="1" applyFont="1" applyFill="1" applyBorder="1" applyAlignment="1">
      <alignment horizontal="center"/>
    </xf>
    <xf numFmtId="4" fontId="14" fillId="19" borderId="107" xfId="0" applyNumberFormat="1" applyFont="1" applyFill="1" applyBorder="1"/>
    <xf numFmtId="4" fontId="14" fillId="3" borderId="107" xfId="0" applyNumberFormat="1" applyFont="1" applyFill="1" applyBorder="1"/>
    <xf numFmtId="180" fontId="26" fillId="0" borderId="139" xfId="161" applyNumberFormat="1" applyFont="1" applyBorder="1"/>
    <xf numFmtId="0" fontId="48" fillId="24" borderId="135" xfId="0" applyFont="1" applyFill="1" applyBorder="1" applyAlignment="1">
      <alignment horizontal="center"/>
    </xf>
    <xf numFmtId="164" fontId="0" fillId="24" borderId="137" xfId="1" applyFont="1" applyFill="1" applyBorder="1"/>
    <xf numFmtId="164" fontId="0" fillId="24" borderId="136" xfId="1" applyFont="1" applyFill="1" applyBorder="1"/>
    <xf numFmtId="164" fontId="14" fillId="24" borderId="136" xfId="1" applyFont="1" applyFill="1" applyBorder="1"/>
    <xf numFmtId="0" fontId="0" fillId="24" borderId="107" xfId="0" applyFill="1" applyBorder="1"/>
    <xf numFmtId="4" fontId="14" fillId="24" borderId="137" xfId="0" applyNumberFormat="1" applyFont="1" applyFill="1" applyBorder="1"/>
    <xf numFmtId="4" fontId="14" fillId="24" borderId="107" xfId="0" applyNumberFormat="1" applyFont="1" applyFill="1" applyBorder="1"/>
    <xf numFmtId="0" fontId="48" fillId="3" borderId="141" xfId="0" applyFont="1" applyFill="1" applyBorder="1" applyAlignment="1">
      <alignment horizontal="center"/>
    </xf>
    <xf numFmtId="164" fontId="0" fillId="3" borderId="142" xfId="1" applyFont="1" applyFill="1" applyBorder="1"/>
    <xf numFmtId="164" fontId="0" fillId="3" borderId="143" xfId="1" applyFont="1" applyFill="1" applyBorder="1"/>
    <xf numFmtId="164" fontId="14" fillId="3" borderId="143" xfId="1" applyFont="1" applyFill="1" applyBorder="1"/>
    <xf numFmtId="0" fontId="0" fillId="3" borderId="144" xfId="0" applyFill="1" applyBorder="1"/>
    <xf numFmtId="4" fontId="14" fillId="3" borderId="142" xfId="0" applyNumberFormat="1" applyFont="1" applyFill="1" applyBorder="1"/>
    <xf numFmtId="4" fontId="14" fillId="3" borderId="144" xfId="0" applyNumberFormat="1" applyFont="1" applyFill="1" applyBorder="1"/>
    <xf numFmtId="0" fontId="35" fillId="25" borderId="0" xfId="161" applyFont="1" applyFill="1"/>
    <xf numFmtId="166" fontId="35" fillId="25" borderId="0" xfId="77" applyFont="1" applyFill="1"/>
    <xf numFmtId="0" fontId="35" fillId="0" borderId="0" xfId="161" applyFont="1" applyAlignment="1">
      <alignment horizontal="center"/>
    </xf>
    <xf numFmtId="206" fontId="50" fillId="0" borderId="145" xfId="161" applyNumberFormat="1" applyFont="1" applyBorder="1"/>
    <xf numFmtId="206" fontId="28" fillId="0" borderId="145" xfId="161" applyNumberFormat="1" applyFont="1" applyBorder="1"/>
    <xf numFmtId="0" fontId="26" fillId="0" borderId="145" xfId="161" applyFont="1" applyBorder="1" applyAlignment="1">
      <alignment horizontal="center"/>
    </xf>
    <xf numFmtId="3" fontId="26" fillId="0" borderId="145" xfId="160" applyNumberFormat="1" applyFont="1" applyBorder="1" applyAlignment="1">
      <alignment horizontal="center"/>
    </xf>
    <xf numFmtId="0" fontId="26" fillId="0" borderId="145" xfId="160" applyFont="1" applyBorder="1" applyAlignment="1">
      <alignment horizontal="center"/>
    </xf>
    <xf numFmtId="206" fontId="28" fillId="0" borderId="0" xfId="161" applyNumberFormat="1" applyFont="1" applyAlignment="1">
      <alignment horizontal="center"/>
    </xf>
    <xf numFmtId="206" fontId="28" fillId="0" borderId="0" xfId="161" applyNumberFormat="1" applyFont="1" applyAlignment="1">
      <alignment horizontal="left"/>
    </xf>
    <xf numFmtId="0" fontId="26" fillId="0" borderId="0" xfId="160" applyFont="1" applyAlignment="1">
      <alignment horizontal="center"/>
    </xf>
    <xf numFmtId="0" fontId="26" fillId="4" borderId="89" xfId="0" applyFont="1" applyFill="1" applyBorder="1" applyAlignment="1">
      <alignment horizontal="center" vertical="center"/>
    </xf>
    <xf numFmtId="3" fontId="35" fillId="0" borderId="146" xfId="0" applyNumberFormat="1" applyFont="1" applyBorder="1" applyAlignment="1">
      <alignment horizontal="center"/>
    </xf>
    <xf numFmtId="3" fontId="35" fillId="0" borderId="147" xfId="0" applyNumberFormat="1" applyFont="1" applyBorder="1" applyAlignment="1">
      <alignment horizontal="center"/>
    </xf>
    <xf numFmtId="3" fontId="35" fillId="0" borderId="105" xfId="161" applyNumberFormat="1" applyFont="1" applyBorder="1" applyAlignment="1">
      <alignment horizontal="center"/>
    </xf>
    <xf numFmtId="3" fontId="30" fillId="0" borderId="105" xfId="161" applyNumberFormat="1" applyFont="1" applyBorder="1" applyAlignment="1">
      <alignment horizontal="center"/>
    </xf>
    <xf numFmtId="3" fontId="31" fillId="0" borderId="105" xfId="161" applyNumberFormat="1" applyFont="1" applyBorder="1" applyAlignment="1">
      <alignment horizontal="center"/>
    </xf>
    <xf numFmtId="3" fontId="26" fillId="0" borderId="105" xfId="161" applyNumberFormat="1" applyFont="1" applyBorder="1" applyAlignment="1">
      <alignment horizontal="center"/>
    </xf>
    <xf numFmtId="3" fontId="26" fillId="0" borderId="0" xfId="0" applyNumberFormat="1" applyFont="1" applyAlignment="1">
      <alignment horizontal="center"/>
    </xf>
    <xf numFmtId="3" fontId="35" fillId="0" borderId="0" xfId="0" applyNumberFormat="1" applyFont="1" applyAlignment="1">
      <alignment horizontal="center"/>
    </xf>
    <xf numFmtId="204" fontId="26" fillId="0" borderId="148" xfId="161" applyNumberFormat="1" applyFont="1" applyBorder="1"/>
    <xf numFmtId="180" fontId="26" fillId="0" borderId="149" xfId="161" applyNumberFormat="1" applyFont="1" applyBorder="1"/>
    <xf numFmtId="3" fontId="26" fillId="0" borderId="150" xfId="161" applyNumberFormat="1" applyFont="1" applyBorder="1" applyAlignment="1">
      <alignment horizontal="center"/>
    </xf>
    <xf numFmtId="38" fontId="51" fillId="0" borderId="0" xfId="77" applyNumberFormat="1" applyFont="1" applyFill="1" applyBorder="1"/>
    <xf numFmtId="3" fontId="26" fillId="0" borderId="0" xfId="161" applyNumberFormat="1" applyFont="1"/>
    <xf numFmtId="0" fontId="52" fillId="0" borderId="0" xfId="161" applyFont="1"/>
    <xf numFmtId="0" fontId="52" fillId="0" borderId="0" xfId="161" applyFont="1" applyAlignment="1">
      <alignment vertical="top"/>
    </xf>
    <xf numFmtId="3" fontId="26" fillId="0" borderId="0" xfId="160" applyNumberFormat="1" applyFont="1" applyAlignment="1">
      <alignment horizontal="center"/>
    </xf>
    <xf numFmtId="3" fontId="35" fillId="0" borderId="152" xfId="161" applyNumberFormat="1" applyFont="1" applyBorder="1" applyAlignment="1">
      <alignment horizontal="center"/>
    </xf>
    <xf numFmtId="3" fontId="30" fillId="0" borderId="152" xfId="161" applyNumberFormat="1" applyFont="1" applyBorder="1" applyAlignment="1">
      <alignment horizontal="center"/>
    </xf>
    <xf numFmtId="3" fontId="31" fillId="0" borderId="152" xfId="161" applyNumberFormat="1" applyFont="1" applyBorder="1" applyAlignment="1">
      <alignment horizontal="center"/>
    </xf>
    <xf numFmtId="0" fontId="53" fillId="0" borderId="0" xfId="164" applyFont="1"/>
    <xf numFmtId="1" fontId="26" fillId="0" borderId="145" xfId="160" applyNumberFormat="1" applyFont="1" applyBorder="1" applyAlignment="1">
      <alignment horizontal="center"/>
    </xf>
    <xf numFmtId="0" fontId="54" fillId="0" borderId="145" xfId="160" applyFont="1" applyBorder="1" applyAlignment="1">
      <alignment horizontal="center"/>
    </xf>
    <xf numFmtId="3" fontId="35" fillId="0" borderId="153" xfId="161" applyNumberFormat="1" applyFont="1" applyBorder="1" applyAlignment="1">
      <alignment horizontal="center"/>
    </xf>
    <xf numFmtId="3" fontId="30" fillId="0" borderId="153" xfId="161" applyNumberFormat="1" applyFont="1" applyBorder="1" applyAlignment="1">
      <alignment horizontal="center"/>
    </xf>
    <xf numFmtId="3" fontId="30" fillId="0" borderId="0" xfId="0" applyNumberFormat="1" applyFont="1" applyAlignment="1">
      <alignment horizontal="center"/>
    </xf>
    <xf numFmtId="3" fontId="31" fillId="0" borderId="153" xfId="161" applyNumberFormat="1" applyFont="1" applyBorder="1" applyAlignment="1">
      <alignment horizontal="center"/>
    </xf>
    <xf numFmtId="3" fontId="31" fillId="0" borderId="0" xfId="0" applyNumberFormat="1" applyFont="1" applyAlignment="1">
      <alignment horizontal="center"/>
    </xf>
    <xf numFmtId="3" fontId="49" fillId="0" borderId="153" xfId="161" applyNumberFormat="1" applyFont="1" applyBorder="1" applyAlignment="1">
      <alignment horizontal="center"/>
    </xf>
    <xf numFmtId="180" fontId="35" fillId="0" borderId="152" xfId="161" applyNumberFormat="1" applyFont="1" applyBorder="1"/>
    <xf numFmtId="178" fontId="52" fillId="0" borderId="0" xfId="1" applyNumberFormat="1" applyFont="1" applyFill="1" applyBorder="1"/>
    <xf numFmtId="3" fontId="26" fillId="0" borderId="0" xfId="161" applyNumberFormat="1" applyFont="1" applyAlignment="1">
      <alignment horizontal="center"/>
    </xf>
    <xf numFmtId="0" fontId="26" fillId="2" borderId="0" xfId="160" applyFont="1" applyFill="1" applyAlignment="1">
      <alignment horizontal="center"/>
    </xf>
    <xf numFmtId="3" fontId="26" fillId="3" borderId="0" xfId="160" applyNumberFormat="1" applyFont="1" applyFill="1" applyAlignment="1">
      <alignment horizontal="center"/>
    </xf>
    <xf numFmtId="3" fontId="49" fillId="0" borderId="105" xfId="161" applyNumberFormat="1" applyFont="1" applyBorder="1" applyAlignment="1">
      <alignment horizontal="center"/>
    </xf>
    <xf numFmtId="3" fontId="49" fillId="0" borderId="152" xfId="161" applyNumberFormat="1" applyFont="1" applyBorder="1" applyAlignment="1">
      <alignment horizontal="center"/>
    </xf>
    <xf numFmtId="3" fontId="28" fillId="0" borderId="0" xfId="161" applyNumberFormat="1" applyFont="1"/>
    <xf numFmtId="0" fontId="26" fillId="27" borderId="145" xfId="160" applyFont="1" applyFill="1" applyBorder="1" applyAlignment="1">
      <alignment vertical="center"/>
    </xf>
    <xf numFmtId="0" fontId="26" fillId="2" borderId="145" xfId="161" applyFont="1" applyFill="1" applyBorder="1" applyAlignment="1">
      <alignment vertical="center"/>
    </xf>
    <xf numFmtId="0" fontId="26" fillId="2" borderId="145" xfId="160" applyFont="1" applyFill="1" applyBorder="1" applyAlignment="1">
      <alignment vertical="center"/>
    </xf>
    <xf numFmtId="3" fontId="51" fillId="0" borderId="0" xfId="161" applyNumberFormat="1" applyFont="1" applyAlignment="1">
      <alignment horizontal="left"/>
    </xf>
    <xf numFmtId="0" fontId="55" fillId="0" borderId="0" xfId="161" applyFont="1" applyAlignment="1">
      <alignment vertical="top"/>
    </xf>
    <xf numFmtId="0" fontId="52" fillId="0" borderId="0" xfId="161" applyFont="1" applyAlignment="1">
      <alignment vertical="center"/>
    </xf>
    <xf numFmtId="3" fontId="56" fillId="0" borderId="0" xfId="161" applyNumberFormat="1" applyFont="1" applyAlignment="1">
      <alignment horizontal="left"/>
    </xf>
    <xf numFmtId="0" fontId="50" fillId="0" borderId="0" xfId="161" applyFont="1"/>
    <xf numFmtId="178" fontId="55" fillId="0" borderId="0" xfId="1" applyNumberFormat="1" applyFont="1" applyFill="1" applyBorder="1"/>
    <xf numFmtId="178" fontId="57" fillId="0" borderId="0" xfId="1" applyNumberFormat="1" applyFont="1" applyFill="1" applyBorder="1"/>
    <xf numFmtId="178" fontId="50" fillId="0" borderId="0" xfId="1" applyNumberFormat="1" applyFont="1" applyFill="1" applyBorder="1"/>
    <xf numFmtId="0" fontId="10" fillId="0" borderId="15" xfId="0" applyFont="1" applyBorder="1" applyAlignment="1">
      <alignment horizontal="center" vertical="center"/>
    </xf>
    <xf numFmtId="0" fontId="10" fillId="0" borderId="63" xfId="0" applyFont="1" applyBorder="1" applyAlignment="1">
      <alignment horizontal="left" vertical="center"/>
    </xf>
    <xf numFmtId="0" fontId="9" fillId="0" borderId="63" xfId="0" applyFont="1" applyBorder="1" applyAlignment="1">
      <alignment horizontal="left" vertical="center"/>
    </xf>
    <xf numFmtId="0" fontId="8" fillId="0" borderId="26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7" fillId="0" borderId="63" xfId="0" applyFont="1" applyBorder="1" applyAlignment="1">
      <alignment horizontal="left" vertical="center"/>
    </xf>
    <xf numFmtId="0" fontId="6" fillId="0" borderId="26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198" fontId="5" fillId="0" borderId="14" xfId="0" applyNumberFormat="1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4" fontId="3" fillId="0" borderId="26" xfId="0" applyNumberFormat="1" applyFont="1" applyBorder="1" applyAlignment="1">
      <alignment vertical="center"/>
    </xf>
    <xf numFmtId="0" fontId="26" fillId="4" borderId="173" xfId="0" applyFont="1" applyFill="1" applyBorder="1" applyAlignment="1">
      <alignment horizontal="center" vertical="center"/>
    </xf>
    <xf numFmtId="0" fontId="26" fillId="4" borderId="173" xfId="161" applyFont="1" applyFill="1" applyBorder="1" applyAlignment="1">
      <alignment horizontal="center" vertical="center"/>
    </xf>
    <xf numFmtId="0" fontId="26" fillId="81" borderId="173" xfId="161" applyFont="1" applyFill="1" applyBorder="1" applyAlignment="1">
      <alignment horizontal="center" vertical="center"/>
    </xf>
    <xf numFmtId="0" fontId="26" fillId="19" borderId="173" xfId="161" applyFont="1" applyFill="1" applyBorder="1" applyAlignment="1">
      <alignment horizontal="center" vertical="center" wrapText="1"/>
    </xf>
    <xf numFmtId="0" fontId="26" fillId="19" borderId="87" xfId="161" applyFont="1" applyFill="1" applyBorder="1" applyAlignment="1">
      <alignment horizontal="center" vertical="center" wrapText="1"/>
    </xf>
    <xf numFmtId="0" fontId="26" fillId="13" borderId="173" xfId="161" applyFont="1" applyFill="1" applyBorder="1" applyAlignment="1">
      <alignment horizontal="center" vertical="center"/>
    </xf>
    <xf numFmtId="0" fontId="26" fillId="4" borderId="173" xfId="161" applyFont="1" applyFill="1" applyBorder="1" applyAlignment="1">
      <alignment vertical="center"/>
    </xf>
    <xf numFmtId="0" fontId="26" fillId="82" borderId="86" xfId="161" applyFont="1" applyFill="1" applyBorder="1" applyAlignment="1">
      <alignment horizontal="center" vertical="center" wrapText="1"/>
    </xf>
    <xf numFmtId="0" fontId="2" fillId="0" borderId="26" xfId="0" applyFont="1" applyBorder="1" applyAlignment="1">
      <alignment vertical="center"/>
    </xf>
    <xf numFmtId="0" fontId="26" fillId="4" borderId="0" xfId="161" applyFont="1" applyFill="1" applyAlignment="1">
      <alignment horizontal="center" vertical="center"/>
    </xf>
    <xf numFmtId="0" fontId="26" fillId="26" borderId="145" xfId="161" applyFont="1" applyFill="1" applyBorder="1" applyAlignment="1">
      <alignment horizontal="center" vertical="center"/>
    </xf>
    <xf numFmtId="0" fontId="26" fillId="17" borderId="124" xfId="161" applyFont="1" applyFill="1" applyBorder="1" applyAlignment="1">
      <alignment horizontal="center" vertical="center"/>
    </xf>
    <xf numFmtId="0" fontId="26" fillId="17" borderId="89" xfId="161" applyFont="1" applyFill="1" applyBorder="1" applyAlignment="1">
      <alignment horizontal="center" vertical="center"/>
    </xf>
    <xf numFmtId="0" fontId="46" fillId="19" borderId="133" xfId="0" applyFont="1" applyFill="1" applyBorder="1" applyAlignment="1">
      <alignment horizontal="center"/>
    </xf>
    <xf numFmtId="0" fontId="46" fillId="19" borderId="134" xfId="0" applyFont="1" applyFill="1" applyBorder="1" applyAlignment="1">
      <alignment horizontal="center"/>
    </xf>
    <xf numFmtId="0" fontId="46" fillId="24" borderId="134" xfId="0" applyFont="1" applyFill="1" applyBorder="1" applyAlignment="1">
      <alignment horizontal="center"/>
    </xf>
    <xf numFmtId="0" fontId="46" fillId="24" borderId="140" xfId="0" applyFont="1" applyFill="1" applyBorder="1" applyAlignment="1">
      <alignment horizontal="center"/>
    </xf>
    <xf numFmtId="0" fontId="28" fillId="3" borderId="92" xfId="161" applyFont="1" applyFill="1" applyBorder="1" applyAlignment="1">
      <alignment horizontal="center" vertical="center" wrapText="1"/>
    </xf>
    <xf numFmtId="0" fontId="28" fillId="4" borderId="92" xfId="161" applyFont="1" applyFill="1" applyBorder="1" applyAlignment="1">
      <alignment horizontal="center" vertical="center"/>
    </xf>
    <xf numFmtId="0" fontId="40" fillId="0" borderId="0" xfId="161" applyFont="1" applyAlignment="1">
      <alignment horizontal="center" vertical="center"/>
    </xf>
    <xf numFmtId="0" fontId="26" fillId="17" borderId="114" xfId="161" applyFont="1" applyFill="1" applyBorder="1" applyAlignment="1">
      <alignment horizontal="center" vertical="center"/>
    </xf>
    <xf numFmtId="0" fontId="26" fillId="17" borderId="115" xfId="161" applyFont="1" applyFill="1" applyBorder="1" applyAlignment="1">
      <alignment horizontal="center" vertical="center"/>
    </xf>
    <xf numFmtId="0" fontId="26" fillId="17" borderId="117" xfId="161" applyFont="1" applyFill="1" applyBorder="1" applyAlignment="1">
      <alignment horizontal="center" vertical="center"/>
    </xf>
    <xf numFmtId="0" fontId="26" fillId="17" borderId="118" xfId="161" applyFont="1" applyFill="1" applyBorder="1" applyAlignment="1">
      <alignment horizontal="center" vertical="center"/>
    </xf>
    <xf numFmtId="0" fontId="28" fillId="4" borderId="112" xfId="161" applyFont="1" applyFill="1" applyBorder="1" applyAlignment="1">
      <alignment horizontal="center" vertical="center"/>
    </xf>
    <xf numFmtId="0" fontId="26" fillId="16" borderId="114" xfId="161" applyFont="1" applyFill="1" applyBorder="1" applyAlignment="1">
      <alignment horizontal="center" vertical="center"/>
    </xf>
    <xf numFmtId="0" fontId="26" fillId="16" borderId="0" xfId="161" applyFont="1" applyFill="1" applyAlignment="1">
      <alignment horizontal="center" vertical="center"/>
    </xf>
    <xf numFmtId="203" fontId="28" fillId="0" borderId="0" xfId="161" applyNumberFormat="1" applyFont="1" applyAlignment="1">
      <alignment horizontal="center" vertical="center"/>
    </xf>
    <xf numFmtId="0" fontId="40" fillId="9" borderId="116" xfId="161" applyFont="1" applyFill="1" applyBorder="1" applyAlignment="1">
      <alignment horizontal="center" vertical="center"/>
    </xf>
    <xf numFmtId="0" fontId="40" fillId="9" borderId="51" xfId="161" applyFont="1" applyFill="1" applyBorder="1" applyAlignment="1">
      <alignment horizontal="center" vertical="center"/>
    </xf>
    <xf numFmtId="0" fontId="40" fillId="9" borderId="50" xfId="161" applyFont="1" applyFill="1" applyBorder="1" applyAlignment="1">
      <alignment horizontal="center" vertical="center"/>
    </xf>
    <xf numFmtId="0" fontId="40" fillId="4" borderId="3" xfId="161" applyFont="1" applyFill="1" applyBorder="1" applyAlignment="1">
      <alignment horizontal="center"/>
    </xf>
    <xf numFmtId="0" fontId="40" fillId="4" borderId="21" xfId="161" applyFont="1" applyFill="1" applyBorder="1" applyAlignment="1">
      <alignment horizontal="center"/>
    </xf>
    <xf numFmtId="0" fontId="28" fillId="9" borderId="92" xfId="161" applyFont="1" applyFill="1" applyBorder="1" applyAlignment="1">
      <alignment horizontal="center" vertical="center"/>
    </xf>
    <xf numFmtId="4" fontId="34" fillId="11" borderId="3" xfId="161" applyNumberFormat="1" applyFont="1" applyFill="1" applyBorder="1" applyAlignment="1">
      <alignment horizontal="center" vertical="center"/>
    </xf>
    <xf numFmtId="4" fontId="34" fillId="11" borderId="21" xfId="161" applyNumberFormat="1" applyFont="1" applyFill="1" applyBorder="1" applyAlignment="1">
      <alignment horizontal="center" vertical="center"/>
    </xf>
    <xf numFmtId="4" fontId="34" fillId="19" borderId="4" xfId="161" applyNumberFormat="1" applyFont="1" applyFill="1" applyBorder="1" applyAlignment="1">
      <alignment horizontal="center" vertical="center"/>
    </xf>
    <xf numFmtId="4" fontId="34" fillId="19" borderId="5" xfId="161" applyNumberFormat="1" applyFont="1" applyFill="1" applyBorder="1" applyAlignment="1">
      <alignment horizontal="center" vertical="center"/>
    </xf>
    <xf numFmtId="4" fontId="34" fillId="11" borderId="5" xfId="161" applyNumberFormat="1" applyFont="1" applyFill="1" applyBorder="1" applyAlignment="1">
      <alignment horizontal="center" vertical="center"/>
    </xf>
    <xf numFmtId="4" fontId="34" fillId="11" borderId="110" xfId="161" applyNumberFormat="1" applyFont="1" applyFill="1" applyBorder="1" applyAlignment="1">
      <alignment horizontal="center" vertical="center"/>
    </xf>
    <xf numFmtId="0" fontId="32" fillId="16" borderId="2" xfId="161" applyFont="1" applyFill="1" applyBorder="1" applyAlignment="1">
      <alignment horizontal="center" vertical="center"/>
    </xf>
    <xf numFmtId="0" fontId="32" fillId="16" borderId="11" xfId="161" applyFont="1" applyFill="1" applyBorder="1" applyAlignment="1">
      <alignment horizontal="center" vertical="center"/>
    </xf>
    <xf numFmtId="0" fontId="32" fillId="17" borderId="3" xfId="161" applyFont="1" applyFill="1" applyBorder="1" applyAlignment="1">
      <alignment horizontal="center" vertical="center"/>
    </xf>
    <xf numFmtId="0" fontId="32" fillId="17" borderId="12" xfId="161" applyFont="1" applyFill="1" applyBorder="1" applyAlignment="1">
      <alignment horizontal="center" vertical="center"/>
    </xf>
    <xf numFmtId="0" fontId="34" fillId="18" borderId="40" xfId="161" applyFont="1" applyFill="1" applyBorder="1" applyAlignment="1">
      <alignment horizontal="center" vertical="center"/>
    </xf>
    <xf numFmtId="0" fontId="34" fillId="18" borderId="44" xfId="161" applyFont="1" applyFill="1" applyBorder="1" applyAlignment="1">
      <alignment horizontal="center" vertical="center"/>
    </xf>
    <xf numFmtId="4" fontId="34" fillId="11" borderId="3" xfId="161" applyNumberFormat="1" applyFont="1" applyFill="1" applyBorder="1" applyAlignment="1">
      <alignment horizontal="center" vertical="center" wrapText="1"/>
    </xf>
    <xf numFmtId="0" fontId="26" fillId="22" borderId="113" xfId="161" applyFont="1" applyFill="1" applyBorder="1" applyAlignment="1">
      <alignment horizontal="center" vertical="center" wrapText="1"/>
    </xf>
    <xf numFmtId="0" fontId="26" fillId="22" borderId="114" xfId="161" applyFont="1" applyFill="1" applyBorder="1" applyAlignment="1">
      <alignment horizontal="center" vertical="center" wrapText="1"/>
    </xf>
    <xf numFmtId="0" fontId="26" fillId="22" borderId="115" xfId="161" applyFont="1" applyFill="1" applyBorder="1" applyAlignment="1">
      <alignment horizontal="center" vertical="center" wrapText="1"/>
    </xf>
    <xf numFmtId="203" fontId="34" fillId="0" borderId="1" xfId="161" applyNumberFormat="1" applyFont="1" applyBorder="1" applyAlignment="1">
      <alignment horizontal="left"/>
    </xf>
    <xf numFmtId="4" fontId="34" fillId="3" borderId="4" xfId="161" applyNumberFormat="1" applyFont="1" applyFill="1" applyBorder="1" applyAlignment="1">
      <alignment horizontal="center" vertical="center" wrapText="1"/>
    </xf>
    <xf numFmtId="4" fontId="34" fillId="3" borderId="5" xfId="161" applyNumberFormat="1" applyFont="1" applyFill="1" applyBorder="1" applyAlignment="1">
      <alignment horizontal="center" vertical="center" wrapText="1"/>
    </xf>
    <xf numFmtId="4" fontId="34" fillId="3" borderId="41" xfId="161" applyNumberFormat="1" applyFont="1" applyFill="1" applyBorder="1" applyAlignment="1">
      <alignment horizontal="center" vertical="center" wrapText="1"/>
    </xf>
    <xf numFmtId="0" fontId="12" fillId="5" borderId="76" xfId="0" applyFont="1" applyFill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95" xfId="0" applyFont="1" applyBorder="1" applyAlignment="1">
      <alignment horizontal="center" vertical="center"/>
    </xf>
    <xf numFmtId="0" fontId="29" fillId="0" borderId="96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92" xfId="0" applyFont="1" applyBorder="1" applyAlignment="1">
      <alignment horizontal="center" vertical="center"/>
    </xf>
    <xf numFmtId="0" fontId="29" fillId="0" borderId="97" xfId="0" applyFont="1" applyBorder="1" applyAlignment="1">
      <alignment horizontal="center" vertical="center"/>
    </xf>
    <xf numFmtId="0" fontId="29" fillId="0" borderId="92" xfId="0" applyFont="1" applyBorder="1" applyAlignment="1">
      <alignment horizontal="center" vertical="center" wrapText="1"/>
    </xf>
    <xf numFmtId="0" fontId="29" fillId="0" borderId="97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29" fillId="4" borderId="92" xfId="0" applyFont="1" applyFill="1" applyBorder="1" applyAlignment="1">
      <alignment horizontal="center" vertical="center" wrapText="1"/>
    </xf>
    <xf numFmtId="0" fontId="29" fillId="4" borderId="97" xfId="0" applyFont="1" applyFill="1" applyBorder="1" applyAlignment="1">
      <alignment horizontal="center" vertical="center" wrapText="1"/>
    </xf>
    <xf numFmtId="0" fontId="29" fillId="14" borderId="92" xfId="0" applyFont="1" applyFill="1" applyBorder="1" applyAlignment="1">
      <alignment horizontal="center" vertical="center" wrapText="1"/>
    </xf>
    <xf numFmtId="0" fontId="29" fillId="14" borderId="97" xfId="0" applyFont="1" applyFill="1" applyBorder="1" applyAlignment="1">
      <alignment horizontal="center" vertical="center" wrapText="1"/>
    </xf>
    <xf numFmtId="0" fontId="29" fillId="15" borderId="92" xfId="0" applyFont="1" applyFill="1" applyBorder="1" applyAlignment="1">
      <alignment horizontal="center" vertical="center" wrapText="1"/>
    </xf>
    <xf numFmtId="0" fontId="29" fillId="15" borderId="97" xfId="0" applyFont="1" applyFill="1" applyBorder="1" applyAlignment="1">
      <alignment horizontal="center" vertical="center" wrapText="1"/>
    </xf>
    <xf numFmtId="0" fontId="29" fillId="15" borderId="8" xfId="0" applyFont="1" applyFill="1" applyBorder="1" applyAlignment="1">
      <alignment horizontal="center" vertical="center" wrapText="1"/>
    </xf>
    <xf numFmtId="0" fontId="29" fillId="15" borderId="100" xfId="0" applyFont="1" applyFill="1" applyBorder="1" applyAlignment="1">
      <alignment horizontal="center" vertical="center" wrapText="1"/>
    </xf>
    <xf numFmtId="0" fontId="12" fillId="4" borderId="76" xfId="0" applyFont="1" applyFill="1" applyBorder="1" applyAlignment="1">
      <alignment horizontal="center" vertical="center"/>
    </xf>
    <xf numFmtId="0" fontId="12" fillId="4" borderId="75" xfId="0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 wrapText="1"/>
    </xf>
    <xf numFmtId="0" fontId="29" fillId="14" borderId="3" xfId="0" applyFont="1" applyFill="1" applyBorder="1" applyAlignment="1">
      <alignment horizontal="center" vertical="center" wrapText="1"/>
    </xf>
    <xf numFmtId="0" fontId="29" fillId="15" borderId="3" xfId="0" applyFont="1" applyFill="1" applyBorder="1" applyAlignment="1">
      <alignment horizontal="center" vertical="center" wrapText="1"/>
    </xf>
    <xf numFmtId="0" fontId="29" fillId="15" borderId="4" xfId="0" applyFont="1" applyFill="1" applyBorder="1" applyAlignment="1">
      <alignment horizontal="center" vertical="center" wrapText="1"/>
    </xf>
    <xf numFmtId="0" fontId="12" fillId="0" borderId="88" xfId="0" applyFont="1" applyBorder="1" applyAlignment="1">
      <alignment horizontal="center" vertical="center"/>
    </xf>
    <xf numFmtId="0" fontId="12" fillId="0" borderId="89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16" fontId="22" fillId="0" borderId="1" xfId="0" applyNumberFormat="1" applyFont="1" applyBorder="1" applyAlignment="1">
      <alignment horizontal="left" vertical="center"/>
    </xf>
    <xf numFmtId="0" fontId="12" fillId="8" borderId="76" xfId="0" applyFont="1" applyFill="1" applyBorder="1" applyAlignment="1">
      <alignment horizontal="center" vertical="center"/>
    </xf>
    <xf numFmtId="0" fontId="12" fillId="8" borderId="87" xfId="0" applyFont="1" applyFill="1" applyBorder="1" applyAlignment="1">
      <alignment horizontal="center" vertical="center"/>
    </xf>
    <xf numFmtId="0" fontId="25" fillId="11" borderId="88" xfId="0" applyFont="1" applyFill="1" applyBorder="1" applyAlignment="1">
      <alignment horizontal="center" vertical="center"/>
    </xf>
    <xf numFmtId="0" fontId="25" fillId="11" borderId="89" xfId="0" applyFont="1" applyFill="1" applyBorder="1" applyAlignment="1">
      <alignment horizontal="center" vertical="center"/>
    </xf>
    <xf numFmtId="0" fontId="25" fillId="11" borderId="93" xfId="0" applyFont="1" applyFill="1" applyBorder="1" applyAlignment="1">
      <alignment horizontal="center" vertical="center"/>
    </xf>
    <xf numFmtId="0" fontId="12" fillId="8" borderId="75" xfId="0" applyFont="1" applyFill="1" applyBorder="1" applyAlignment="1">
      <alignment horizontal="center" vertical="center"/>
    </xf>
    <xf numFmtId="0" fontId="12" fillId="8" borderId="77" xfId="0" applyFont="1" applyFill="1" applyBorder="1" applyAlignment="1">
      <alignment horizontal="center" vertical="center"/>
    </xf>
    <xf numFmtId="9" fontId="12" fillId="8" borderId="76" xfId="2" applyFont="1" applyFill="1" applyBorder="1" applyAlignment="1">
      <alignment horizontal="center" vertical="center" wrapText="1"/>
    </xf>
    <xf numFmtId="9" fontId="12" fillId="8" borderId="74" xfId="2" applyFont="1" applyFill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4" fontId="12" fillId="0" borderId="57" xfId="0" applyNumberFormat="1" applyFont="1" applyBorder="1" applyAlignment="1">
      <alignment horizontal="center" vertical="center"/>
    </xf>
    <xf numFmtId="4" fontId="12" fillId="0" borderId="23" xfId="0" applyNumberFormat="1" applyFont="1" applyBorder="1" applyAlignment="1">
      <alignment horizontal="center" vertical="center"/>
    </xf>
    <xf numFmtId="4" fontId="12" fillId="0" borderId="58" xfId="0" applyNumberFormat="1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9" fillId="0" borderId="72" xfId="0" applyFont="1" applyBorder="1" applyAlignment="1">
      <alignment horizontal="center" vertical="center" wrapText="1"/>
    </xf>
    <xf numFmtId="0" fontId="19" fillId="0" borderId="73" xfId="0" applyFont="1" applyBorder="1" applyAlignment="1">
      <alignment horizontal="center" vertical="center"/>
    </xf>
    <xf numFmtId="4" fontId="12" fillId="0" borderId="3" xfId="0" applyNumberFormat="1" applyFont="1" applyBorder="1" applyAlignment="1">
      <alignment horizontal="center" vertical="center"/>
    </xf>
    <xf numFmtId="4" fontId="12" fillId="0" borderId="12" xfId="0" applyNumberFormat="1" applyFont="1" applyBorder="1" applyAlignment="1">
      <alignment horizontal="center" vertical="center"/>
    </xf>
    <xf numFmtId="0" fontId="12" fillId="0" borderId="57" xfId="0" applyFont="1" applyBorder="1" applyAlignment="1">
      <alignment horizontal="center" vertical="center"/>
    </xf>
    <xf numFmtId="0" fontId="12" fillId="0" borderId="58" xfId="0" applyFont="1" applyBorder="1" applyAlignment="1">
      <alignment horizontal="center" vertical="center"/>
    </xf>
    <xf numFmtId="198" fontId="12" fillId="7" borderId="4" xfId="0" applyNumberFormat="1" applyFont="1" applyFill="1" applyBorder="1" applyAlignment="1">
      <alignment horizontal="center" vertical="center"/>
    </xf>
    <xf numFmtId="198" fontId="12" fillId="7" borderId="5" xfId="0" applyNumberFormat="1" applyFont="1" applyFill="1" applyBorder="1" applyAlignment="1">
      <alignment horizontal="center" vertical="center"/>
    </xf>
    <xf numFmtId="198" fontId="12" fillId="7" borderId="41" xfId="0" applyNumberFormat="1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4" fontId="12" fillId="6" borderId="52" xfId="0" applyNumberFormat="1" applyFont="1" applyFill="1" applyBorder="1" applyAlignment="1">
      <alignment horizontal="center" vertical="center"/>
    </xf>
    <xf numFmtId="4" fontId="12" fillId="6" borderId="7" xfId="0" applyNumberFormat="1" applyFont="1" applyFill="1" applyBorder="1" applyAlignment="1">
      <alignment horizontal="center" vertical="center"/>
    </xf>
    <xf numFmtId="4" fontId="12" fillId="6" borderId="56" xfId="0" applyNumberFormat="1" applyFont="1" applyFill="1" applyBorder="1" applyAlignment="1">
      <alignment horizontal="center" vertical="center"/>
    </xf>
    <xf numFmtId="0" fontId="12" fillId="6" borderId="52" xfId="0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center" vertical="center" wrapText="1"/>
    </xf>
    <xf numFmtId="0" fontId="12" fillId="6" borderId="56" xfId="0" applyFont="1" applyFill="1" applyBorder="1" applyAlignment="1">
      <alignment horizontal="center" vertical="center" wrapText="1"/>
    </xf>
    <xf numFmtId="0" fontId="12" fillId="6" borderId="57" xfId="0" applyFont="1" applyFill="1" applyBorder="1" applyAlignment="1">
      <alignment horizontal="center" vertical="center"/>
    </xf>
    <xf numFmtId="0" fontId="12" fillId="6" borderId="23" xfId="0" applyFont="1" applyFill="1" applyBorder="1" applyAlignment="1">
      <alignment horizontal="center" vertical="center"/>
    </xf>
    <xf numFmtId="0" fontId="12" fillId="6" borderId="58" xfId="0" applyFont="1" applyFill="1" applyBorder="1" applyAlignment="1">
      <alignment horizontal="center" vertical="center"/>
    </xf>
    <xf numFmtId="0" fontId="12" fillId="6" borderId="49" xfId="0" applyFont="1" applyFill="1" applyBorder="1" applyAlignment="1">
      <alignment horizontal="center" vertical="center"/>
    </xf>
    <xf numFmtId="0" fontId="12" fillId="6" borderId="50" xfId="0" applyFont="1" applyFill="1" applyBorder="1" applyAlignment="1">
      <alignment horizontal="center" vertical="center"/>
    </xf>
    <xf numFmtId="0" fontId="12" fillId="6" borderId="53" xfId="0" applyFont="1" applyFill="1" applyBorder="1" applyAlignment="1">
      <alignment horizontal="center" vertical="center"/>
    </xf>
    <xf numFmtId="0" fontId="12" fillId="6" borderId="54" xfId="0" applyFont="1" applyFill="1" applyBorder="1" applyAlignment="1">
      <alignment horizontal="center" vertical="center"/>
    </xf>
    <xf numFmtId="4" fontId="12" fillId="6" borderId="49" xfId="0" applyNumberFormat="1" applyFont="1" applyFill="1" applyBorder="1" applyAlignment="1">
      <alignment horizontal="center" vertical="center"/>
    </xf>
    <xf numFmtId="4" fontId="12" fillId="6" borderId="50" xfId="0" applyNumberFormat="1" applyFont="1" applyFill="1" applyBorder="1" applyAlignment="1">
      <alignment horizontal="center" vertical="center"/>
    </xf>
    <xf numFmtId="4" fontId="12" fillId="6" borderId="53" xfId="0" applyNumberFormat="1" applyFont="1" applyFill="1" applyBorder="1" applyAlignment="1">
      <alignment horizontal="center" vertical="center"/>
    </xf>
    <xf numFmtId="4" fontId="12" fillId="6" borderId="54" xfId="0" applyNumberFormat="1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41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6" borderId="9" xfId="0" applyFont="1" applyFill="1" applyBorder="1" applyAlignment="1">
      <alignment horizontal="center" vertical="center"/>
    </xf>
    <xf numFmtId="0" fontId="12" fillId="6" borderId="39" xfId="0" applyFont="1" applyFill="1" applyBorder="1" applyAlignment="1">
      <alignment horizontal="center" vertical="center"/>
    </xf>
    <xf numFmtId="0" fontId="12" fillId="6" borderId="42" xfId="0" applyFont="1" applyFill="1" applyBorder="1" applyAlignment="1">
      <alignment horizontal="center" vertical="center"/>
    </xf>
    <xf numFmtId="0" fontId="12" fillId="6" borderId="43" xfId="0" applyFont="1" applyFill="1" applyBorder="1" applyAlignment="1">
      <alignment horizontal="center" vertical="center"/>
    </xf>
    <xf numFmtId="0" fontId="12" fillId="6" borderId="40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2" fillId="6" borderId="44" xfId="0" applyFont="1" applyFill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4" fontId="12" fillId="6" borderId="51" xfId="0" applyNumberFormat="1" applyFont="1" applyFill="1" applyBorder="1" applyAlignment="1">
      <alignment horizontal="center" vertical="center"/>
    </xf>
    <xf numFmtId="4" fontId="12" fillId="6" borderId="55" xfId="0" applyNumberFormat="1" applyFont="1" applyFill="1" applyBorder="1" applyAlignment="1">
      <alignment horizontal="center" vertical="center"/>
    </xf>
    <xf numFmtId="4" fontId="12" fillId="6" borderId="52" xfId="0" applyNumberFormat="1" applyFont="1" applyFill="1" applyBorder="1" applyAlignment="1">
      <alignment horizontal="center" vertical="center" wrapText="1"/>
    </xf>
    <xf numFmtId="4" fontId="12" fillId="6" borderId="7" xfId="0" applyNumberFormat="1" applyFont="1" applyFill="1" applyBorder="1" applyAlignment="1">
      <alignment horizontal="center" vertical="center" wrapText="1"/>
    </xf>
    <xf numFmtId="4" fontId="12" fillId="6" borderId="56" xfId="0" applyNumberFormat="1" applyFont="1" applyFill="1" applyBorder="1" applyAlignment="1">
      <alignment horizontal="center" vertical="center" wrapText="1"/>
    </xf>
    <xf numFmtId="198" fontId="12" fillId="0" borderId="3" xfId="0" applyNumberFormat="1" applyFont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4" fontId="12" fillId="0" borderId="4" xfId="0" applyNumberFormat="1" applyFont="1" applyBorder="1" applyAlignment="1">
      <alignment horizontal="center" vertical="center"/>
    </xf>
    <xf numFmtId="4" fontId="12" fillId="0" borderId="22" xfId="0" applyNumberFormat="1" applyFont="1" applyBorder="1" applyAlignment="1">
      <alignment horizontal="center" vertical="center"/>
    </xf>
    <xf numFmtId="4" fontId="12" fillId="0" borderId="24" xfId="0" applyNumberFormat="1" applyFont="1" applyBorder="1" applyAlignment="1">
      <alignment horizontal="center" vertical="center"/>
    </xf>
    <xf numFmtId="1" fontId="12" fillId="0" borderId="8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1" fontId="12" fillId="0" borderId="10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vertical="center"/>
    </xf>
  </cellXfs>
  <cellStyles count="210">
    <cellStyle name="‡" xfId="5"/>
    <cellStyle name="¹éºÐÀ²_±âÅ¸" xfId="6"/>
    <cellStyle name="20% - Accent1 1" xfId="7"/>
    <cellStyle name="20% - Accent1 10" xfId="8"/>
    <cellStyle name="20% - Accent1 14" xfId="9"/>
    <cellStyle name="20% - Accent2 1" xfId="10"/>
    <cellStyle name="20% - Accent2 10" xfId="11"/>
    <cellStyle name="20% - Accent2 14" xfId="12"/>
    <cellStyle name="20% - Accent3 1" xfId="13"/>
    <cellStyle name="20% - Accent3 10" xfId="14"/>
    <cellStyle name="20% - Accent3 14" xfId="15"/>
    <cellStyle name="20% - Accent4 1" xfId="16"/>
    <cellStyle name="20% - Accent4 14" xfId="17"/>
    <cellStyle name="20% - Accent5 1" xfId="18"/>
    <cellStyle name="20% - Accent5 14" xfId="19"/>
    <cellStyle name="20% - Accent6 14" xfId="20"/>
    <cellStyle name="40% - Accent1 1" xfId="21"/>
    <cellStyle name="40% - Accent1 10" xfId="22"/>
    <cellStyle name="40% - Accent1 14" xfId="23"/>
    <cellStyle name="40% - Accent2 1" xfId="24"/>
    <cellStyle name="40% - Accent2 14" xfId="25"/>
    <cellStyle name="40% - Accent3 1" xfId="26"/>
    <cellStyle name="40% - Accent3 10" xfId="27"/>
    <cellStyle name="40% - Accent3 14" xfId="28"/>
    <cellStyle name="40% - Accent6 1" xfId="29"/>
    <cellStyle name="40% - Accent6 14" xfId="30"/>
    <cellStyle name="60% - Accent1 1" xfId="31"/>
    <cellStyle name="60% - Accent1 1 2" xfId="32"/>
    <cellStyle name="60% - Accent1 10" xfId="33"/>
    <cellStyle name="60% - Accent1 14" xfId="34"/>
    <cellStyle name="60% - Accent2 1" xfId="35"/>
    <cellStyle name="60% - Accent2 14" xfId="36"/>
    <cellStyle name="60% - Accent3 1" xfId="37"/>
    <cellStyle name="60% - Accent3 1 2" xfId="38"/>
    <cellStyle name="60% - Accent3 10" xfId="39"/>
    <cellStyle name="60% - Accent3 14" xfId="40"/>
    <cellStyle name="60% - Accent4 1" xfId="41"/>
    <cellStyle name="60% - Accent4 10" xfId="42"/>
    <cellStyle name="60% - Accent4 14" xfId="43"/>
    <cellStyle name="60% - Accent5 14" xfId="44"/>
    <cellStyle name="60% - Accent6 1" xfId="45"/>
    <cellStyle name="60% - Accent6 10" xfId="46"/>
    <cellStyle name="60% - Accent6 14" xfId="47"/>
    <cellStyle name="Accent1 1" xfId="48"/>
    <cellStyle name="Accent1 14" xfId="49"/>
    <cellStyle name="Accent2 1" xfId="50"/>
    <cellStyle name="Accent2 10" xfId="51"/>
    <cellStyle name="Accent2 14" xfId="52"/>
    <cellStyle name="Accent3 1" xfId="53"/>
    <cellStyle name="Accent3 1 2" xfId="54"/>
    <cellStyle name="Accent3 14" xfId="55"/>
    <cellStyle name="Accent4 10" xfId="56"/>
    <cellStyle name="Accent6 1" xfId="57"/>
    <cellStyle name="Accent6 10" xfId="58"/>
    <cellStyle name="Accent6 14" xfId="59"/>
    <cellStyle name="ÅëÈ­ [0]_±âÅ¸" xfId="60"/>
    <cellStyle name="Bad 1" xfId="61"/>
    <cellStyle name="Bad 14" xfId="62"/>
    <cellStyle name="Ç¥ÁØ_¿¬°£´©°è¿¹»ó" xfId="63"/>
    <cellStyle name="Calculation 1" xfId="64"/>
    <cellStyle name="Calculation 10" xfId="65"/>
    <cellStyle name="Calculation 14" xfId="66"/>
    <cellStyle name="Check Cell 1" xfId="67"/>
    <cellStyle name="Check Cell 10" xfId="68"/>
    <cellStyle name="Check Cell 14" xfId="69"/>
    <cellStyle name="Comma" xfId="1" builtinId="3"/>
    <cellStyle name="Comma  - Style1" xfId="70"/>
    <cellStyle name="Comma [0]" xfId="3" builtinId="6"/>
    <cellStyle name="Comma [0] 10 10" xfId="71"/>
    <cellStyle name="Comma [0] 10 2 2" xfId="72"/>
    <cellStyle name="Comma [0] 11" xfId="73"/>
    <cellStyle name="Comma [0] 11 2" xfId="74"/>
    <cellStyle name="Comma [0] 11 2 2" xfId="75"/>
    <cellStyle name="Comma [0] 12" xfId="76"/>
    <cellStyle name="Comma [0] 2" xfId="77"/>
    <cellStyle name="Comma [0] 2 2" xfId="78"/>
    <cellStyle name="Comma [0] 2 2 2" xfId="79"/>
    <cellStyle name="Comma [0] 2 3 2" xfId="80"/>
    <cellStyle name="Comma [0] 2 3 2 2" xfId="81"/>
    <cellStyle name="Comma [0] 2 5" xfId="82"/>
    <cellStyle name="Comma [0] 7 2 2" xfId="83"/>
    <cellStyle name="Comma 10" xfId="84"/>
    <cellStyle name="Comma 10 2 3" xfId="85"/>
    <cellStyle name="Comma 10 7 2" xfId="86"/>
    <cellStyle name="Comma 10 8" xfId="87"/>
    <cellStyle name="Comma 11" xfId="88"/>
    <cellStyle name="Comma 11 2 2 2" xfId="89"/>
    <cellStyle name="Comma 11 20" xfId="90"/>
    <cellStyle name="Comma 12" xfId="91"/>
    <cellStyle name="Comma 12 2 2" xfId="92"/>
    <cellStyle name="Comma 13 2 3" xfId="93"/>
    <cellStyle name="Comma 17 2 4" xfId="94"/>
    <cellStyle name="Comma 2 11 2 4" xfId="95"/>
    <cellStyle name="Comma 2 12 2" xfId="96"/>
    <cellStyle name="Comma 2 14" xfId="97"/>
    <cellStyle name="Comma 2 2 19" xfId="98"/>
    <cellStyle name="Comma 2 2 2 3" xfId="99"/>
    <cellStyle name="Comma 2 2 23" xfId="100"/>
    <cellStyle name="Comma 2 2 5 2" xfId="101"/>
    <cellStyle name="Comma 2 39" xfId="102"/>
    <cellStyle name="Comma 2 6 15" xfId="103"/>
    <cellStyle name="Comma 2 6 2" xfId="104"/>
    <cellStyle name="Comma 2 6 2 2" xfId="105"/>
    <cellStyle name="Comma 2 6 2 2 2 2" xfId="106"/>
    <cellStyle name="Comma 2 6 2 2_05. Customer Supply Januari 2013 (SO Rev 1)" xfId="107"/>
    <cellStyle name="Comma 2 7 2 2" xfId="108"/>
    <cellStyle name="Comma 2 8" xfId="109"/>
    <cellStyle name="Comma 3 2" xfId="110"/>
    <cellStyle name="Comma 35 2" xfId="111"/>
    <cellStyle name="Comma 4 2 3" xfId="112"/>
    <cellStyle name="Comma 4 4 3" xfId="113"/>
    <cellStyle name="Comma 4 9" xfId="114"/>
    <cellStyle name="Comma 5 2 2 4" xfId="115"/>
    <cellStyle name="Comma 6 2 2" xfId="116"/>
    <cellStyle name="Comma 6 3 2" xfId="117"/>
    <cellStyle name="Comma 7 10" xfId="118"/>
    <cellStyle name="Comma0" xfId="119"/>
    <cellStyle name="Currency 2" xfId="120"/>
    <cellStyle name="Currency 2 4" xfId="121"/>
    <cellStyle name="Currency 8 2" xfId="122"/>
    <cellStyle name="Currency0" xfId="123"/>
    <cellStyle name="Date" xfId="124"/>
    <cellStyle name="Excel Built-in Comma [0]" xfId="125"/>
    <cellStyle name="Excel Built-in Heading 3" xfId="126"/>
    <cellStyle name="Explanatory Text 1" xfId="127"/>
    <cellStyle name="Fixed" xfId="128"/>
    <cellStyle name="Good 1" xfId="129"/>
    <cellStyle name="Good 14" xfId="130"/>
    <cellStyle name="Grey" xfId="131"/>
    <cellStyle name="Header - Style1" xfId="132"/>
    <cellStyle name="Header1" xfId="133"/>
    <cellStyle name="Header2" xfId="134"/>
    <cellStyle name="Heading" xfId="135"/>
    <cellStyle name="Heading 1 1" xfId="136"/>
    <cellStyle name="Heading 1 10" xfId="137"/>
    <cellStyle name="Heading 2 1" xfId="138"/>
    <cellStyle name="Heading 2 10" xfId="139"/>
    <cellStyle name="Heading 3 1" xfId="140"/>
    <cellStyle name="Heading 3 10" xfId="141"/>
    <cellStyle name="Heading 4 1" xfId="142"/>
    <cellStyle name="Heading 4 10" xfId="143"/>
    <cellStyle name="Hyperlink" xfId="4" builtinId="8"/>
    <cellStyle name="Hyperlink 3" xfId="144"/>
    <cellStyle name="Hyperlink 7" xfId="145"/>
    <cellStyle name="Hyperlink 8" xfId="146"/>
    <cellStyle name="Input [yellow]" xfId="147"/>
    <cellStyle name="Input 1" xfId="148"/>
    <cellStyle name="Input 14" xfId="149"/>
    <cellStyle name="Linked Cell 1" xfId="150"/>
    <cellStyle name="Milliers [0]_A9514RES" xfId="151"/>
    <cellStyle name="Milliers_A9514RES" xfId="152"/>
    <cellStyle name="Monétaire [0]_A9514RES" xfId="153"/>
    <cellStyle name="Monétaire_A9514RES" xfId="154"/>
    <cellStyle name="Neutral 1" xfId="155"/>
    <cellStyle name="Neutral 14" xfId="156"/>
    <cellStyle name="Normal" xfId="0" builtinId="0"/>
    <cellStyle name="Normal - Style1" xfId="157"/>
    <cellStyle name="Normal 10 3" xfId="158"/>
    <cellStyle name="Normal 2 2 17" xfId="159"/>
    <cellStyle name="Normal 2 2 2" xfId="160"/>
    <cellStyle name="Normal 2 2 3 10 2" xfId="161"/>
    <cellStyle name="Normal 2 2 3 10 2 2" xfId="162"/>
    <cellStyle name="Normal 3" xfId="163"/>
    <cellStyle name="Normal 3 2 3" xfId="164"/>
    <cellStyle name="Normal 6 6" xfId="165"/>
    <cellStyle name="Note 1" xfId="166"/>
    <cellStyle name="Note 10" xfId="167"/>
    <cellStyle name="Note 14" xfId="168"/>
    <cellStyle name="Note 2" xfId="169"/>
    <cellStyle name="Note 2 5 5" xfId="170"/>
    <cellStyle name="Output 1" xfId="171"/>
    <cellStyle name="Output 10" xfId="172"/>
    <cellStyle name="Output 14" xfId="173"/>
    <cellStyle name="Percent" xfId="2" builtinId="5"/>
    <cellStyle name="Percent [2]" xfId="174"/>
    <cellStyle name="Percent 10" xfId="175"/>
    <cellStyle name="Percent 12 2" xfId="176"/>
    <cellStyle name="Percent 2 17 2" xfId="177"/>
    <cellStyle name="Percent 28" xfId="178"/>
    <cellStyle name="Percent 9 2" xfId="179"/>
    <cellStyle name="PERCENTAGE" xfId="180"/>
    <cellStyle name="S0" xfId="181"/>
    <cellStyle name="S0 2" xfId="182"/>
    <cellStyle name="S1" xfId="183"/>
    <cellStyle name="S1 2" xfId="184"/>
    <cellStyle name="S10" xfId="185"/>
    <cellStyle name="S11" xfId="186"/>
    <cellStyle name="S12" xfId="187"/>
    <cellStyle name="S13" xfId="188"/>
    <cellStyle name="S14" xfId="189"/>
    <cellStyle name="S2" xfId="190"/>
    <cellStyle name="S2 2" xfId="191"/>
    <cellStyle name="S3" xfId="192"/>
    <cellStyle name="S4" xfId="193"/>
    <cellStyle name="S4 2" xfId="194"/>
    <cellStyle name="S5" xfId="195"/>
    <cellStyle name="S6" xfId="196"/>
    <cellStyle name="S6 2" xfId="197"/>
    <cellStyle name="S7" xfId="198"/>
    <cellStyle name="S7 2" xfId="199"/>
    <cellStyle name="S8" xfId="200"/>
    <cellStyle name="Table" xfId="201"/>
    <cellStyle name="Title 1" xfId="202"/>
    <cellStyle name="Title 10" xfId="203"/>
    <cellStyle name="Total 1" xfId="204"/>
    <cellStyle name="Total 10" xfId="205"/>
    <cellStyle name="Tusental_NPV" xfId="206"/>
    <cellStyle name="Valuta_NPV" xfId="207"/>
    <cellStyle name="Warning Text 1" xfId="208"/>
    <cellStyle name="WHead - Style2" xfId="209"/>
  </cellStyles>
  <dxfs count="14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mruColors>
      <color rgb="FF00FF00"/>
      <color rgb="FFFF7C8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eetMetadata" Target="metadata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10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jpeg"/><Relationship Id="rId1" Type="http://schemas.openxmlformats.org/officeDocument/2006/relationships/image" Target="../media/image14.jpe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eg"/><Relationship Id="rId2" Type="http://schemas.openxmlformats.org/officeDocument/2006/relationships/image" Target="../media/image17.jpeg"/><Relationship Id="rId1" Type="http://schemas.openxmlformats.org/officeDocument/2006/relationships/image" Target="../media/image16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jpeg"/><Relationship Id="rId1" Type="http://schemas.openxmlformats.org/officeDocument/2006/relationships/image" Target="../media/image16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jpeg"/><Relationship Id="rId1" Type="http://schemas.openxmlformats.org/officeDocument/2006/relationships/image" Target="../media/image16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jpe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jpe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jpe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684591</xdr:colOff>
      <xdr:row>0</xdr:row>
      <xdr:rowOff>0</xdr:rowOff>
    </xdr:from>
    <xdr:to>
      <xdr:col>2</xdr:col>
      <xdr:colOff>1152313</xdr:colOff>
      <xdr:row>2</xdr:row>
      <xdr:rowOff>152400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4155" y="0"/>
          <a:ext cx="1886585" cy="581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9083</xdr:rowOff>
    </xdr:from>
    <xdr:to>
      <xdr:col>1</xdr:col>
      <xdr:colOff>897642</xdr:colOff>
      <xdr:row>3</xdr:row>
      <xdr:rowOff>41753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5590"/>
          <a:ext cx="1754505" cy="5562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9083</xdr:rowOff>
    </xdr:from>
    <xdr:to>
      <xdr:col>1</xdr:col>
      <xdr:colOff>897642</xdr:colOff>
      <xdr:row>3</xdr:row>
      <xdr:rowOff>41753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5590"/>
          <a:ext cx="1754505" cy="5562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416808</xdr:colOff>
      <xdr:row>1</xdr:row>
      <xdr:rowOff>17372</xdr:rowOff>
    </xdr:from>
    <xdr:to>
      <xdr:col>2</xdr:col>
      <xdr:colOff>723340</xdr:colOff>
      <xdr:row>3</xdr:row>
      <xdr:rowOff>138908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3810" y="207645"/>
          <a:ext cx="1344930" cy="5022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198293</xdr:colOff>
      <xdr:row>0</xdr:row>
      <xdr:rowOff>55410</xdr:rowOff>
    </xdr:from>
    <xdr:ext cx="2006352" cy="891886"/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3470" y="55245"/>
          <a:ext cx="2005965" cy="891540"/>
        </a:xfrm>
        <a:prstGeom prst="rect">
          <a:avLst/>
        </a:prstGeom>
      </xdr:spPr>
    </xdr:pic>
    <xdr:clientData/>
  </xdr:oneCellAnchor>
  <xdr:oneCellAnchor>
    <xdr:from>
      <xdr:col>3</xdr:col>
      <xdr:colOff>198293</xdr:colOff>
      <xdr:row>0</xdr:row>
      <xdr:rowOff>55410</xdr:rowOff>
    </xdr:from>
    <xdr:ext cx="2006352" cy="891886"/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3470" y="55245"/>
          <a:ext cx="2005965" cy="89154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527858</xdr:colOff>
      <xdr:row>1</xdr:row>
      <xdr:rowOff>165</xdr:rowOff>
    </xdr:from>
    <xdr:ext cx="2006352" cy="891886"/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4460" y="200025"/>
          <a:ext cx="2005965" cy="89154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143437</xdr:colOff>
      <xdr:row>1</xdr:row>
      <xdr:rowOff>15128</xdr:rowOff>
    </xdr:from>
    <xdr:to>
      <xdr:col>2</xdr:col>
      <xdr:colOff>1187265</xdr:colOff>
      <xdr:row>1</xdr:row>
      <xdr:rowOff>476145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5" y="205105"/>
          <a:ext cx="1043940" cy="46101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769798</xdr:colOff>
      <xdr:row>0</xdr:row>
      <xdr:rowOff>164003</xdr:rowOff>
    </xdr:from>
    <xdr:to>
      <xdr:col>2</xdr:col>
      <xdr:colOff>1010770</xdr:colOff>
      <xdr:row>4</xdr:row>
      <xdr:rowOff>14447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1595" y="163830"/>
          <a:ext cx="1040765" cy="62166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85725</xdr:rowOff>
    </xdr:from>
    <xdr:to>
      <xdr:col>1</xdr:col>
      <xdr:colOff>552450</xdr:colOff>
      <xdr:row>3</xdr:row>
      <xdr:rowOff>69392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110CE460-76D3-4874-8837-50D345BF5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85725"/>
          <a:ext cx="744855" cy="5627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115454</xdr:rowOff>
    </xdr:from>
    <xdr:to>
      <xdr:col>1</xdr:col>
      <xdr:colOff>682529</xdr:colOff>
      <xdr:row>3</xdr:row>
      <xdr:rowOff>14042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935"/>
          <a:ext cx="1005840" cy="50863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9525</xdr:colOff>
      <xdr:row>2</xdr:row>
      <xdr:rowOff>178972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047750" cy="5118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115454</xdr:rowOff>
    </xdr:from>
    <xdr:to>
      <xdr:col>1</xdr:col>
      <xdr:colOff>682529</xdr:colOff>
      <xdr:row>2</xdr:row>
      <xdr:rowOff>142099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935"/>
          <a:ext cx="1005840" cy="43624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152400</xdr:rowOff>
    </xdr:from>
    <xdr:to>
      <xdr:col>1</xdr:col>
      <xdr:colOff>685800</xdr:colOff>
      <xdr:row>3</xdr:row>
      <xdr:rowOff>17025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2400"/>
          <a:ext cx="1009650" cy="47371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1</xdr:col>
      <xdr:colOff>685800</xdr:colOff>
      <xdr:row>2</xdr:row>
      <xdr:rowOff>150375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725"/>
          <a:ext cx="1009650" cy="47371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9525</xdr:colOff>
      <xdr:row>2</xdr:row>
      <xdr:rowOff>187439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047750" cy="520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85725</xdr:rowOff>
    </xdr:from>
    <xdr:to>
      <xdr:col>1</xdr:col>
      <xdr:colOff>685800</xdr:colOff>
      <xdr:row>2</xdr:row>
      <xdr:rowOff>121800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725"/>
          <a:ext cx="1009650" cy="44513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76200</xdr:rowOff>
    </xdr:from>
    <xdr:to>
      <xdr:col>2</xdr:col>
      <xdr:colOff>9525</xdr:colOff>
      <xdr:row>3</xdr:row>
      <xdr:rowOff>27419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047750" cy="5607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85725</xdr:rowOff>
    </xdr:from>
    <xdr:to>
      <xdr:col>1</xdr:col>
      <xdr:colOff>685800</xdr:colOff>
      <xdr:row>2</xdr:row>
      <xdr:rowOff>144660</xdr:rowOff>
    </xdr:to>
    <xdr:pic>
      <xdr:nvPicPr>
        <xdr:cNvPr id="4" name="Picture 1">
          <a:extLst>
            <a:ext uri="{FF2B5EF4-FFF2-40B4-BE49-F238E27FC236}">
              <a16:creationId xmlns=""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725"/>
          <a:ext cx="1009650" cy="46799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24740</xdr:colOff>
      <xdr:row>0</xdr:row>
      <xdr:rowOff>111331</xdr:rowOff>
    </xdr:from>
    <xdr:to>
      <xdr:col>1</xdr:col>
      <xdr:colOff>712767</xdr:colOff>
      <xdr:row>2</xdr:row>
      <xdr:rowOff>177342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" y="111125"/>
          <a:ext cx="1012190" cy="47561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63614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60642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63614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60642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158750</xdr:rowOff>
    </xdr:from>
    <xdr:to>
      <xdr:col>2</xdr:col>
      <xdr:colOff>7083</xdr:colOff>
      <xdr:row>3</xdr:row>
      <xdr:rowOff>128824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8750"/>
          <a:ext cx="1045210" cy="57912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180855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9466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1</xdr:col>
      <xdr:colOff>638175</xdr:colOff>
      <xdr:row>3</xdr:row>
      <xdr:rowOff>108312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962025" cy="64452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142875</xdr:rowOff>
    </xdr:from>
    <xdr:to>
      <xdr:col>1</xdr:col>
      <xdr:colOff>695325</xdr:colOff>
      <xdr:row>3</xdr:row>
      <xdr:rowOff>7500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42875"/>
          <a:ext cx="1009650" cy="47371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51435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3</xdr:row>
      <xdr:rowOff>1905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1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55435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3</xdr:row>
      <xdr:rowOff>154305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2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0675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3</xdr:row>
      <xdr:rowOff>154305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0675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2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2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2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2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2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2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2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2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2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2</xdr:col>
      <xdr:colOff>19050</xdr:colOff>
      <xdr:row>3</xdr:row>
      <xdr:rowOff>54089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2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57275" cy="568325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2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2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2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2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3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3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112058</xdr:colOff>
      <xdr:row>0</xdr:row>
      <xdr:rowOff>89647</xdr:rowOff>
    </xdr:from>
    <xdr:to>
      <xdr:col>1</xdr:col>
      <xdr:colOff>1022116</xdr:colOff>
      <xdr:row>3</xdr:row>
      <xdr:rowOff>3662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3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60" y="89535"/>
          <a:ext cx="1462405" cy="52324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3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85725</xdr:rowOff>
    </xdr:from>
    <xdr:to>
      <xdr:col>1</xdr:col>
      <xdr:colOff>552450</xdr:colOff>
      <xdr:row>3</xdr:row>
      <xdr:rowOff>99872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85725"/>
          <a:ext cx="733425" cy="62357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66675</xdr:rowOff>
    </xdr:from>
    <xdr:to>
      <xdr:col>2</xdr:col>
      <xdr:colOff>9525</xdr:colOff>
      <xdr:row>3</xdr:row>
      <xdr:rowOff>25514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3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47750" cy="568325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2</xdr:row>
      <xdr:rowOff>165458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3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2</xdr:row>
      <xdr:rowOff>165458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3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2</xdr:row>
      <xdr:rowOff>165458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4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Q154"/>
  <sheetViews>
    <sheetView showGridLines="0" zoomScale="70" zoomScaleNormal="70" workbookViewId="0">
      <pane xSplit="3" ySplit="5" topLeftCell="D21" activePane="bottomRight" state="frozen"/>
      <selection pane="topRight"/>
      <selection pane="bottomLeft"/>
      <selection pane="bottomRight" activeCell="J46" sqref="J46"/>
    </sheetView>
  </sheetViews>
  <sheetFormatPr defaultColWidth="9.28515625" defaultRowHeight="15.75"/>
  <cols>
    <col min="1" max="1" width="12.140625" style="497" customWidth="1"/>
    <col min="2" max="2" width="21.28515625" style="384" customWidth="1"/>
    <col min="3" max="3" width="20.85546875" style="384" customWidth="1"/>
    <col min="4" max="4" width="19" style="385" customWidth="1"/>
    <col min="5" max="44" width="18.7109375" style="385" customWidth="1"/>
    <col min="45" max="45" width="19.7109375" style="385" customWidth="1"/>
    <col min="46" max="47" width="20.140625" style="385" customWidth="1"/>
    <col min="48" max="51" width="20.140625" style="495" customWidth="1"/>
    <col min="52" max="52" width="15.7109375" style="495" customWidth="1"/>
    <col min="53" max="55" width="20.140625" style="495" customWidth="1"/>
    <col min="56" max="121" width="8.7109375" style="495" customWidth="1"/>
    <col min="122" max="16384" width="9.28515625" style="384"/>
  </cols>
  <sheetData>
    <row r="1" spans="1:121" s="495" customFormat="1" ht="15.75" customHeight="1">
      <c r="A1" s="417"/>
      <c r="B1" s="417"/>
      <c r="C1" s="41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387"/>
      <c r="S1" s="387"/>
      <c r="T1" s="387"/>
      <c r="U1" s="387"/>
      <c r="V1" s="387"/>
      <c r="W1" s="387"/>
      <c r="X1" s="387"/>
      <c r="Y1" s="387"/>
      <c r="Z1" s="387"/>
      <c r="AA1" s="387"/>
      <c r="AB1" s="387"/>
      <c r="AC1" s="387"/>
      <c r="AD1" s="387"/>
      <c r="AE1" s="387"/>
      <c r="AF1" s="387" t="s">
        <v>0</v>
      </c>
      <c r="AG1" s="387" t="s">
        <v>1</v>
      </c>
      <c r="AH1" s="387"/>
      <c r="AI1" s="387"/>
      <c r="AJ1" s="387"/>
      <c r="AK1" s="387"/>
      <c r="AL1" s="387"/>
      <c r="AM1" s="387"/>
      <c r="AN1" s="387"/>
      <c r="AO1" s="387"/>
      <c r="AP1" s="387"/>
      <c r="AQ1" s="387"/>
      <c r="AR1" s="387"/>
      <c r="AS1" s="387"/>
      <c r="AT1" s="387"/>
      <c r="AU1" s="387"/>
    </row>
    <row r="2" spans="1:121" s="495" customFormat="1" ht="18" customHeight="1">
      <c r="A2" s="417" t="s">
        <v>2</v>
      </c>
      <c r="B2" s="417"/>
      <c r="C2" s="417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  <c r="R2" s="387"/>
      <c r="S2" s="387"/>
      <c r="T2" s="387"/>
      <c r="U2" s="526" t="s">
        <v>3</v>
      </c>
      <c r="V2" s="387"/>
      <c r="W2" s="387"/>
      <c r="X2" s="387"/>
      <c r="Y2" s="387"/>
      <c r="Z2" s="387"/>
      <c r="AA2" s="387"/>
      <c r="AB2" s="387"/>
      <c r="AC2" s="387"/>
      <c r="AD2" s="387"/>
      <c r="AE2" s="387"/>
      <c r="AF2" s="387"/>
      <c r="AG2" s="387"/>
      <c r="AH2" s="387"/>
      <c r="AI2" s="387"/>
      <c r="AJ2" s="387"/>
      <c r="AK2" s="387"/>
      <c r="AL2" s="387"/>
      <c r="AM2" s="387"/>
      <c r="AN2" s="387"/>
      <c r="AO2" s="387"/>
      <c r="AP2" s="387"/>
      <c r="AQ2" s="387"/>
      <c r="AR2" s="387"/>
      <c r="AS2" s="387"/>
      <c r="AT2" s="387"/>
      <c r="AU2" s="387"/>
    </row>
    <row r="3" spans="1:121" ht="18.75" thickBot="1">
      <c r="A3" s="498">
        <v>46113</v>
      </c>
      <c r="B3" s="499"/>
      <c r="C3" s="499"/>
      <c r="D3" s="500"/>
      <c r="E3" s="501"/>
      <c r="F3" s="500"/>
      <c r="G3" s="500"/>
      <c r="H3" s="502"/>
      <c r="I3" s="502"/>
      <c r="J3" s="502"/>
      <c r="K3" s="502"/>
      <c r="L3" s="502"/>
      <c r="M3" s="502"/>
      <c r="N3" s="502"/>
      <c r="O3" s="502"/>
      <c r="P3" s="502"/>
      <c r="Q3" s="502"/>
      <c r="R3" s="502"/>
      <c r="S3" s="502"/>
      <c r="T3" s="527"/>
      <c r="U3" s="528">
        <f>10500-6600</f>
        <v>3900</v>
      </c>
      <c r="V3" s="527"/>
      <c r="W3" s="527"/>
      <c r="X3" s="527"/>
      <c r="Y3" s="502"/>
      <c r="Z3" s="527"/>
      <c r="AA3" s="527"/>
      <c r="AB3" s="527"/>
      <c r="AC3" s="502"/>
      <c r="AD3" s="502"/>
      <c r="AE3" s="502"/>
      <c r="AF3" s="502"/>
      <c r="AG3" s="500"/>
      <c r="AH3" s="502"/>
      <c r="AI3" s="502"/>
      <c r="AJ3" s="502"/>
      <c r="AK3" s="502"/>
      <c r="AL3" s="502"/>
      <c r="AM3" s="502"/>
      <c r="AN3" s="502"/>
      <c r="AO3" s="502"/>
      <c r="AP3" s="501"/>
      <c r="AQ3" s="502"/>
      <c r="AR3" s="502"/>
      <c r="AS3" s="502"/>
      <c r="AT3" s="502"/>
      <c r="AU3" s="505"/>
      <c r="AV3" s="384"/>
      <c r="AW3" s="384"/>
      <c r="AX3" s="384"/>
      <c r="AY3" s="384"/>
      <c r="AZ3" s="384"/>
      <c r="BA3" s="384"/>
      <c r="BB3" s="384"/>
      <c r="BC3" s="384"/>
      <c r="BD3" s="384"/>
      <c r="BE3" s="384"/>
      <c r="BF3" s="384"/>
      <c r="BG3" s="384"/>
      <c r="BH3" s="384"/>
      <c r="BI3" s="384"/>
      <c r="BJ3" s="384"/>
      <c r="BK3" s="384"/>
      <c r="BL3" s="384"/>
      <c r="BM3" s="384"/>
      <c r="BN3" s="384"/>
      <c r="BO3" s="384"/>
      <c r="BP3" s="384"/>
      <c r="BQ3" s="384"/>
      <c r="BR3" s="384"/>
      <c r="BS3" s="384"/>
      <c r="BT3" s="384"/>
      <c r="BU3" s="384"/>
      <c r="BV3" s="384"/>
      <c r="BW3" s="384"/>
      <c r="BX3" s="384"/>
      <c r="BY3" s="384"/>
      <c r="BZ3" s="384"/>
      <c r="CA3" s="384"/>
      <c r="CB3" s="384"/>
      <c r="CC3" s="384"/>
      <c r="CD3" s="384"/>
      <c r="CE3" s="384"/>
      <c r="CF3" s="384"/>
      <c r="CG3" s="384"/>
      <c r="CH3" s="384"/>
      <c r="CI3" s="384"/>
      <c r="CJ3" s="384"/>
      <c r="CK3" s="384"/>
      <c r="CL3" s="384"/>
      <c r="CM3" s="384"/>
      <c r="CN3" s="384"/>
      <c r="CO3" s="384"/>
      <c r="CP3" s="384"/>
      <c r="CQ3" s="384"/>
      <c r="CR3" s="384"/>
      <c r="CS3" s="384"/>
      <c r="CT3" s="384"/>
      <c r="CU3" s="384"/>
      <c r="CV3" s="384"/>
      <c r="CW3" s="384"/>
      <c r="CX3" s="384"/>
      <c r="CY3" s="384"/>
      <c r="CZ3" s="384"/>
      <c r="DA3" s="384"/>
      <c r="DB3" s="384"/>
      <c r="DC3" s="384"/>
      <c r="DD3" s="384"/>
      <c r="DE3" s="384"/>
      <c r="DF3" s="384"/>
      <c r="DG3" s="384"/>
      <c r="DH3" s="384"/>
      <c r="DI3" s="384"/>
      <c r="DJ3" s="384"/>
      <c r="DK3" s="384"/>
      <c r="DL3" s="384"/>
      <c r="DM3" s="384"/>
      <c r="DN3" s="384"/>
      <c r="DO3" s="384"/>
      <c r="DP3" s="384"/>
      <c r="DQ3" s="384"/>
    </row>
    <row r="4" spans="1:121" ht="19.5" thickTop="1" thickBot="1">
      <c r="A4" s="503"/>
      <c r="B4" s="504"/>
      <c r="C4" s="504"/>
      <c r="D4" s="386"/>
      <c r="E4" s="386"/>
      <c r="F4" s="505"/>
      <c r="G4" s="386"/>
      <c r="H4" s="386"/>
      <c r="I4" s="505"/>
      <c r="J4" s="505"/>
      <c r="K4" s="522"/>
      <c r="L4" s="505"/>
      <c r="M4" s="505"/>
      <c r="N4" s="505"/>
      <c r="O4" s="505"/>
      <c r="P4" s="505"/>
      <c r="Q4" s="505"/>
      <c r="R4" s="505"/>
      <c r="S4" s="505"/>
      <c r="T4" s="505"/>
      <c r="U4" s="505"/>
      <c r="V4" s="505"/>
      <c r="W4" s="505"/>
      <c r="X4" s="505"/>
      <c r="Y4" s="386"/>
      <c r="Z4" s="505"/>
      <c r="AA4" s="505"/>
      <c r="AB4" s="505"/>
      <c r="AC4" s="505"/>
      <c r="AD4" s="505"/>
      <c r="AE4" s="505"/>
      <c r="AF4" s="505"/>
      <c r="AG4" s="386"/>
      <c r="AH4" s="505"/>
      <c r="AI4" s="537"/>
      <c r="AJ4" s="505"/>
      <c r="AK4" s="505"/>
      <c r="AL4" s="505"/>
      <c r="AM4" s="522"/>
      <c r="AN4" s="522"/>
      <c r="AO4" s="505"/>
      <c r="AP4" s="538"/>
      <c r="AQ4" s="539"/>
      <c r="AR4" s="505"/>
      <c r="AS4" s="575" t="s">
        <v>4</v>
      </c>
      <c r="AT4" s="575"/>
      <c r="AU4" s="575"/>
      <c r="AV4" s="575"/>
      <c r="AW4" s="575"/>
      <c r="AX4" s="544"/>
      <c r="AY4" s="545"/>
      <c r="AZ4" s="384"/>
      <c r="BA4" s="543"/>
      <c r="BB4" s="543"/>
      <c r="BC4" s="543"/>
      <c r="BD4" s="384"/>
      <c r="BE4" s="384"/>
      <c r="BF4" s="384"/>
      <c r="BG4" s="384"/>
      <c r="BH4" s="384"/>
      <c r="BI4" s="384"/>
      <c r="BJ4" s="384"/>
      <c r="BK4" s="384"/>
      <c r="BL4" s="384"/>
      <c r="BM4" s="384"/>
      <c r="BN4" s="384"/>
      <c r="BO4" s="384"/>
      <c r="BP4" s="384"/>
      <c r="BQ4" s="384"/>
      <c r="BR4" s="384"/>
      <c r="BS4" s="384"/>
      <c r="BT4" s="384"/>
      <c r="BU4" s="384"/>
      <c r="BV4" s="384"/>
      <c r="BW4" s="384"/>
      <c r="BX4" s="384"/>
      <c r="BY4" s="384"/>
      <c r="BZ4" s="384"/>
      <c r="CA4" s="384"/>
      <c r="CB4" s="384"/>
      <c r="CC4" s="384"/>
      <c r="CD4" s="384"/>
      <c r="CE4" s="384"/>
      <c r="CF4" s="384"/>
      <c r="CG4" s="384"/>
      <c r="CH4" s="384"/>
      <c r="CI4" s="384"/>
      <c r="CJ4" s="384"/>
      <c r="CK4" s="384"/>
      <c r="CL4" s="384"/>
      <c r="CM4" s="384"/>
      <c r="CN4" s="384"/>
      <c r="CO4" s="384"/>
      <c r="CP4" s="384"/>
      <c r="CQ4" s="384"/>
      <c r="CR4" s="384"/>
      <c r="CS4" s="384"/>
      <c r="CT4" s="384"/>
      <c r="CU4" s="384"/>
      <c r="CV4" s="384"/>
      <c r="CW4" s="384"/>
      <c r="CX4" s="384"/>
      <c r="CY4" s="384"/>
      <c r="CZ4" s="384"/>
      <c r="DA4" s="384"/>
      <c r="DB4" s="384"/>
      <c r="DC4" s="384"/>
      <c r="DD4" s="384"/>
      <c r="DE4" s="384"/>
      <c r="DF4" s="384"/>
      <c r="DG4" s="384"/>
      <c r="DH4" s="384"/>
      <c r="DI4" s="384"/>
      <c r="DJ4" s="384"/>
      <c r="DK4" s="384"/>
      <c r="DL4" s="384"/>
      <c r="DM4" s="384"/>
      <c r="DN4" s="384"/>
      <c r="DO4" s="384"/>
      <c r="DP4" s="384"/>
      <c r="DQ4" s="384"/>
    </row>
    <row r="5" spans="1:121" s="495" customFormat="1" ht="32.450000000000003" customHeight="1" thickTop="1" thickBot="1">
      <c r="A5" s="421" t="s">
        <v>5</v>
      </c>
      <c r="B5" s="576" t="s">
        <v>6</v>
      </c>
      <c r="C5" s="577"/>
      <c r="D5" s="506" t="s">
        <v>7</v>
      </c>
      <c r="E5" s="565" t="s">
        <v>8</v>
      </c>
      <c r="F5" s="565" t="s">
        <v>9</v>
      </c>
      <c r="G5" s="566" t="s">
        <v>10</v>
      </c>
      <c r="H5" s="566" t="s">
        <v>11</v>
      </c>
      <c r="I5" s="566" t="s">
        <v>12</v>
      </c>
      <c r="J5" s="566" t="s">
        <v>13</v>
      </c>
      <c r="K5" s="566" t="s">
        <v>14</v>
      </c>
      <c r="L5" s="566" t="s">
        <v>15</v>
      </c>
      <c r="M5" s="566" t="s">
        <v>16</v>
      </c>
      <c r="N5" s="566" t="s">
        <v>17</v>
      </c>
      <c r="O5" s="566" t="s">
        <v>18</v>
      </c>
      <c r="P5" s="566" t="s">
        <v>19</v>
      </c>
      <c r="Q5" s="566" t="s">
        <v>20</v>
      </c>
      <c r="R5" s="566" t="s">
        <v>21</v>
      </c>
      <c r="S5" s="566" t="s">
        <v>45</v>
      </c>
      <c r="T5" s="566" t="s">
        <v>23</v>
      </c>
      <c r="U5" s="566" t="s">
        <v>24</v>
      </c>
      <c r="V5" s="567" t="s">
        <v>25</v>
      </c>
      <c r="W5" s="567" t="s">
        <v>26</v>
      </c>
      <c r="X5" s="568" t="s">
        <v>27</v>
      </c>
      <c r="Y5" s="568" t="s">
        <v>28</v>
      </c>
      <c r="Z5" s="568" t="s">
        <v>29</v>
      </c>
      <c r="AA5" s="568" t="s">
        <v>30</v>
      </c>
      <c r="AB5" s="568" t="s">
        <v>31</v>
      </c>
      <c r="AC5" s="568" t="s">
        <v>32</v>
      </c>
      <c r="AD5" s="568" t="s">
        <v>33</v>
      </c>
      <c r="AE5" s="568" t="s">
        <v>34</v>
      </c>
      <c r="AF5" s="566" t="s">
        <v>35</v>
      </c>
      <c r="AG5" s="566" t="s">
        <v>36</v>
      </c>
      <c r="AH5" s="566" t="s">
        <v>37</v>
      </c>
      <c r="AI5" s="566" t="s">
        <v>38</v>
      </c>
      <c r="AJ5" s="566" t="s">
        <v>39</v>
      </c>
      <c r="AK5" s="566" t="s">
        <v>40</v>
      </c>
      <c r="AL5" s="566" t="s">
        <v>41</v>
      </c>
      <c r="AM5" s="566" t="s">
        <v>42</v>
      </c>
      <c r="AN5" s="566" t="s">
        <v>43</v>
      </c>
      <c r="AO5" s="566" t="s">
        <v>44</v>
      </c>
      <c r="AP5" s="566" t="s">
        <v>22</v>
      </c>
      <c r="AQ5" s="566" t="s">
        <v>46</v>
      </c>
      <c r="AR5" s="568" t="s">
        <v>330</v>
      </c>
      <c r="AS5" s="566" t="s">
        <v>47</v>
      </c>
      <c r="AT5" s="566" t="s">
        <v>48</v>
      </c>
      <c r="AU5" s="566" t="s">
        <v>49</v>
      </c>
      <c r="AV5" s="566" t="s">
        <v>50</v>
      </c>
      <c r="AW5" s="569" t="s">
        <v>51</v>
      </c>
      <c r="AX5" s="571" t="s">
        <v>52</v>
      </c>
      <c r="AY5" s="571" t="s">
        <v>53</v>
      </c>
      <c r="AZ5" s="571" t="s">
        <v>54</v>
      </c>
      <c r="BA5" s="570" t="s">
        <v>55</v>
      </c>
      <c r="BB5" s="570" t="s">
        <v>56</v>
      </c>
      <c r="BC5" s="570" t="s">
        <v>331</v>
      </c>
    </row>
    <row r="6" spans="1:121" ht="15" customHeight="1" thickTop="1">
      <c r="A6" s="574">
        <f>WEEKNUM(B6)</f>
        <v>14</v>
      </c>
      <c r="B6" s="329">
        <f>A3</f>
        <v>46113</v>
      </c>
      <c r="C6" s="463" t="str">
        <f t="shared" ref="C6:C10" si="0">TEXT(B6,"ddd")</f>
        <v>Rab</v>
      </c>
      <c r="D6" s="507">
        <f>SUM(E6:BC6)</f>
        <v>186311.43461290319</v>
      </c>
      <c r="E6" s="509">
        <v>1199.5729032258068</v>
      </c>
      <c r="F6" s="509">
        <v>1500</v>
      </c>
      <c r="G6" s="509">
        <v>1129.7312903225857</v>
      </c>
      <c r="H6" s="509">
        <v>3282.5161290322658</v>
      </c>
      <c r="I6" s="509">
        <v>644.02064516129087</v>
      </c>
      <c r="J6" s="509">
        <v>0</v>
      </c>
      <c r="K6" s="523">
        <v>499.97064516129024</v>
      </c>
      <c r="L6" s="523">
        <v>603.76322580644887</v>
      </c>
      <c r="M6" s="523">
        <v>673.27548387096704</v>
      </c>
      <c r="N6" s="509">
        <v>5514.1990322580623</v>
      </c>
      <c r="O6" s="509">
        <v>6600.0622580645213</v>
      </c>
      <c r="P6" s="509">
        <v>2874.3264516129029</v>
      </c>
      <c r="Q6" s="509">
        <v>11659.554548387085</v>
      </c>
      <c r="R6" s="529">
        <v>9600</v>
      </c>
      <c r="S6" s="529">
        <v>26500</v>
      </c>
      <c r="T6" s="529">
        <v>7000</v>
      </c>
      <c r="U6" s="509">
        <v>7000</v>
      </c>
      <c r="V6" s="529">
        <v>5000</v>
      </c>
      <c r="W6" s="529">
        <v>500</v>
      </c>
      <c r="X6" s="523">
        <v>1000</v>
      </c>
      <c r="Y6" s="529">
        <v>5500</v>
      </c>
      <c r="Z6" s="529">
        <v>70.054838709677327</v>
      </c>
      <c r="AA6" s="509">
        <v>89.451612903225808</v>
      </c>
      <c r="AB6" s="529">
        <v>3500</v>
      </c>
      <c r="AC6" s="529">
        <v>1300</v>
      </c>
      <c r="AD6" s="509">
        <v>2900</v>
      </c>
      <c r="AE6" s="529">
        <v>8000</v>
      </c>
      <c r="AF6" s="509">
        <v>2020.8603225806426</v>
      </c>
      <c r="AG6" s="509">
        <v>800</v>
      </c>
      <c r="AH6" s="509">
        <v>7200</v>
      </c>
      <c r="AI6" s="509">
        <v>3499.876774193548</v>
      </c>
      <c r="AJ6" s="509">
        <v>2043.2745161290325</v>
      </c>
      <c r="AK6" s="509">
        <v>1999.5303225806451</v>
      </c>
      <c r="AL6" s="529">
        <v>1000</v>
      </c>
      <c r="AM6" s="509">
        <v>11007.047419354845</v>
      </c>
      <c r="AN6" s="509">
        <v>1519.5448387096778</v>
      </c>
      <c r="AO6" s="509">
        <v>3999.6741935483842</v>
      </c>
      <c r="AP6" s="514">
        <v>9000.0570967741915</v>
      </c>
      <c r="AQ6" s="529">
        <v>8000</v>
      </c>
      <c r="AR6" s="529">
        <v>3500</v>
      </c>
      <c r="AS6" s="509">
        <v>726.8151612903232</v>
      </c>
      <c r="AT6" s="509">
        <v>3018.0416129032269</v>
      </c>
      <c r="AU6" s="523">
        <v>2044.9996774193546</v>
      </c>
      <c r="AV6" s="523">
        <v>369.61070967741654</v>
      </c>
      <c r="AW6" s="523">
        <v>5000</v>
      </c>
      <c r="AX6" s="523">
        <v>1121.900322580635</v>
      </c>
      <c r="AY6" s="523">
        <v>1800</v>
      </c>
      <c r="AZ6" s="523">
        <v>2499.7025806451697</v>
      </c>
      <c r="BA6" s="523">
        <v>0</v>
      </c>
      <c r="BB6" s="523">
        <v>0</v>
      </c>
      <c r="BC6" s="523">
        <v>0</v>
      </c>
      <c r="BD6" s="384"/>
      <c r="BE6" s="384"/>
      <c r="BF6" s="384"/>
      <c r="BG6" s="384"/>
      <c r="BH6" s="384"/>
      <c r="BI6" s="384"/>
      <c r="BJ6" s="384"/>
      <c r="BK6" s="384"/>
      <c r="BL6" s="384"/>
      <c r="BM6" s="384"/>
      <c r="BN6" s="384"/>
      <c r="BO6" s="384"/>
      <c r="BP6" s="384"/>
      <c r="BQ6" s="384"/>
      <c r="BR6" s="384"/>
      <c r="BS6" s="384"/>
      <c r="BT6" s="384"/>
      <c r="BU6" s="384"/>
      <c r="BV6" s="384"/>
      <c r="BW6" s="384"/>
      <c r="BX6" s="384"/>
      <c r="BY6" s="384"/>
      <c r="BZ6" s="384"/>
      <c r="CA6" s="384"/>
      <c r="CB6" s="384"/>
      <c r="CC6" s="384"/>
      <c r="CD6" s="384"/>
      <c r="CE6" s="384"/>
      <c r="CF6" s="384"/>
      <c r="CG6" s="384"/>
      <c r="CH6" s="384"/>
      <c r="CI6" s="384"/>
      <c r="CJ6" s="384"/>
      <c r="CK6" s="384"/>
      <c r="CL6" s="384"/>
      <c r="CM6" s="384"/>
      <c r="CN6" s="384"/>
      <c r="CO6" s="384"/>
      <c r="CP6" s="384"/>
      <c r="CQ6" s="384"/>
      <c r="CR6" s="384"/>
      <c r="CS6" s="384"/>
      <c r="CT6" s="384"/>
      <c r="CU6" s="384"/>
      <c r="CV6" s="384"/>
      <c r="CW6" s="384"/>
      <c r="CX6" s="384"/>
      <c r="CY6" s="384"/>
      <c r="CZ6" s="384"/>
      <c r="DA6" s="384"/>
      <c r="DB6" s="384"/>
      <c r="DC6" s="384"/>
      <c r="DD6" s="384"/>
      <c r="DE6" s="384"/>
      <c r="DF6" s="384"/>
      <c r="DG6" s="384"/>
      <c r="DH6" s="384"/>
      <c r="DI6" s="384"/>
      <c r="DJ6" s="384"/>
      <c r="DK6" s="384"/>
      <c r="DL6" s="384"/>
      <c r="DM6" s="384"/>
      <c r="DN6" s="384"/>
      <c r="DO6" s="384"/>
      <c r="DP6" s="384"/>
      <c r="DQ6" s="384"/>
    </row>
    <row r="7" spans="1:121" ht="15" customHeight="1">
      <c r="A7" s="574"/>
      <c r="B7" s="333">
        <f t="shared" ref="B7:B10" si="1">B6+1</f>
        <v>46114</v>
      </c>
      <c r="C7" s="334" t="str">
        <f t="shared" si="0"/>
        <v>Kam</v>
      </c>
      <c r="D7" s="508">
        <f t="shared" ref="D7:D10" si="2">SUM(E7:BC7)</f>
        <v>186311.43461290319</v>
      </c>
      <c r="E7" s="509">
        <v>1199.5729032258068</v>
      </c>
      <c r="F7" s="509">
        <v>1500</v>
      </c>
      <c r="G7" s="509">
        <v>1129.7312903225857</v>
      </c>
      <c r="H7" s="509">
        <v>3282.5161290322658</v>
      </c>
      <c r="I7" s="509">
        <v>644.02064516129087</v>
      </c>
      <c r="J7" s="509">
        <v>0</v>
      </c>
      <c r="K7" s="523">
        <v>499.97064516129024</v>
      </c>
      <c r="L7" s="523">
        <v>603.76322580644887</v>
      </c>
      <c r="M7" s="523">
        <v>673.27548387096704</v>
      </c>
      <c r="N7" s="509">
        <v>5514.1990322580623</v>
      </c>
      <c r="O7" s="509">
        <v>6600.0622580645213</v>
      </c>
      <c r="P7" s="509">
        <v>2874.3264516129029</v>
      </c>
      <c r="Q7" s="509">
        <v>11659.554548387085</v>
      </c>
      <c r="R7" s="529">
        <v>9600</v>
      </c>
      <c r="S7" s="529">
        <v>26500</v>
      </c>
      <c r="T7" s="529">
        <v>7000</v>
      </c>
      <c r="U7" s="509">
        <v>7000</v>
      </c>
      <c r="V7" s="529">
        <v>5000</v>
      </c>
      <c r="W7" s="529">
        <v>500</v>
      </c>
      <c r="X7" s="523">
        <v>1000</v>
      </c>
      <c r="Y7" s="529">
        <v>5500</v>
      </c>
      <c r="Z7" s="529">
        <v>70.054838709677327</v>
      </c>
      <c r="AA7" s="509">
        <v>89.451612903225808</v>
      </c>
      <c r="AB7" s="529">
        <v>3500</v>
      </c>
      <c r="AC7" s="529">
        <v>1300</v>
      </c>
      <c r="AD7" s="509">
        <v>2900</v>
      </c>
      <c r="AE7" s="529">
        <v>8000</v>
      </c>
      <c r="AF7" s="509">
        <v>2020.8603225806426</v>
      </c>
      <c r="AG7" s="509">
        <v>800</v>
      </c>
      <c r="AH7" s="509">
        <v>7200</v>
      </c>
      <c r="AI7" s="509">
        <v>3499.876774193548</v>
      </c>
      <c r="AJ7" s="509">
        <v>2043.2745161290325</v>
      </c>
      <c r="AK7" s="509">
        <v>1999.5303225806451</v>
      </c>
      <c r="AL7" s="529">
        <v>1000</v>
      </c>
      <c r="AM7" s="509">
        <v>11007.047419354845</v>
      </c>
      <c r="AN7" s="509">
        <v>1519.5448387096778</v>
      </c>
      <c r="AO7" s="509">
        <v>3999.6741935483842</v>
      </c>
      <c r="AP7" s="514">
        <v>9000.0570967741915</v>
      </c>
      <c r="AQ7" s="529">
        <v>8000</v>
      </c>
      <c r="AR7" s="529">
        <v>3500</v>
      </c>
      <c r="AS7" s="509">
        <v>726.8151612903232</v>
      </c>
      <c r="AT7" s="509">
        <v>3018.0416129032269</v>
      </c>
      <c r="AU7" s="523">
        <v>2044.9996774193546</v>
      </c>
      <c r="AV7" s="523">
        <v>369.61070967741654</v>
      </c>
      <c r="AW7" s="523">
        <v>5000</v>
      </c>
      <c r="AX7" s="523">
        <v>1121.900322580635</v>
      </c>
      <c r="AY7" s="523">
        <v>1800</v>
      </c>
      <c r="AZ7" s="523">
        <v>2499.7025806451697</v>
      </c>
      <c r="BA7" s="523">
        <v>0</v>
      </c>
      <c r="BB7" s="523">
        <v>0</v>
      </c>
      <c r="BC7" s="523">
        <v>0</v>
      </c>
      <c r="BD7" s="384"/>
      <c r="BE7" s="384"/>
      <c r="BF7" s="384"/>
      <c r="BG7" s="384"/>
      <c r="BH7" s="384"/>
      <c r="BI7" s="384"/>
      <c r="BJ7" s="384"/>
      <c r="BK7" s="384"/>
      <c r="BL7" s="384"/>
      <c r="BM7" s="384"/>
      <c r="BN7" s="384"/>
      <c r="BO7" s="384"/>
      <c r="BP7" s="384"/>
      <c r="BQ7" s="384"/>
      <c r="BR7" s="384"/>
      <c r="BS7" s="384"/>
      <c r="BT7" s="384"/>
      <c r="BU7" s="384"/>
      <c r="BV7" s="384"/>
      <c r="BW7" s="384"/>
      <c r="BX7" s="384"/>
      <c r="BY7" s="384"/>
      <c r="BZ7" s="384"/>
      <c r="CA7" s="384"/>
      <c r="CB7" s="384"/>
      <c r="CC7" s="384"/>
      <c r="CD7" s="384"/>
      <c r="CE7" s="384"/>
      <c r="CF7" s="384"/>
      <c r="CG7" s="384"/>
      <c r="CH7" s="384"/>
      <c r="CI7" s="384"/>
      <c r="CJ7" s="384"/>
      <c r="CK7" s="384"/>
      <c r="CL7" s="384"/>
      <c r="CM7" s="384"/>
      <c r="CN7" s="384"/>
      <c r="CO7" s="384"/>
      <c r="CP7" s="384"/>
      <c r="CQ7" s="384"/>
      <c r="CR7" s="384"/>
      <c r="CS7" s="384"/>
      <c r="CT7" s="384"/>
      <c r="CU7" s="384"/>
      <c r="CV7" s="384"/>
      <c r="CW7" s="384"/>
      <c r="CX7" s="384"/>
      <c r="CY7" s="384"/>
      <c r="CZ7" s="384"/>
      <c r="DA7" s="384"/>
      <c r="DB7" s="384"/>
      <c r="DC7" s="384"/>
      <c r="DD7" s="384"/>
      <c r="DE7" s="384"/>
      <c r="DF7" s="384"/>
      <c r="DG7" s="384"/>
      <c r="DH7" s="384"/>
      <c r="DI7" s="384"/>
      <c r="DJ7" s="384"/>
      <c r="DK7" s="384"/>
      <c r="DL7" s="384"/>
      <c r="DM7" s="384"/>
      <c r="DN7" s="384"/>
      <c r="DO7" s="384"/>
      <c r="DP7" s="384"/>
      <c r="DQ7" s="384"/>
    </row>
    <row r="8" spans="1:121" s="317" customFormat="1" ht="15" customHeight="1">
      <c r="A8" s="574"/>
      <c r="B8" s="337">
        <f t="shared" si="1"/>
        <v>46115</v>
      </c>
      <c r="C8" s="463" t="str">
        <f t="shared" si="0"/>
        <v>Jum</v>
      </c>
      <c r="D8" s="508">
        <f t="shared" si="2"/>
        <v>182811.43461290319</v>
      </c>
      <c r="E8" s="510">
        <v>1199.5729032258068</v>
      </c>
      <c r="F8" s="510">
        <v>1500</v>
      </c>
      <c r="G8" s="510">
        <v>1129.7312903225857</v>
      </c>
      <c r="H8" s="510">
        <v>3282.5161290322658</v>
      </c>
      <c r="I8" s="510">
        <v>644.02064516129087</v>
      </c>
      <c r="J8" s="510">
        <v>0</v>
      </c>
      <c r="K8" s="524">
        <v>499.97064516129024</v>
      </c>
      <c r="L8" s="524">
        <v>603.76322580644887</v>
      </c>
      <c r="M8" s="524">
        <v>673.27548387096704</v>
      </c>
      <c r="N8" s="510">
        <v>5514.1990322580623</v>
      </c>
      <c r="O8" s="510">
        <v>6600.0622580645213</v>
      </c>
      <c r="P8" s="510">
        <v>2874.3264516129029</v>
      </c>
      <c r="Q8" s="510">
        <v>11659.554548387085</v>
      </c>
      <c r="R8" s="530">
        <v>9600</v>
      </c>
      <c r="S8" s="530">
        <v>26500</v>
      </c>
      <c r="T8" s="530">
        <v>7000</v>
      </c>
      <c r="U8" s="510">
        <v>7000</v>
      </c>
      <c r="V8" s="530">
        <v>5000</v>
      </c>
      <c r="W8" s="530">
        <v>500</v>
      </c>
      <c r="X8" s="524">
        <v>1000</v>
      </c>
      <c r="Y8" s="530">
        <v>5500</v>
      </c>
      <c r="Z8" s="530">
        <v>70.054838709677327</v>
      </c>
      <c r="AA8" s="510">
        <v>89.451612903225808</v>
      </c>
      <c r="AB8" s="530">
        <v>3500</v>
      </c>
      <c r="AC8" s="530">
        <v>1300</v>
      </c>
      <c r="AD8" s="510">
        <v>2900</v>
      </c>
      <c r="AE8" s="530">
        <v>8000</v>
      </c>
      <c r="AF8" s="510">
        <v>2020.8603225806426</v>
      </c>
      <c r="AG8" s="510">
        <v>800</v>
      </c>
      <c r="AH8" s="510">
        <v>7200</v>
      </c>
      <c r="AI8" s="510">
        <v>3499.876774193548</v>
      </c>
      <c r="AJ8" s="510">
        <v>2043.2745161290325</v>
      </c>
      <c r="AK8" s="510">
        <v>1999.5303225806451</v>
      </c>
      <c r="AL8" s="530">
        <v>1000</v>
      </c>
      <c r="AM8" s="510">
        <v>11007.047419354845</v>
      </c>
      <c r="AN8" s="510">
        <v>1519.5448387096778</v>
      </c>
      <c r="AO8" s="510">
        <v>3999.6741935483842</v>
      </c>
      <c r="AP8" s="531">
        <v>9000.0570967741915</v>
      </c>
      <c r="AQ8" s="530">
        <v>8000</v>
      </c>
      <c r="AR8" s="530">
        <v>0</v>
      </c>
      <c r="AS8" s="510">
        <v>726.8151612903232</v>
      </c>
      <c r="AT8" s="510">
        <v>3018.0416129032269</v>
      </c>
      <c r="AU8" s="524">
        <v>2044.9996774193546</v>
      </c>
      <c r="AV8" s="524">
        <v>369.61070967741654</v>
      </c>
      <c r="AW8" s="524">
        <v>5000</v>
      </c>
      <c r="AX8" s="524">
        <v>1121.900322580635</v>
      </c>
      <c r="AY8" s="524">
        <v>1800</v>
      </c>
      <c r="AZ8" s="524">
        <v>2499.7025806451697</v>
      </c>
      <c r="BA8" s="524">
        <v>0</v>
      </c>
      <c r="BB8" s="524">
        <v>0</v>
      </c>
      <c r="BC8" s="524">
        <v>0</v>
      </c>
    </row>
    <row r="9" spans="1:121" s="319" customFormat="1" ht="15" customHeight="1">
      <c r="A9" s="574"/>
      <c r="B9" s="338">
        <f t="shared" si="1"/>
        <v>46116</v>
      </c>
      <c r="C9" s="464" t="str">
        <f t="shared" si="0"/>
        <v>Sab</v>
      </c>
      <c r="D9" s="508">
        <f t="shared" si="2"/>
        <v>177845.55783870965</v>
      </c>
      <c r="E9" s="511">
        <v>733.57290322580695</v>
      </c>
      <c r="F9" s="511">
        <v>1500</v>
      </c>
      <c r="G9" s="511">
        <v>1129.7312903225857</v>
      </c>
      <c r="H9" s="511">
        <v>3282.5161290322658</v>
      </c>
      <c r="I9" s="511">
        <v>644.02064516129087</v>
      </c>
      <c r="J9" s="511">
        <v>0</v>
      </c>
      <c r="K9" s="525">
        <v>499.97064516129024</v>
      </c>
      <c r="L9" s="525">
        <v>603.76322580644887</v>
      </c>
      <c r="M9" s="525">
        <v>673.27548387096704</v>
      </c>
      <c r="N9" s="511">
        <v>4514.1990322580623</v>
      </c>
      <c r="O9" s="511">
        <v>6600.0622580645213</v>
      </c>
      <c r="P9" s="511">
        <v>2874.3264516129029</v>
      </c>
      <c r="Q9" s="511">
        <v>11659.554548387085</v>
      </c>
      <c r="R9" s="532">
        <v>9600</v>
      </c>
      <c r="S9" s="534">
        <v>26500</v>
      </c>
      <c r="T9" s="534">
        <v>7000</v>
      </c>
      <c r="U9" s="511">
        <v>7000</v>
      </c>
      <c r="V9" s="534">
        <v>5000</v>
      </c>
      <c r="W9" s="532">
        <v>500</v>
      </c>
      <c r="X9" s="525">
        <v>1000</v>
      </c>
      <c r="Y9" s="532">
        <v>5500</v>
      </c>
      <c r="Z9" s="532">
        <v>70.054838709677327</v>
      </c>
      <c r="AA9" s="511">
        <v>89.451612903225808</v>
      </c>
      <c r="AB9" s="532">
        <v>3500</v>
      </c>
      <c r="AC9" s="532">
        <v>1300</v>
      </c>
      <c r="AD9" s="511">
        <v>2900</v>
      </c>
      <c r="AE9" s="532">
        <v>8000</v>
      </c>
      <c r="AF9" s="511">
        <v>2020.8603225806426</v>
      </c>
      <c r="AG9" s="511">
        <v>800</v>
      </c>
      <c r="AH9" s="511">
        <v>7200</v>
      </c>
      <c r="AI9" s="511">
        <v>0</v>
      </c>
      <c r="AJ9" s="511">
        <v>2043.2745161290325</v>
      </c>
      <c r="AK9" s="511">
        <v>1999.5303225806451</v>
      </c>
      <c r="AL9" s="532">
        <v>1000</v>
      </c>
      <c r="AM9" s="511">
        <v>11007.047419354845</v>
      </c>
      <c r="AN9" s="511">
        <v>1519.5448387096778</v>
      </c>
      <c r="AO9" s="511">
        <v>3999.6741935483842</v>
      </c>
      <c r="AP9" s="533">
        <v>9000.0570967741915</v>
      </c>
      <c r="AQ9" s="534">
        <v>8000</v>
      </c>
      <c r="AR9" s="532">
        <v>0</v>
      </c>
      <c r="AS9" s="540">
        <v>726.8151612903232</v>
      </c>
      <c r="AT9" s="540">
        <v>3018.0416129032269</v>
      </c>
      <c r="AU9" s="541">
        <v>2044.9996774193546</v>
      </c>
      <c r="AV9" s="541">
        <v>369.61070967741654</v>
      </c>
      <c r="AW9" s="541">
        <v>5000</v>
      </c>
      <c r="AX9" s="541">
        <v>1121.900322580635</v>
      </c>
      <c r="AY9" s="541">
        <v>1800</v>
      </c>
      <c r="AZ9" s="541">
        <v>2499.7025806451697</v>
      </c>
      <c r="BA9" s="541">
        <v>0</v>
      </c>
      <c r="BB9" s="541">
        <v>0</v>
      </c>
      <c r="BC9" s="541">
        <v>0</v>
      </c>
    </row>
    <row r="10" spans="1:121" s="319" customFormat="1" ht="15" customHeight="1">
      <c r="A10" s="574"/>
      <c r="B10" s="338">
        <f t="shared" si="1"/>
        <v>46117</v>
      </c>
      <c r="C10" s="464" t="str">
        <f t="shared" si="0"/>
        <v>Mgg</v>
      </c>
      <c r="D10" s="508">
        <f t="shared" si="2"/>
        <v>167452.01332258066</v>
      </c>
      <c r="E10" s="511">
        <v>733.57290322580695</v>
      </c>
      <c r="F10" s="511">
        <v>1000</v>
      </c>
      <c r="G10" s="511">
        <v>1129.7312903225857</v>
      </c>
      <c r="H10" s="511">
        <v>999.51612903226578</v>
      </c>
      <c r="I10" s="511">
        <v>644.02064516129087</v>
      </c>
      <c r="J10" s="511">
        <v>0</v>
      </c>
      <c r="K10" s="525">
        <v>0</v>
      </c>
      <c r="L10" s="525">
        <v>603.76322580644887</v>
      </c>
      <c r="M10" s="525">
        <v>673.27548387096704</v>
      </c>
      <c r="N10" s="511">
        <v>0</v>
      </c>
      <c r="O10" s="511">
        <v>6600.0622580645213</v>
      </c>
      <c r="P10" s="511">
        <v>300</v>
      </c>
      <c r="Q10" s="511">
        <v>6659.5545483870847</v>
      </c>
      <c r="R10" s="532">
        <v>9600</v>
      </c>
      <c r="S10" s="534">
        <v>48000</v>
      </c>
      <c r="T10" s="534">
        <v>7000</v>
      </c>
      <c r="U10" s="511">
        <v>7000</v>
      </c>
      <c r="V10" s="534">
        <v>5000</v>
      </c>
      <c r="W10" s="532">
        <v>500</v>
      </c>
      <c r="X10" s="525">
        <v>0</v>
      </c>
      <c r="Y10" s="532">
        <v>2500</v>
      </c>
      <c r="Z10" s="532">
        <v>70.054838709677327</v>
      </c>
      <c r="AA10" s="511">
        <v>89.451612903225808</v>
      </c>
      <c r="AB10" s="532">
        <v>1000</v>
      </c>
      <c r="AC10" s="532">
        <v>1300</v>
      </c>
      <c r="AD10" s="511">
        <v>0</v>
      </c>
      <c r="AE10" s="532">
        <v>15000</v>
      </c>
      <c r="AF10" s="511">
        <v>2020.8603225806426</v>
      </c>
      <c r="AG10" s="511">
        <v>0</v>
      </c>
      <c r="AH10" s="511">
        <v>2999.8519354838745</v>
      </c>
      <c r="AI10" s="511">
        <v>0</v>
      </c>
      <c r="AJ10" s="511">
        <v>2043.2745161290325</v>
      </c>
      <c r="AK10" s="511">
        <v>1999.5303225806451</v>
      </c>
      <c r="AL10" s="532">
        <v>0</v>
      </c>
      <c r="AM10" s="511">
        <v>11007.047419354845</v>
      </c>
      <c r="AN10" s="511">
        <v>1519.5448387096778</v>
      </c>
      <c r="AO10" s="511">
        <v>3999.6741935483842</v>
      </c>
      <c r="AP10" s="533">
        <v>6000.0570967741915</v>
      </c>
      <c r="AQ10" s="534">
        <v>8000</v>
      </c>
      <c r="AR10" s="532">
        <v>0</v>
      </c>
      <c r="AS10" s="540">
        <v>726.8151612903232</v>
      </c>
      <c r="AT10" s="540">
        <v>3018.0416129032269</v>
      </c>
      <c r="AU10" s="541">
        <v>2044.9996774193546</v>
      </c>
      <c r="AV10" s="541">
        <v>369.61070967741654</v>
      </c>
      <c r="AW10" s="541">
        <v>1000</v>
      </c>
      <c r="AX10" s="541">
        <v>0</v>
      </c>
      <c r="AY10" s="541">
        <v>1800</v>
      </c>
      <c r="AZ10" s="541">
        <v>2499.7025806451697</v>
      </c>
      <c r="BA10" s="541">
        <v>0</v>
      </c>
      <c r="BB10" s="541">
        <v>0</v>
      </c>
      <c r="BC10" s="541">
        <v>0</v>
      </c>
    </row>
    <row r="11" spans="1:121" ht="15" customHeight="1">
      <c r="A11" s="574"/>
      <c r="B11" s="344" t="s">
        <v>57</v>
      </c>
      <c r="C11" s="334"/>
      <c r="D11" s="512">
        <f>SUM(D6:D10)</f>
        <v>900731.875</v>
      </c>
      <c r="E11" s="512">
        <f t="shared" ref="E11:AE11" si="3">SUM(E6:E10)</f>
        <v>5065.8645161290342</v>
      </c>
      <c r="F11" s="512">
        <f t="shared" si="3"/>
        <v>7000</v>
      </c>
      <c r="G11" s="512">
        <f t="shared" si="3"/>
        <v>5648.6564516129283</v>
      </c>
      <c r="H11" s="512">
        <f t="shared" si="3"/>
        <v>14129.580645161328</v>
      </c>
      <c r="I11" s="512">
        <f t="shared" si="3"/>
        <v>3220.1032258064542</v>
      </c>
      <c r="J11" s="512">
        <f t="shared" si="3"/>
        <v>0</v>
      </c>
      <c r="K11" s="512">
        <f t="shared" si="3"/>
        <v>1999.8825806451609</v>
      </c>
      <c r="L11" s="512">
        <f t="shared" si="3"/>
        <v>3018.8161290322441</v>
      </c>
      <c r="M11" s="512">
        <f t="shared" si="3"/>
        <v>3366.3774193548352</v>
      </c>
      <c r="N11" s="512">
        <f t="shared" si="3"/>
        <v>21056.796129032249</v>
      </c>
      <c r="O11" s="512">
        <f t="shared" si="3"/>
        <v>33000.311290322607</v>
      </c>
      <c r="P11" s="512">
        <f t="shared" si="3"/>
        <v>11797.305806451612</v>
      </c>
      <c r="Q11" s="512">
        <f t="shared" si="3"/>
        <v>53297.77274193542</v>
      </c>
      <c r="R11" s="512">
        <f t="shared" si="3"/>
        <v>48000</v>
      </c>
      <c r="S11" s="512">
        <f t="shared" si="3"/>
        <v>154000</v>
      </c>
      <c r="T11" s="512">
        <f t="shared" si="3"/>
        <v>35000</v>
      </c>
      <c r="U11" s="512">
        <f t="shared" si="3"/>
        <v>35000</v>
      </c>
      <c r="V11" s="512">
        <f t="shared" si="3"/>
        <v>25000</v>
      </c>
      <c r="W11" s="512">
        <f t="shared" si="3"/>
        <v>2500</v>
      </c>
      <c r="X11" s="512">
        <f t="shared" si="3"/>
        <v>4000</v>
      </c>
      <c r="Y11" s="512">
        <f t="shared" si="3"/>
        <v>24500</v>
      </c>
      <c r="Z11" s="512">
        <f t="shared" si="3"/>
        <v>350.27419354838662</v>
      </c>
      <c r="AA11" s="512">
        <f t="shared" si="3"/>
        <v>447.25806451612902</v>
      </c>
      <c r="AB11" s="512">
        <f t="shared" si="3"/>
        <v>15000</v>
      </c>
      <c r="AC11" s="512">
        <f t="shared" si="3"/>
        <v>6500</v>
      </c>
      <c r="AD11" s="512">
        <f t="shared" si="3"/>
        <v>11600</v>
      </c>
      <c r="AE11" s="512">
        <f t="shared" si="3"/>
        <v>47000</v>
      </c>
      <c r="AF11" s="512">
        <f t="shared" ref="AF11:BC11" si="4">SUM(AF6:AF10)</f>
        <v>10104.301612903213</v>
      </c>
      <c r="AG11" s="512">
        <f t="shared" si="4"/>
        <v>3200</v>
      </c>
      <c r="AH11" s="512">
        <f t="shared" si="4"/>
        <v>31799.851935483875</v>
      </c>
      <c r="AI11" s="512">
        <f t="shared" si="4"/>
        <v>10499.630322580644</v>
      </c>
      <c r="AJ11" s="512">
        <f t="shared" si="4"/>
        <v>10216.372580645162</v>
      </c>
      <c r="AK11" s="512">
        <f t="shared" si="4"/>
        <v>9997.6516129032261</v>
      </c>
      <c r="AL11" s="512">
        <f t="shared" si="4"/>
        <v>4000</v>
      </c>
      <c r="AM11" s="512">
        <f t="shared" si="4"/>
        <v>55035.237096774224</v>
      </c>
      <c r="AN11" s="512">
        <f t="shared" si="4"/>
        <v>7597.7241935483889</v>
      </c>
      <c r="AO11" s="512">
        <f t="shared" si="4"/>
        <v>19998.370967741921</v>
      </c>
      <c r="AP11" s="512">
        <f t="shared" si="4"/>
        <v>42000.285483870961</v>
      </c>
      <c r="AQ11" s="512">
        <f t="shared" si="4"/>
        <v>40000</v>
      </c>
      <c r="AR11" s="512">
        <f t="shared" si="4"/>
        <v>7000</v>
      </c>
      <c r="AS11" s="512">
        <f t="shared" si="4"/>
        <v>3634.0758064516158</v>
      </c>
      <c r="AT11" s="512">
        <f t="shared" si="4"/>
        <v>15090.208064516135</v>
      </c>
      <c r="AU11" s="512">
        <f t="shared" si="4"/>
        <v>10224.998387096774</v>
      </c>
      <c r="AV11" s="512">
        <f t="shared" si="4"/>
        <v>1848.0535483870826</v>
      </c>
      <c r="AW11" s="512">
        <f t="shared" si="4"/>
        <v>21000</v>
      </c>
      <c r="AX11" s="512">
        <f t="shared" si="4"/>
        <v>4487.6012903225401</v>
      </c>
      <c r="AY11" s="512">
        <f t="shared" si="4"/>
        <v>9000</v>
      </c>
      <c r="AZ11" s="512">
        <f t="shared" si="4"/>
        <v>12498.512903225848</v>
      </c>
      <c r="BA11" s="512">
        <f t="shared" si="4"/>
        <v>0</v>
      </c>
      <c r="BB11" s="512">
        <f t="shared" si="4"/>
        <v>0</v>
      </c>
      <c r="BC11" s="512">
        <f t="shared" si="4"/>
        <v>0</v>
      </c>
      <c r="BD11" s="384"/>
      <c r="BE11" s="384"/>
      <c r="BF11" s="384"/>
      <c r="BG11" s="384"/>
      <c r="BH11" s="384"/>
      <c r="BI11" s="384"/>
      <c r="BJ11" s="384"/>
      <c r="BK11" s="384"/>
      <c r="BL11" s="384"/>
      <c r="BM11" s="384"/>
      <c r="BN11" s="384"/>
      <c r="BO11" s="384"/>
      <c r="BP11" s="384"/>
      <c r="BQ11" s="384"/>
      <c r="BR11" s="384"/>
      <c r="BS11" s="384"/>
      <c r="BT11" s="384"/>
      <c r="BU11" s="384"/>
      <c r="BV11" s="384"/>
      <c r="BW11" s="384"/>
      <c r="BX11" s="384"/>
      <c r="BY11" s="384"/>
      <c r="BZ11" s="384"/>
      <c r="CA11" s="384"/>
      <c r="CB11" s="384"/>
      <c r="CC11" s="384"/>
      <c r="CD11" s="384"/>
      <c r="CE11" s="384"/>
      <c r="CF11" s="384"/>
      <c r="CG11" s="384"/>
      <c r="CH11" s="384"/>
      <c r="CI11" s="384"/>
      <c r="CJ11" s="384"/>
      <c r="CK11" s="384"/>
      <c r="CL11" s="384"/>
      <c r="CM11" s="384"/>
      <c r="CN11" s="384"/>
      <c r="CO11" s="384"/>
      <c r="CP11" s="384"/>
      <c r="CQ11" s="384"/>
      <c r="CR11" s="384"/>
      <c r="CS11" s="384"/>
      <c r="CT11" s="384"/>
      <c r="CU11" s="384"/>
      <c r="CV11" s="384"/>
      <c r="CW11" s="384"/>
      <c r="CX11" s="384"/>
      <c r="CY11" s="384"/>
      <c r="CZ11" s="384"/>
      <c r="DA11" s="384"/>
      <c r="DB11" s="384"/>
      <c r="DC11" s="384"/>
      <c r="DD11" s="384"/>
      <c r="DE11" s="384"/>
      <c r="DF11" s="384"/>
      <c r="DG11" s="384"/>
      <c r="DH11" s="384"/>
      <c r="DI11" s="384"/>
      <c r="DJ11" s="384"/>
      <c r="DK11" s="384"/>
      <c r="DL11" s="384"/>
      <c r="DM11" s="384"/>
      <c r="DN11" s="384"/>
      <c r="DO11" s="384"/>
      <c r="DP11" s="384"/>
      <c r="DQ11" s="384"/>
    </row>
    <row r="12" spans="1:121" ht="15" customHeight="1">
      <c r="A12" s="343"/>
      <c r="B12" s="333"/>
      <c r="C12" s="334"/>
      <c r="D12" s="334"/>
      <c r="E12" s="509"/>
      <c r="F12" s="509"/>
      <c r="G12" s="509"/>
      <c r="H12" s="509"/>
      <c r="I12" s="509"/>
      <c r="J12" s="509"/>
      <c r="K12" s="523"/>
      <c r="L12" s="523"/>
      <c r="M12" s="523"/>
      <c r="N12" s="523"/>
      <c r="O12" s="523"/>
      <c r="P12" s="509"/>
      <c r="Q12" s="509"/>
      <c r="R12" s="529"/>
      <c r="S12" s="529"/>
      <c r="T12" s="529"/>
      <c r="U12" s="509"/>
      <c r="V12" s="529"/>
      <c r="W12" s="529"/>
      <c r="X12" s="523"/>
      <c r="Y12" s="529"/>
      <c r="Z12" s="529"/>
      <c r="AA12" s="509"/>
      <c r="AB12" s="529"/>
      <c r="AC12" s="529"/>
      <c r="AD12" s="509"/>
      <c r="AE12" s="529"/>
      <c r="AF12" s="523"/>
      <c r="AG12" s="509"/>
      <c r="AH12" s="509"/>
      <c r="AI12" s="509"/>
      <c r="AJ12" s="509"/>
      <c r="AK12" s="509"/>
      <c r="AL12" s="509"/>
      <c r="AM12" s="509"/>
      <c r="AN12" s="509"/>
      <c r="AO12" s="529"/>
      <c r="AP12" s="535"/>
      <c r="AQ12" s="535"/>
      <c r="AR12" s="529"/>
      <c r="AS12" s="509"/>
      <c r="AT12" s="509"/>
      <c r="AU12" s="523"/>
      <c r="AV12" s="523"/>
      <c r="AW12" s="509"/>
      <c r="AX12" s="509"/>
      <c r="AY12" s="523"/>
      <c r="AZ12" s="509"/>
      <c r="BA12" s="509"/>
      <c r="BB12" s="509"/>
      <c r="BC12" s="509"/>
      <c r="BD12" s="384"/>
      <c r="BE12" s="384"/>
      <c r="BF12" s="384"/>
      <c r="BG12" s="384"/>
      <c r="BH12" s="384"/>
      <c r="BI12" s="384"/>
      <c r="BJ12" s="384"/>
      <c r="BK12" s="384"/>
      <c r="BL12" s="384"/>
      <c r="BM12" s="384"/>
      <c r="BN12" s="384"/>
      <c r="BO12" s="384"/>
      <c r="BP12" s="384"/>
      <c r="BQ12" s="384"/>
      <c r="BR12" s="384"/>
      <c r="BS12" s="384"/>
      <c r="BT12" s="384"/>
      <c r="BU12" s="384"/>
      <c r="BV12" s="384"/>
      <c r="BW12" s="384"/>
      <c r="BX12" s="384"/>
      <c r="BY12" s="384"/>
      <c r="BZ12" s="384"/>
      <c r="CA12" s="384"/>
      <c r="CB12" s="384"/>
      <c r="CC12" s="384"/>
      <c r="CD12" s="384"/>
      <c r="CE12" s="384"/>
      <c r="CF12" s="384"/>
      <c r="CG12" s="384"/>
      <c r="CH12" s="384"/>
      <c r="CI12" s="384"/>
      <c r="CJ12" s="384"/>
      <c r="CK12" s="384"/>
      <c r="CL12" s="384"/>
      <c r="CM12" s="384"/>
      <c r="CN12" s="384"/>
      <c r="CO12" s="384"/>
      <c r="CP12" s="384"/>
      <c r="CQ12" s="384"/>
      <c r="CR12" s="384"/>
      <c r="CS12" s="384"/>
      <c r="CT12" s="384"/>
      <c r="CU12" s="384"/>
      <c r="CV12" s="384"/>
      <c r="CW12" s="384"/>
      <c r="CX12" s="384"/>
      <c r="CY12" s="384"/>
      <c r="CZ12" s="384"/>
      <c r="DA12" s="384"/>
      <c r="DB12" s="384"/>
      <c r="DC12" s="384"/>
      <c r="DD12" s="384"/>
      <c r="DE12" s="384"/>
      <c r="DF12" s="384"/>
      <c r="DG12" s="384"/>
      <c r="DH12" s="384"/>
      <c r="DI12" s="384"/>
      <c r="DJ12" s="384"/>
      <c r="DK12" s="384"/>
      <c r="DL12" s="384"/>
      <c r="DM12" s="384"/>
      <c r="DN12" s="384"/>
      <c r="DO12" s="384"/>
      <c r="DP12" s="384"/>
      <c r="DQ12" s="384"/>
    </row>
    <row r="13" spans="1:121" ht="15" customHeight="1">
      <c r="A13" s="574">
        <f>WEEKNUM(B13)</f>
        <v>15</v>
      </c>
      <c r="B13" s="333">
        <f>B10+1</f>
        <v>46118</v>
      </c>
      <c r="C13" s="334" t="str">
        <f t="shared" ref="C13:C19" si="5">TEXT(B13,"ddd")</f>
        <v>Sen</v>
      </c>
      <c r="D13" s="508">
        <f t="shared" ref="D13:D19" si="6">SUM(E13:BC13)</f>
        <v>179511.43461290319</v>
      </c>
      <c r="E13" s="509">
        <v>1199.5729032258068</v>
      </c>
      <c r="F13" s="509">
        <v>1500</v>
      </c>
      <c r="G13" s="509">
        <v>1129.7312903225857</v>
      </c>
      <c r="H13" s="509">
        <v>3282.5161290322658</v>
      </c>
      <c r="I13" s="509">
        <v>644.02064516129087</v>
      </c>
      <c r="J13" s="509">
        <v>0</v>
      </c>
      <c r="K13" s="523">
        <v>499.97064516129024</v>
      </c>
      <c r="L13" s="523">
        <v>603.76322580644887</v>
      </c>
      <c r="M13" s="523">
        <v>673.27548387096704</v>
      </c>
      <c r="N13" s="509">
        <v>5514.1990322580623</v>
      </c>
      <c r="O13" s="509">
        <v>6600.0622580645213</v>
      </c>
      <c r="P13" s="509">
        <v>2874.3264516129029</v>
      </c>
      <c r="Q13" s="509">
        <v>11659.554548387085</v>
      </c>
      <c r="R13" s="529">
        <v>4800</v>
      </c>
      <c r="S13" s="529">
        <v>26500</v>
      </c>
      <c r="T13" s="529">
        <v>5000</v>
      </c>
      <c r="U13" s="509">
        <v>7000</v>
      </c>
      <c r="V13" s="529">
        <v>5000</v>
      </c>
      <c r="W13" s="529">
        <v>500</v>
      </c>
      <c r="X13" s="523">
        <v>1000</v>
      </c>
      <c r="Y13" s="529">
        <v>5500</v>
      </c>
      <c r="Z13" s="529">
        <v>70.054838709677327</v>
      </c>
      <c r="AA13" s="509">
        <v>89.451612903225808</v>
      </c>
      <c r="AB13" s="529">
        <v>3500</v>
      </c>
      <c r="AC13" s="529">
        <v>1300</v>
      </c>
      <c r="AD13" s="509">
        <v>2900</v>
      </c>
      <c r="AE13" s="529">
        <v>8000</v>
      </c>
      <c r="AF13" s="509">
        <v>2020.8603225806426</v>
      </c>
      <c r="AG13" s="509">
        <v>800</v>
      </c>
      <c r="AH13" s="509">
        <v>7200</v>
      </c>
      <c r="AI13" s="509">
        <v>3499.876774193548</v>
      </c>
      <c r="AJ13" s="509">
        <v>2043.2745161290325</v>
      </c>
      <c r="AK13" s="509">
        <v>1999.5303225806451</v>
      </c>
      <c r="AL13" s="529">
        <v>1000</v>
      </c>
      <c r="AM13" s="509">
        <v>11007.047419354845</v>
      </c>
      <c r="AN13" s="509">
        <v>1519.5448387096778</v>
      </c>
      <c r="AO13" s="509">
        <v>3999.6741935483842</v>
      </c>
      <c r="AP13" s="514">
        <v>9000.0570967741915</v>
      </c>
      <c r="AQ13" s="529">
        <v>8000</v>
      </c>
      <c r="AR13" s="529">
        <v>3500</v>
      </c>
      <c r="AS13" s="509">
        <v>726.8151612903232</v>
      </c>
      <c r="AT13" s="509">
        <v>3018.0416129032269</v>
      </c>
      <c r="AU13" s="523">
        <v>2044.9996774193546</v>
      </c>
      <c r="AV13" s="523">
        <v>369.61070967741654</v>
      </c>
      <c r="AW13" s="523">
        <v>5000</v>
      </c>
      <c r="AX13" s="523">
        <v>1121.900322580635</v>
      </c>
      <c r="AY13" s="523">
        <v>1800</v>
      </c>
      <c r="AZ13" s="523">
        <v>2499.7025806451697</v>
      </c>
      <c r="BA13" s="523">
        <v>0</v>
      </c>
      <c r="BB13" s="523">
        <v>0</v>
      </c>
      <c r="BC13" s="523">
        <v>0</v>
      </c>
      <c r="BD13" s="384"/>
      <c r="BE13" s="384"/>
      <c r="BF13" s="384"/>
      <c r="BG13" s="384"/>
      <c r="BH13" s="384"/>
      <c r="BI13" s="384"/>
      <c r="BJ13" s="384"/>
      <c r="BK13" s="384"/>
      <c r="BL13" s="384"/>
      <c r="BM13" s="384"/>
      <c r="BN13" s="384"/>
      <c r="BO13" s="384"/>
      <c r="BP13" s="384"/>
      <c r="BQ13" s="384"/>
      <c r="BR13" s="384"/>
      <c r="BS13" s="384"/>
      <c r="BT13" s="384"/>
      <c r="BU13" s="384"/>
      <c r="BV13" s="384"/>
      <c r="BW13" s="384"/>
      <c r="BX13" s="384"/>
      <c r="BY13" s="384"/>
      <c r="BZ13" s="384"/>
      <c r="CA13" s="384"/>
      <c r="CB13" s="384"/>
      <c r="CC13" s="384"/>
      <c r="CD13" s="384"/>
      <c r="CE13" s="384"/>
      <c r="CF13" s="384"/>
      <c r="CG13" s="384"/>
      <c r="CH13" s="384"/>
      <c r="CI13" s="384"/>
      <c r="CJ13" s="384"/>
      <c r="CK13" s="384"/>
      <c r="CL13" s="384"/>
      <c r="CM13" s="384"/>
      <c r="CN13" s="384"/>
      <c r="CO13" s="384"/>
      <c r="CP13" s="384"/>
      <c r="CQ13" s="384"/>
      <c r="CR13" s="384"/>
      <c r="CS13" s="384"/>
      <c r="CT13" s="384"/>
      <c r="CU13" s="384"/>
      <c r="CV13" s="384"/>
      <c r="CW13" s="384"/>
      <c r="CX13" s="384"/>
      <c r="CY13" s="384"/>
      <c r="CZ13" s="384"/>
      <c r="DA13" s="384"/>
      <c r="DB13" s="384"/>
      <c r="DC13" s="384"/>
      <c r="DD13" s="384"/>
      <c r="DE13" s="384"/>
      <c r="DF13" s="384"/>
      <c r="DG13" s="384"/>
      <c r="DH13" s="384"/>
      <c r="DI13" s="384"/>
      <c r="DJ13" s="384"/>
      <c r="DK13" s="384"/>
      <c r="DL13" s="384"/>
      <c r="DM13" s="384"/>
      <c r="DN13" s="384"/>
      <c r="DO13" s="384"/>
      <c r="DP13" s="384"/>
      <c r="DQ13" s="384"/>
    </row>
    <row r="14" spans="1:121" ht="15" customHeight="1">
      <c r="A14" s="574"/>
      <c r="B14" s="333">
        <f t="shared" ref="B14:B19" si="7">B13+1</f>
        <v>46119</v>
      </c>
      <c r="C14" s="334" t="str">
        <f t="shared" si="5"/>
        <v>Sel</v>
      </c>
      <c r="D14" s="508">
        <f t="shared" si="6"/>
        <v>179511.43461290319</v>
      </c>
      <c r="E14" s="509">
        <v>1199.5729032258068</v>
      </c>
      <c r="F14" s="509">
        <v>1500</v>
      </c>
      <c r="G14" s="509">
        <v>1129.7312903225857</v>
      </c>
      <c r="H14" s="509">
        <v>3282.5161290322658</v>
      </c>
      <c r="I14" s="509">
        <v>644.02064516129087</v>
      </c>
      <c r="J14" s="509">
        <v>0</v>
      </c>
      <c r="K14" s="523">
        <v>499.97064516129024</v>
      </c>
      <c r="L14" s="523">
        <v>603.76322580644887</v>
      </c>
      <c r="M14" s="523">
        <v>673.27548387096704</v>
      </c>
      <c r="N14" s="509">
        <v>5514.1990322580623</v>
      </c>
      <c r="O14" s="509">
        <v>6600.0622580645213</v>
      </c>
      <c r="P14" s="509">
        <v>2874.3264516129029</v>
      </c>
      <c r="Q14" s="509">
        <v>11659.554548387085</v>
      </c>
      <c r="R14" s="529">
        <v>4800</v>
      </c>
      <c r="S14" s="529">
        <v>26500</v>
      </c>
      <c r="T14" s="529">
        <v>5000</v>
      </c>
      <c r="U14" s="509">
        <v>7000</v>
      </c>
      <c r="V14" s="529">
        <v>5000</v>
      </c>
      <c r="W14" s="529">
        <v>500</v>
      </c>
      <c r="X14" s="523">
        <v>1000</v>
      </c>
      <c r="Y14" s="529">
        <v>5500</v>
      </c>
      <c r="Z14" s="529">
        <v>70.054838709677327</v>
      </c>
      <c r="AA14" s="509">
        <v>89.451612903225808</v>
      </c>
      <c r="AB14" s="529">
        <v>3500</v>
      </c>
      <c r="AC14" s="529">
        <v>1300</v>
      </c>
      <c r="AD14" s="509">
        <v>2900</v>
      </c>
      <c r="AE14" s="529">
        <v>8000</v>
      </c>
      <c r="AF14" s="509">
        <v>2020.8603225806426</v>
      </c>
      <c r="AG14" s="509">
        <v>800</v>
      </c>
      <c r="AH14" s="509">
        <v>7200</v>
      </c>
      <c r="AI14" s="509">
        <v>3499.876774193548</v>
      </c>
      <c r="AJ14" s="509">
        <v>2043.2745161290325</v>
      </c>
      <c r="AK14" s="509">
        <v>1999.5303225806451</v>
      </c>
      <c r="AL14" s="529">
        <v>1000</v>
      </c>
      <c r="AM14" s="509">
        <v>11007.047419354845</v>
      </c>
      <c r="AN14" s="509">
        <v>1519.5448387096778</v>
      </c>
      <c r="AO14" s="509">
        <v>3999.6741935483842</v>
      </c>
      <c r="AP14" s="514">
        <v>9000.0570967741915</v>
      </c>
      <c r="AQ14" s="529">
        <v>8000</v>
      </c>
      <c r="AR14" s="529">
        <v>3500</v>
      </c>
      <c r="AS14" s="509">
        <v>726.8151612903232</v>
      </c>
      <c r="AT14" s="509">
        <v>3018.0416129032269</v>
      </c>
      <c r="AU14" s="523">
        <v>2044.9996774193546</v>
      </c>
      <c r="AV14" s="523">
        <v>369.61070967741654</v>
      </c>
      <c r="AW14" s="523">
        <v>5000</v>
      </c>
      <c r="AX14" s="523">
        <v>1121.900322580635</v>
      </c>
      <c r="AY14" s="523">
        <v>1800</v>
      </c>
      <c r="AZ14" s="523">
        <v>2499.7025806451697</v>
      </c>
      <c r="BA14" s="523">
        <v>0</v>
      </c>
      <c r="BB14" s="523">
        <v>0</v>
      </c>
      <c r="BC14" s="523">
        <v>0</v>
      </c>
      <c r="BD14" s="384"/>
      <c r="BE14" s="384"/>
      <c r="BF14" s="384"/>
      <c r="BG14" s="384"/>
      <c r="BH14" s="384"/>
      <c r="BI14" s="384"/>
      <c r="BJ14" s="384"/>
      <c r="BK14" s="384"/>
      <c r="BL14" s="384"/>
      <c r="BM14" s="384"/>
      <c r="BN14" s="384"/>
      <c r="BO14" s="384"/>
      <c r="BP14" s="384"/>
      <c r="BQ14" s="384"/>
      <c r="BR14" s="384"/>
      <c r="BS14" s="384"/>
      <c r="BT14" s="384"/>
      <c r="BU14" s="384"/>
      <c r="BV14" s="384"/>
      <c r="BW14" s="384"/>
      <c r="BX14" s="384"/>
      <c r="BY14" s="384"/>
      <c r="BZ14" s="384"/>
      <c r="CA14" s="384"/>
      <c r="CB14" s="384"/>
      <c r="CC14" s="384"/>
      <c r="CD14" s="384"/>
      <c r="CE14" s="384"/>
      <c r="CF14" s="384"/>
      <c r="CG14" s="384"/>
      <c r="CH14" s="384"/>
      <c r="CI14" s="384"/>
      <c r="CJ14" s="384"/>
      <c r="CK14" s="384"/>
      <c r="CL14" s="384"/>
      <c r="CM14" s="384"/>
      <c r="CN14" s="384"/>
      <c r="CO14" s="384"/>
      <c r="CP14" s="384"/>
      <c r="CQ14" s="384"/>
      <c r="CR14" s="384"/>
      <c r="CS14" s="384"/>
      <c r="CT14" s="384"/>
      <c r="CU14" s="384"/>
      <c r="CV14" s="384"/>
      <c r="CW14" s="384"/>
      <c r="CX14" s="384"/>
      <c r="CY14" s="384"/>
      <c r="CZ14" s="384"/>
      <c r="DA14" s="384"/>
      <c r="DB14" s="384"/>
      <c r="DC14" s="384"/>
      <c r="DD14" s="384"/>
      <c r="DE14" s="384"/>
      <c r="DF14" s="384"/>
      <c r="DG14" s="384"/>
      <c r="DH14" s="384"/>
      <c r="DI14" s="384"/>
      <c r="DJ14" s="384"/>
      <c r="DK14" s="384"/>
      <c r="DL14" s="384"/>
      <c r="DM14" s="384"/>
      <c r="DN14" s="384"/>
      <c r="DO14" s="384"/>
      <c r="DP14" s="384"/>
      <c r="DQ14" s="384"/>
    </row>
    <row r="15" spans="1:121" ht="15" customHeight="1">
      <c r="A15" s="574"/>
      <c r="B15" s="333">
        <f t="shared" si="7"/>
        <v>46120</v>
      </c>
      <c r="C15" s="334" t="str">
        <f t="shared" si="5"/>
        <v>Rab</v>
      </c>
      <c r="D15" s="508">
        <f t="shared" si="6"/>
        <v>179511.43461290319</v>
      </c>
      <c r="E15" s="509">
        <v>1199.5729032258068</v>
      </c>
      <c r="F15" s="509">
        <v>1500</v>
      </c>
      <c r="G15" s="509">
        <v>1129.7312903225857</v>
      </c>
      <c r="H15" s="509">
        <v>3282.5161290322658</v>
      </c>
      <c r="I15" s="509">
        <v>644.02064516129087</v>
      </c>
      <c r="J15" s="509">
        <v>0</v>
      </c>
      <c r="K15" s="523">
        <v>499.97064516129024</v>
      </c>
      <c r="L15" s="523">
        <v>603.76322580644887</v>
      </c>
      <c r="M15" s="523">
        <v>673.27548387096704</v>
      </c>
      <c r="N15" s="509">
        <v>5514.1990322580623</v>
      </c>
      <c r="O15" s="509">
        <v>6600.0622580645213</v>
      </c>
      <c r="P15" s="509">
        <v>2874.3264516129029</v>
      </c>
      <c r="Q15" s="509">
        <v>11659.554548387085</v>
      </c>
      <c r="R15" s="529">
        <v>4800</v>
      </c>
      <c r="S15" s="529">
        <v>26500</v>
      </c>
      <c r="T15" s="529">
        <v>5000</v>
      </c>
      <c r="U15" s="509">
        <v>7000</v>
      </c>
      <c r="V15" s="529">
        <v>5000</v>
      </c>
      <c r="W15" s="529">
        <v>500</v>
      </c>
      <c r="X15" s="523">
        <v>1000</v>
      </c>
      <c r="Y15" s="529">
        <v>5500</v>
      </c>
      <c r="Z15" s="529">
        <v>70.054838709677327</v>
      </c>
      <c r="AA15" s="509">
        <v>89.451612903225808</v>
      </c>
      <c r="AB15" s="529">
        <v>3500</v>
      </c>
      <c r="AC15" s="529">
        <v>1300</v>
      </c>
      <c r="AD15" s="509">
        <v>2900</v>
      </c>
      <c r="AE15" s="529">
        <v>8000</v>
      </c>
      <c r="AF15" s="509">
        <v>2020.8603225806426</v>
      </c>
      <c r="AG15" s="509">
        <v>800</v>
      </c>
      <c r="AH15" s="509">
        <v>7200</v>
      </c>
      <c r="AI15" s="509">
        <v>3499.876774193548</v>
      </c>
      <c r="AJ15" s="509">
        <v>2043.2745161290325</v>
      </c>
      <c r="AK15" s="509">
        <v>1999.5303225806451</v>
      </c>
      <c r="AL15" s="529">
        <v>1000</v>
      </c>
      <c r="AM15" s="509">
        <v>11007.047419354845</v>
      </c>
      <c r="AN15" s="509">
        <v>1519.5448387096778</v>
      </c>
      <c r="AO15" s="509">
        <v>3999.6741935483842</v>
      </c>
      <c r="AP15" s="514">
        <v>9000.0570967741915</v>
      </c>
      <c r="AQ15" s="529">
        <v>8000</v>
      </c>
      <c r="AR15" s="529">
        <v>3500</v>
      </c>
      <c r="AS15" s="509">
        <v>726.8151612903232</v>
      </c>
      <c r="AT15" s="509">
        <v>3018.0416129032269</v>
      </c>
      <c r="AU15" s="523">
        <v>2044.9996774193546</v>
      </c>
      <c r="AV15" s="523">
        <v>369.61070967741654</v>
      </c>
      <c r="AW15" s="523">
        <v>5000</v>
      </c>
      <c r="AX15" s="523">
        <v>1121.900322580635</v>
      </c>
      <c r="AY15" s="523">
        <v>1800</v>
      </c>
      <c r="AZ15" s="523">
        <v>2499.7025806451697</v>
      </c>
      <c r="BA15" s="523">
        <v>0</v>
      </c>
      <c r="BB15" s="523">
        <v>0</v>
      </c>
      <c r="BC15" s="523">
        <v>0</v>
      </c>
      <c r="BD15" s="384"/>
      <c r="BE15" s="384"/>
      <c r="BF15" s="384"/>
      <c r="BG15" s="384"/>
      <c r="BH15" s="384"/>
      <c r="BI15" s="384"/>
      <c r="BJ15" s="384"/>
      <c r="BK15" s="384"/>
      <c r="BL15" s="384"/>
      <c r="BM15" s="384"/>
      <c r="BN15" s="384"/>
      <c r="BO15" s="384"/>
      <c r="BP15" s="384"/>
      <c r="BQ15" s="384"/>
      <c r="BR15" s="384"/>
      <c r="BS15" s="384"/>
      <c r="BT15" s="384"/>
      <c r="BU15" s="384"/>
      <c r="BV15" s="384"/>
      <c r="BW15" s="384"/>
      <c r="BX15" s="384"/>
      <c r="BY15" s="384"/>
      <c r="BZ15" s="384"/>
      <c r="CA15" s="384"/>
      <c r="CB15" s="384"/>
      <c r="CC15" s="384"/>
      <c r="CD15" s="384"/>
      <c r="CE15" s="384"/>
      <c r="CF15" s="384"/>
      <c r="CG15" s="384"/>
      <c r="CH15" s="384"/>
      <c r="CI15" s="384"/>
      <c r="CJ15" s="384"/>
      <c r="CK15" s="384"/>
      <c r="CL15" s="384"/>
      <c r="CM15" s="384"/>
      <c r="CN15" s="384"/>
      <c r="CO15" s="384"/>
      <c r="CP15" s="384"/>
      <c r="CQ15" s="384"/>
      <c r="CR15" s="384"/>
      <c r="CS15" s="384"/>
      <c r="CT15" s="384"/>
      <c r="CU15" s="384"/>
      <c r="CV15" s="384"/>
      <c r="CW15" s="384"/>
      <c r="CX15" s="384"/>
      <c r="CY15" s="384"/>
      <c r="CZ15" s="384"/>
      <c r="DA15" s="384"/>
      <c r="DB15" s="384"/>
      <c r="DC15" s="384"/>
      <c r="DD15" s="384"/>
      <c r="DE15" s="384"/>
      <c r="DF15" s="384"/>
      <c r="DG15" s="384"/>
      <c r="DH15" s="384"/>
      <c r="DI15" s="384"/>
      <c r="DJ15" s="384"/>
      <c r="DK15" s="384"/>
      <c r="DL15" s="384"/>
      <c r="DM15" s="384"/>
      <c r="DN15" s="384"/>
      <c r="DO15" s="384"/>
      <c r="DP15" s="384"/>
      <c r="DQ15" s="384"/>
    </row>
    <row r="16" spans="1:121" ht="15" customHeight="1">
      <c r="A16" s="574"/>
      <c r="B16" s="333">
        <f t="shared" si="7"/>
        <v>46121</v>
      </c>
      <c r="C16" s="334" t="str">
        <f t="shared" si="5"/>
        <v>Kam</v>
      </c>
      <c r="D16" s="508">
        <f t="shared" si="6"/>
        <v>177511.43461290319</v>
      </c>
      <c r="E16" s="509">
        <v>1199.5729032258068</v>
      </c>
      <c r="F16" s="509">
        <v>1500</v>
      </c>
      <c r="G16" s="509">
        <v>1129.7312903225857</v>
      </c>
      <c r="H16" s="509">
        <v>3282.5161290322658</v>
      </c>
      <c r="I16" s="509">
        <v>644.02064516129087</v>
      </c>
      <c r="J16" s="509">
        <v>0</v>
      </c>
      <c r="K16" s="523">
        <v>499.97064516129024</v>
      </c>
      <c r="L16" s="523">
        <v>603.76322580644887</v>
      </c>
      <c r="M16" s="523">
        <v>673.27548387096704</v>
      </c>
      <c r="N16" s="509">
        <v>5514.1990322580623</v>
      </c>
      <c r="O16" s="509">
        <v>6600.0622580645213</v>
      </c>
      <c r="P16" s="509">
        <v>2874.3264516129029</v>
      </c>
      <c r="Q16" s="509">
        <v>11659.554548387085</v>
      </c>
      <c r="R16" s="529">
        <v>4800</v>
      </c>
      <c r="S16" s="529">
        <v>26500</v>
      </c>
      <c r="T16" s="529">
        <v>5000</v>
      </c>
      <c r="U16" s="509">
        <v>7000</v>
      </c>
      <c r="V16" s="529">
        <v>5000</v>
      </c>
      <c r="W16" s="529">
        <v>500</v>
      </c>
      <c r="X16" s="523">
        <v>1000</v>
      </c>
      <c r="Y16" s="529">
        <v>5500</v>
      </c>
      <c r="Z16" s="529">
        <v>70.054838709677327</v>
      </c>
      <c r="AA16" s="509">
        <v>89.451612903225808</v>
      </c>
      <c r="AB16" s="529">
        <v>3500</v>
      </c>
      <c r="AC16" s="529">
        <v>1300</v>
      </c>
      <c r="AD16" s="509">
        <v>2900</v>
      </c>
      <c r="AE16" s="529">
        <v>8000</v>
      </c>
      <c r="AF16" s="509">
        <v>2020.8603225806426</v>
      </c>
      <c r="AG16" s="509">
        <v>800</v>
      </c>
      <c r="AH16" s="509">
        <v>7200</v>
      </c>
      <c r="AI16" s="509">
        <v>3499.876774193548</v>
      </c>
      <c r="AJ16" s="509">
        <v>2043.2745161290325</v>
      </c>
      <c r="AK16" s="509">
        <v>1999.5303225806451</v>
      </c>
      <c r="AL16" s="529">
        <v>1000</v>
      </c>
      <c r="AM16" s="509">
        <v>11007.047419354845</v>
      </c>
      <c r="AN16" s="509">
        <v>1519.5448387096778</v>
      </c>
      <c r="AO16" s="509">
        <v>3999.6741935483842</v>
      </c>
      <c r="AP16" s="514">
        <v>9000.0570967741915</v>
      </c>
      <c r="AQ16" s="529">
        <v>6000</v>
      </c>
      <c r="AR16" s="529">
        <v>3500</v>
      </c>
      <c r="AS16" s="509">
        <v>726.8151612903232</v>
      </c>
      <c r="AT16" s="509">
        <v>3018.0416129032269</v>
      </c>
      <c r="AU16" s="523">
        <v>2044.9996774193546</v>
      </c>
      <c r="AV16" s="523">
        <v>369.61070967741654</v>
      </c>
      <c r="AW16" s="523">
        <v>5000</v>
      </c>
      <c r="AX16" s="523">
        <v>1121.900322580635</v>
      </c>
      <c r="AY16" s="523">
        <v>1800</v>
      </c>
      <c r="AZ16" s="523">
        <v>2499.7025806451697</v>
      </c>
      <c r="BA16" s="523">
        <v>0</v>
      </c>
      <c r="BB16" s="523">
        <v>0</v>
      </c>
      <c r="BC16" s="523">
        <v>0</v>
      </c>
      <c r="BD16" s="384"/>
      <c r="BE16" s="384"/>
      <c r="BF16" s="384"/>
      <c r="BG16" s="384"/>
      <c r="BH16" s="384"/>
      <c r="BI16" s="384"/>
      <c r="BJ16" s="384"/>
      <c r="BK16" s="384"/>
      <c r="BL16" s="384"/>
      <c r="BM16" s="384"/>
      <c r="BN16" s="384"/>
      <c r="BO16" s="384"/>
      <c r="BP16" s="384"/>
      <c r="BQ16" s="384"/>
      <c r="BR16" s="384"/>
      <c r="BS16" s="384"/>
      <c r="BT16" s="384"/>
      <c r="BU16" s="384"/>
      <c r="BV16" s="384"/>
      <c r="BW16" s="384"/>
      <c r="BX16" s="384"/>
      <c r="BY16" s="384"/>
      <c r="BZ16" s="384"/>
      <c r="CA16" s="384"/>
      <c r="CB16" s="384"/>
      <c r="CC16" s="384"/>
      <c r="CD16" s="384"/>
      <c r="CE16" s="384"/>
      <c r="CF16" s="384"/>
      <c r="CG16" s="384"/>
      <c r="CH16" s="384"/>
      <c r="CI16" s="384"/>
      <c r="CJ16" s="384"/>
      <c r="CK16" s="384"/>
      <c r="CL16" s="384"/>
      <c r="CM16" s="384"/>
      <c r="CN16" s="384"/>
      <c r="CO16" s="384"/>
      <c r="CP16" s="384"/>
      <c r="CQ16" s="384"/>
      <c r="CR16" s="384"/>
      <c r="CS16" s="384"/>
      <c r="CT16" s="384"/>
      <c r="CU16" s="384"/>
      <c r="CV16" s="384"/>
      <c r="CW16" s="384"/>
      <c r="CX16" s="384"/>
      <c r="CY16" s="384"/>
      <c r="CZ16" s="384"/>
      <c r="DA16" s="384"/>
      <c r="DB16" s="384"/>
      <c r="DC16" s="384"/>
      <c r="DD16" s="384"/>
      <c r="DE16" s="384"/>
      <c r="DF16" s="384"/>
      <c r="DG16" s="384"/>
      <c r="DH16" s="384"/>
      <c r="DI16" s="384"/>
      <c r="DJ16" s="384"/>
      <c r="DK16" s="384"/>
      <c r="DL16" s="384"/>
      <c r="DM16" s="384"/>
      <c r="DN16" s="384"/>
      <c r="DO16" s="384"/>
      <c r="DP16" s="384"/>
      <c r="DQ16" s="384"/>
    </row>
    <row r="17" spans="1:121" ht="15" customHeight="1">
      <c r="A17" s="574"/>
      <c r="B17" s="333">
        <f t="shared" si="7"/>
        <v>46122</v>
      </c>
      <c r="C17" s="334" t="str">
        <f t="shared" si="5"/>
        <v>Jum</v>
      </c>
      <c r="D17" s="508">
        <f t="shared" si="6"/>
        <v>177511.43461290319</v>
      </c>
      <c r="E17" s="509">
        <v>1199.5729032258068</v>
      </c>
      <c r="F17" s="509">
        <v>1500</v>
      </c>
      <c r="G17" s="509">
        <v>1129.7312903225857</v>
      </c>
      <c r="H17" s="509">
        <v>3282.5161290322658</v>
      </c>
      <c r="I17" s="509">
        <v>644.02064516129087</v>
      </c>
      <c r="J17" s="509">
        <v>0</v>
      </c>
      <c r="K17" s="523">
        <v>499.97064516129024</v>
      </c>
      <c r="L17" s="523">
        <v>603.76322580644887</v>
      </c>
      <c r="M17" s="523">
        <v>673.27548387096704</v>
      </c>
      <c r="N17" s="509">
        <v>5514.1990322580623</v>
      </c>
      <c r="O17" s="509">
        <v>6600.0622580645213</v>
      </c>
      <c r="P17" s="509">
        <v>2874.3264516129029</v>
      </c>
      <c r="Q17" s="509">
        <v>11659.554548387085</v>
      </c>
      <c r="R17" s="529">
        <v>4800</v>
      </c>
      <c r="S17" s="529">
        <v>26500</v>
      </c>
      <c r="T17" s="529">
        <v>5000</v>
      </c>
      <c r="U17" s="509">
        <v>7000</v>
      </c>
      <c r="V17" s="529">
        <v>5000</v>
      </c>
      <c r="W17" s="529">
        <v>500</v>
      </c>
      <c r="X17" s="523">
        <v>1000</v>
      </c>
      <c r="Y17" s="529">
        <v>5500</v>
      </c>
      <c r="Z17" s="529">
        <v>70.054838709677327</v>
      </c>
      <c r="AA17" s="509">
        <v>89.451612903225808</v>
      </c>
      <c r="AB17" s="529">
        <v>3500</v>
      </c>
      <c r="AC17" s="529">
        <v>1300</v>
      </c>
      <c r="AD17" s="509">
        <v>2900</v>
      </c>
      <c r="AE17" s="529">
        <v>8000</v>
      </c>
      <c r="AF17" s="509">
        <v>2020.8603225806426</v>
      </c>
      <c r="AG17" s="509">
        <v>800</v>
      </c>
      <c r="AH17" s="509">
        <v>7200</v>
      </c>
      <c r="AI17" s="509">
        <v>3499.876774193548</v>
      </c>
      <c r="AJ17" s="509">
        <v>2043.2745161290325</v>
      </c>
      <c r="AK17" s="509">
        <v>1999.5303225806451</v>
      </c>
      <c r="AL17" s="529">
        <v>1000</v>
      </c>
      <c r="AM17" s="509">
        <v>11007.047419354845</v>
      </c>
      <c r="AN17" s="509">
        <v>1519.5448387096778</v>
      </c>
      <c r="AO17" s="509">
        <v>3999.6741935483842</v>
      </c>
      <c r="AP17" s="514">
        <v>9000.0570967741915</v>
      </c>
      <c r="AQ17" s="529">
        <v>6000</v>
      </c>
      <c r="AR17" s="529">
        <v>3500</v>
      </c>
      <c r="AS17" s="509">
        <v>726.8151612903232</v>
      </c>
      <c r="AT17" s="509">
        <v>3018.0416129032269</v>
      </c>
      <c r="AU17" s="523">
        <v>2044.9996774193546</v>
      </c>
      <c r="AV17" s="523">
        <v>369.61070967741654</v>
      </c>
      <c r="AW17" s="523">
        <v>5000</v>
      </c>
      <c r="AX17" s="523">
        <v>1121.900322580635</v>
      </c>
      <c r="AY17" s="523">
        <v>1800</v>
      </c>
      <c r="AZ17" s="523">
        <v>2499.7025806451697</v>
      </c>
      <c r="BA17" s="523">
        <v>0</v>
      </c>
      <c r="BB17" s="523">
        <v>0</v>
      </c>
      <c r="BC17" s="523">
        <v>0</v>
      </c>
      <c r="BD17" s="384"/>
      <c r="BE17" s="384"/>
      <c r="BF17" s="384"/>
      <c r="BG17" s="384"/>
      <c r="BH17" s="384"/>
      <c r="BI17" s="384"/>
      <c r="BJ17" s="384"/>
      <c r="BK17" s="384"/>
      <c r="BL17" s="384"/>
      <c r="BM17" s="384"/>
      <c r="BN17" s="384"/>
      <c r="BO17" s="384"/>
      <c r="BP17" s="384"/>
      <c r="BQ17" s="384"/>
      <c r="BR17" s="384"/>
      <c r="BS17" s="384"/>
      <c r="BT17" s="384"/>
      <c r="BU17" s="384"/>
      <c r="BV17" s="384"/>
      <c r="BW17" s="384"/>
      <c r="BX17" s="384"/>
      <c r="BY17" s="384"/>
      <c r="BZ17" s="384"/>
      <c r="CA17" s="384"/>
      <c r="CB17" s="384"/>
      <c r="CC17" s="384"/>
      <c r="CD17" s="384"/>
      <c r="CE17" s="384"/>
      <c r="CF17" s="384"/>
      <c r="CG17" s="384"/>
      <c r="CH17" s="384"/>
      <c r="CI17" s="384"/>
      <c r="CJ17" s="384"/>
      <c r="CK17" s="384"/>
      <c r="CL17" s="384"/>
      <c r="CM17" s="384"/>
      <c r="CN17" s="384"/>
      <c r="CO17" s="384"/>
      <c r="CP17" s="384"/>
      <c r="CQ17" s="384"/>
      <c r="CR17" s="384"/>
      <c r="CS17" s="384"/>
      <c r="CT17" s="384"/>
      <c r="CU17" s="384"/>
      <c r="CV17" s="384"/>
      <c r="CW17" s="384"/>
      <c r="CX17" s="384"/>
      <c r="CY17" s="384"/>
      <c r="CZ17" s="384"/>
      <c r="DA17" s="384"/>
      <c r="DB17" s="384"/>
      <c r="DC17" s="384"/>
      <c r="DD17" s="384"/>
      <c r="DE17" s="384"/>
      <c r="DF17" s="384"/>
      <c r="DG17" s="384"/>
      <c r="DH17" s="384"/>
      <c r="DI17" s="384"/>
      <c r="DJ17" s="384"/>
      <c r="DK17" s="384"/>
      <c r="DL17" s="384"/>
      <c r="DM17" s="384"/>
      <c r="DN17" s="384"/>
      <c r="DO17" s="384"/>
      <c r="DP17" s="384"/>
      <c r="DQ17" s="384"/>
    </row>
    <row r="18" spans="1:121" s="319" customFormat="1" ht="15" customHeight="1">
      <c r="A18" s="574"/>
      <c r="B18" s="338">
        <f t="shared" si="7"/>
        <v>46123</v>
      </c>
      <c r="C18" s="464" t="str">
        <f t="shared" si="5"/>
        <v>Sab</v>
      </c>
      <c r="D18" s="508">
        <f t="shared" si="6"/>
        <v>172545.55783870965</v>
      </c>
      <c r="E18" s="511">
        <v>733.57290322580695</v>
      </c>
      <c r="F18" s="511">
        <v>1500</v>
      </c>
      <c r="G18" s="511">
        <v>1129.7312903225857</v>
      </c>
      <c r="H18" s="511">
        <v>3282.5161290322658</v>
      </c>
      <c r="I18" s="511">
        <v>644.02064516129087</v>
      </c>
      <c r="J18" s="511">
        <v>0</v>
      </c>
      <c r="K18" s="525">
        <v>499.97064516129024</v>
      </c>
      <c r="L18" s="525">
        <v>603.76322580644887</v>
      </c>
      <c r="M18" s="525">
        <v>673.27548387096704</v>
      </c>
      <c r="N18" s="511">
        <v>4514.1990322580623</v>
      </c>
      <c r="O18" s="511">
        <v>6600.0622580645213</v>
      </c>
      <c r="P18" s="511">
        <v>2874.3264516129029</v>
      </c>
      <c r="Q18" s="511">
        <v>11659.554548387085</v>
      </c>
      <c r="R18" s="532">
        <v>4800</v>
      </c>
      <c r="S18" s="534">
        <v>26500</v>
      </c>
      <c r="T18" s="534">
        <v>5000</v>
      </c>
      <c r="U18" s="511">
        <v>7000</v>
      </c>
      <c r="V18" s="534">
        <v>5000</v>
      </c>
      <c r="W18" s="532">
        <v>500</v>
      </c>
      <c r="X18" s="525">
        <v>1000</v>
      </c>
      <c r="Y18" s="532">
        <v>5500</v>
      </c>
      <c r="Z18" s="532">
        <v>70.054838709677327</v>
      </c>
      <c r="AA18" s="511">
        <v>89.451612903225808</v>
      </c>
      <c r="AB18" s="532">
        <v>3500</v>
      </c>
      <c r="AC18" s="532">
        <v>1300</v>
      </c>
      <c r="AD18" s="511">
        <v>2900</v>
      </c>
      <c r="AE18" s="532">
        <v>8000</v>
      </c>
      <c r="AF18" s="511">
        <v>2020.8603225806426</v>
      </c>
      <c r="AG18" s="511">
        <v>800</v>
      </c>
      <c r="AH18" s="511">
        <v>7200</v>
      </c>
      <c r="AI18" s="511">
        <v>0</v>
      </c>
      <c r="AJ18" s="511">
        <v>2043.2745161290325</v>
      </c>
      <c r="AK18" s="511">
        <v>1999.5303225806451</v>
      </c>
      <c r="AL18" s="532">
        <v>1000</v>
      </c>
      <c r="AM18" s="511">
        <v>11007.047419354845</v>
      </c>
      <c r="AN18" s="511">
        <v>1519.5448387096778</v>
      </c>
      <c r="AO18" s="511">
        <v>3999.6741935483842</v>
      </c>
      <c r="AP18" s="533">
        <v>9000.0570967741915</v>
      </c>
      <c r="AQ18" s="534">
        <v>6000</v>
      </c>
      <c r="AR18" s="532">
        <v>3500</v>
      </c>
      <c r="AS18" s="540">
        <v>726.8151612903232</v>
      </c>
      <c r="AT18" s="540">
        <v>3018.0416129032269</v>
      </c>
      <c r="AU18" s="541">
        <v>2044.9996774193546</v>
      </c>
      <c r="AV18" s="541">
        <v>369.61070967741654</v>
      </c>
      <c r="AW18" s="541">
        <v>5000</v>
      </c>
      <c r="AX18" s="541">
        <v>1121.900322580635</v>
      </c>
      <c r="AY18" s="541">
        <v>1800</v>
      </c>
      <c r="AZ18" s="541">
        <v>2499.7025806451697</v>
      </c>
      <c r="BA18" s="541">
        <v>0</v>
      </c>
      <c r="BB18" s="541">
        <v>0</v>
      </c>
      <c r="BC18" s="541">
        <v>0</v>
      </c>
    </row>
    <row r="19" spans="1:121" s="319" customFormat="1" ht="15" customHeight="1">
      <c r="A19" s="574"/>
      <c r="B19" s="338">
        <f t="shared" si="7"/>
        <v>46124</v>
      </c>
      <c r="C19" s="464" t="str">
        <f t="shared" si="5"/>
        <v>Mgg</v>
      </c>
      <c r="D19" s="508">
        <f t="shared" si="6"/>
        <v>162152.01332258066</v>
      </c>
      <c r="E19" s="511">
        <v>733.57290322580695</v>
      </c>
      <c r="F19" s="511">
        <v>1000</v>
      </c>
      <c r="G19" s="511">
        <v>1129.7312903225857</v>
      </c>
      <c r="H19" s="511">
        <v>999.51612903226578</v>
      </c>
      <c r="I19" s="511">
        <v>644.02064516129087</v>
      </c>
      <c r="J19" s="511">
        <v>0</v>
      </c>
      <c r="K19" s="525">
        <v>0</v>
      </c>
      <c r="L19" s="525">
        <v>603.76322580644887</v>
      </c>
      <c r="M19" s="525">
        <v>673.27548387096704</v>
      </c>
      <c r="N19" s="511">
        <v>0</v>
      </c>
      <c r="O19" s="511">
        <v>6600.0622580645213</v>
      </c>
      <c r="P19" s="511">
        <v>300</v>
      </c>
      <c r="Q19" s="511">
        <v>6659.5545483870847</v>
      </c>
      <c r="R19" s="532">
        <v>4800</v>
      </c>
      <c r="S19" s="534">
        <v>48000</v>
      </c>
      <c r="T19" s="534">
        <v>5000</v>
      </c>
      <c r="U19" s="511">
        <v>7000</v>
      </c>
      <c r="V19" s="534">
        <v>5000</v>
      </c>
      <c r="W19" s="532">
        <v>500</v>
      </c>
      <c r="X19" s="525">
        <v>0</v>
      </c>
      <c r="Y19" s="532">
        <v>2500</v>
      </c>
      <c r="Z19" s="532">
        <v>70.054838709677327</v>
      </c>
      <c r="AA19" s="511">
        <v>89.451612903225808</v>
      </c>
      <c r="AB19" s="532">
        <v>1000</v>
      </c>
      <c r="AC19" s="532">
        <v>1300</v>
      </c>
      <c r="AD19" s="511">
        <v>0</v>
      </c>
      <c r="AE19" s="532">
        <v>15000</v>
      </c>
      <c r="AF19" s="511">
        <v>2020.8603225806426</v>
      </c>
      <c r="AG19" s="511">
        <v>0</v>
      </c>
      <c r="AH19" s="511">
        <v>2999.8519354838745</v>
      </c>
      <c r="AI19" s="511">
        <v>0</v>
      </c>
      <c r="AJ19" s="511">
        <v>2043.2745161290325</v>
      </c>
      <c r="AK19" s="511">
        <v>1999.5303225806451</v>
      </c>
      <c r="AL19" s="532">
        <v>0</v>
      </c>
      <c r="AM19" s="511">
        <v>11007.047419354845</v>
      </c>
      <c r="AN19" s="511">
        <v>1519.5448387096778</v>
      </c>
      <c r="AO19" s="511">
        <v>3999.6741935483842</v>
      </c>
      <c r="AP19" s="533">
        <v>6000.0570967741915</v>
      </c>
      <c r="AQ19" s="534">
        <v>6000</v>
      </c>
      <c r="AR19" s="532">
        <v>3500</v>
      </c>
      <c r="AS19" s="540">
        <v>726.8151612903232</v>
      </c>
      <c r="AT19" s="540">
        <v>3018.0416129032269</v>
      </c>
      <c r="AU19" s="541">
        <v>2044.9996774193546</v>
      </c>
      <c r="AV19" s="541">
        <v>369.61070967741654</v>
      </c>
      <c r="AW19" s="541">
        <v>1000</v>
      </c>
      <c r="AX19" s="541">
        <v>0</v>
      </c>
      <c r="AY19" s="541">
        <v>1800</v>
      </c>
      <c r="AZ19" s="541">
        <v>2499.7025806451697</v>
      </c>
      <c r="BA19" s="541">
        <v>0</v>
      </c>
      <c r="BB19" s="541">
        <v>0</v>
      </c>
      <c r="BC19" s="541">
        <v>0</v>
      </c>
    </row>
    <row r="20" spans="1:121" ht="15" customHeight="1">
      <c r="A20" s="574"/>
      <c r="B20" s="344" t="s">
        <v>57</v>
      </c>
      <c r="C20" s="334"/>
      <c r="D20" s="512">
        <f>SUM(D13:D19)</f>
        <v>1228254.7442258061</v>
      </c>
      <c r="E20" s="512">
        <f t="shared" ref="E20:T20" si="8">SUM(E13:E19)</f>
        <v>7465.0103225806479</v>
      </c>
      <c r="F20" s="512">
        <f t="shared" si="8"/>
        <v>10000</v>
      </c>
      <c r="G20" s="512">
        <f t="shared" si="8"/>
        <v>7908.1190322580997</v>
      </c>
      <c r="H20" s="512">
        <f t="shared" si="8"/>
        <v>20694.612903225858</v>
      </c>
      <c r="I20" s="512">
        <f t="shared" si="8"/>
        <v>4508.1445161290358</v>
      </c>
      <c r="J20" s="512">
        <f t="shared" si="8"/>
        <v>0</v>
      </c>
      <c r="K20" s="512">
        <f t="shared" si="8"/>
        <v>2999.8238709677412</v>
      </c>
      <c r="L20" s="512">
        <f t="shared" si="8"/>
        <v>4226.3425806451414</v>
      </c>
      <c r="M20" s="512">
        <f t="shared" si="8"/>
        <v>4712.9283870967693</v>
      </c>
      <c r="N20" s="512">
        <f t="shared" si="8"/>
        <v>32085.19419354837</v>
      </c>
      <c r="O20" s="512">
        <f t="shared" si="8"/>
        <v>46200.435806451649</v>
      </c>
      <c r="P20" s="512">
        <f t="shared" si="8"/>
        <v>17545.958709677416</v>
      </c>
      <c r="Q20" s="512">
        <f t="shared" si="8"/>
        <v>76616.881838709582</v>
      </c>
      <c r="R20" s="512">
        <f t="shared" si="8"/>
        <v>33600</v>
      </c>
      <c r="S20" s="512">
        <f t="shared" si="8"/>
        <v>207000</v>
      </c>
      <c r="T20" s="512">
        <f t="shared" si="8"/>
        <v>35000</v>
      </c>
      <c r="U20" s="512">
        <f>SUM(U13:U19)</f>
        <v>49000</v>
      </c>
      <c r="V20" s="512">
        <f t="shared" ref="V20:AE20" si="9">SUM(V13:V19)</f>
        <v>35000</v>
      </c>
      <c r="W20" s="512">
        <f t="shared" si="9"/>
        <v>3500</v>
      </c>
      <c r="X20" s="512">
        <f t="shared" si="9"/>
        <v>6000</v>
      </c>
      <c r="Y20" s="512">
        <f t="shared" si="9"/>
        <v>35500</v>
      </c>
      <c r="Z20" s="512">
        <f t="shared" si="9"/>
        <v>490.38387096774125</v>
      </c>
      <c r="AA20" s="512">
        <f t="shared" si="9"/>
        <v>626.16129032258073</v>
      </c>
      <c r="AB20" s="512">
        <f t="shared" si="9"/>
        <v>22000</v>
      </c>
      <c r="AC20" s="512">
        <f t="shared" si="9"/>
        <v>9100</v>
      </c>
      <c r="AD20" s="512">
        <f t="shared" si="9"/>
        <v>17400</v>
      </c>
      <c r="AE20" s="512">
        <f t="shared" si="9"/>
        <v>63000</v>
      </c>
      <c r="AF20" s="512">
        <f t="shared" ref="AF20:BC20" si="10">SUM(AF13:AF19)</f>
        <v>14146.022258064497</v>
      </c>
      <c r="AG20" s="512">
        <f t="shared" si="10"/>
        <v>4800</v>
      </c>
      <c r="AH20" s="512">
        <f t="shared" si="10"/>
        <v>46199.851935483872</v>
      </c>
      <c r="AI20" s="512">
        <f t="shared" si="10"/>
        <v>17499.38387096774</v>
      </c>
      <c r="AJ20" s="512">
        <f t="shared" si="10"/>
        <v>14302.921612903228</v>
      </c>
      <c r="AK20" s="512">
        <f t="shared" si="10"/>
        <v>13996.712258064517</v>
      </c>
      <c r="AL20" s="512">
        <f t="shared" si="10"/>
        <v>6000</v>
      </c>
      <c r="AM20" s="512">
        <f t="shared" si="10"/>
        <v>77049.331935483919</v>
      </c>
      <c r="AN20" s="512">
        <f t="shared" si="10"/>
        <v>10636.813870967746</v>
      </c>
      <c r="AO20" s="512">
        <f t="shared" si="10"/>
        <v>27997.719354838689</v>
      </c>
      <c r="AP20" s="512">
        <f t="shared" si="10"/>
        <v>60000.399677419351</v>
      </c>
      <c r="AQ20" s="512">
        <f t="shared" si="10"/>
        <v>48000</v>
      </c>
      <c r="AR20" s="512">
        <f t="shared" si="10"/>
        <v>24500</v>
      </c>
      <c r="AS20" s="512">
        <f t="shared" si="10"/>
        <v>5087.7061290322617</v>
      </c>
      <c r="AT20" s="512">
        <f t="shared" si="10"/>
        <v>21126.291290322588</v>
      </c>
      <c r="AU20" s="512">
        <f t="shared" si="10"/>
        <v>14314.997741935484</v>
      </c>
      <c r="AV20" s="512">
        <f t="shared" si="10"/>
        <v>2587.274967741916</v>
      </c>
      <c r="AW20" s="512">
        <f t="shared" si="10"/>
        <v>31000</v>
      </c>
      <c r="AX20" s="512">
        <f t="shared" si="10"/>
        <v>6731.401935483811</v>
      </c>
      <c r="AY20" s="512">
        <f t="shared" si="10"/>
        <v>12600</v>
      </c>
      <c r="AZ20" s="512">
        <f t="shared" si="10"/>
        <v>17497.918064516187</v>
      </c>
      <c r="BA20" s="512">
        <f t="shared" si="10"/>
        <v>0</v>
      </c>
      <c r="BB20" s="512">
        <f t="shared" si="10"/>
        <v>0</v>
      </c>
      <c r="BC20" s="512">
        <f t="shared" si="10"/>
        <v>0</v>
      </c>
      <c r="BD20" s="384"/>
      <c r="BE20" s="384"/>
      <c r="BF20" s="384"/>
      <c r="BG20" s="384"/>
      <c r="BH20" s="384"/>
      <c r="BI20" s="384"/>
      <c r="BJ20" s="384"/>
      <c r="BK20" s="384"/>
      <c r="BL20" s="384"/>
      <c r="BM20" s="384"/>
      <c r="BN20" s="384"/>
      <c r="BO20" s="384"/>
      <c r="BP20" s="384"/>
      <c r="BQ20" s="384"/>
      <c r="BR20" s="384"/>
      <c r="BS20" s="384"/>
      <c r="BT20" s="384"/>
      <c r="BU20" s="384"/>
      <c r="BV20" s="384"/>
      <c r="BW20" s="384"/>
      <c r="BX20" s="384"/>
      <c r="BY20" s="384"/>
      <c r="BZ20" s="384"/>
      <c r="CA20" s="384"/>
      <c r="CB20" s="384"/>
      <c r="CC20" s="384"/>
      <c r="CD20" s="384"/>
      <c r="CE20" s="384"/>
      <c r="CF20" s="384"/>
      <c r="CG20" s="384"/>
      <c r="CH20" s="384"/>
      <c r="CI20" s="384"/>
      <c r="CJ20" s="384"/>
      <c r="CK20" s="384"/>
      <c r="CL20" s="384"/>
      <c r="CM20" s="384"/>
      <c r="CN20" s="384"/>
      <c r="CO20" s="384"/>
      <c r="CP20" s="384"/>
      <c r="CQ20" s="384"/>
      <c r="CR20" s="384"/>
      <c r="CS20" s="384"/>
      <c r="CT20" s="384"/>
      <c r="CU20" s="384"/>
      <c r="CV20" s="384"/>
      <c r="CW20" s="384"/>
      <c r="CX20" s="384"/>
      <c r="CY20" s="384"/>
      <c r="CZ20" s="384"/>
      <c r="DA20" s="384"/>
      <c r="DB20" s="384"/>
      <c r="DC20" s="384"/>
      <c r="DD20" s="384"/>
      <c r="DE20" s="384"/>
      <c r="DF20" s="384"/>
      <c r="DG20" s="384"/>
      <c r="DH20" s="384"/>
      <c r="DI20" s="384"/>
      <c r="DJ20" s="384"/>
      <c r="DK20" s="384"/>
      <c r="DL20" s="384"/>
      <c r="DM20" s="384"/>
      <c r="DN20" s="384"/>
      <c r="DO20" s="384"/>
      <c r="DP20" s="384"/>
      <c r="DQ20" s="384"/>
    </row>
    <row r="21" spans="1:121" ht="15" customHeight="1">
      <c r="A21" s="328"/>
      <c r="B21" s="344"/>
      <c r="C21" s="334"/>
      <c r="D21" s="334"/>
      <c r="E21" s="334"/>
      <c r="F21" s="334"/>
      <c r="G21" s="334"/>
      <c r="H21" s="334"/>
      <c r="I21" s="334"/>
      <c r="J21" s="334"/>
      <c r="K21" s="334"/>
      <c r="L21" s="334"/>
      <c r="M21" s="334"/>
      <c r="N21" s="334"/>
      <c r="O21" s="334"/>
      <c r="P21" s="334"/>
      <c r="Q21" s="509"/>
      <c r="R21" s="334"/>
      <c r="S21" s="334"/>
      <c r="T21" s="334"/>
      <c r="U21" s="509"/>
      <c r="V21" s="334"/>
      <c r="W21" s="334"/>
      <c r="X21" s="334"/>
      <c r="Y21" s="334"/>
      <c r="Z21" s="334"/>
      <c r="AA21" s="334"/>
      <c r="AB21" s="334"/>
      <c r="AC21" s="334"/>
      <c r="AD21" s="334"/>
      <c r="AE21" s="334"/>
      <c r="AF21" s="509"/>
      <c r="AG21" s="509"/>
      <c r="AH21" s="509"/>
      <c r="AI21" s="509"/>
      <c r="AJ21" s="509"/>
      <c r="AK21" s="509"/>
      <c r="AL21" s="509"/>
      <c r="AM21" s="509"/>
      <c r="AN21" s="509"/>
      <c r="AO21" s="509"/>
      <c r="AP21" s="334"/>
      <c r="AQ21" s="334"/>
      <c r="AR21" s="509"/>
      <c r="AS21" s="512"/>
      <c r="AT21" s="512"/>
      <c r="AU21" s="512"/>
      <c r="AV21" s="512"/>
      <c r="AW21" s="512"/>
      <c r="AX21" s="512"/>
      <c r="AY21" s="512"/>
      <c r="AZ21" s="512"/>
      <c r="BA21" s="512"/>
      <c r="BB21" s="512"/>
      <c r="BC21" s="512"/>
      <c r="BD21" s="384"/>
      <c r="BE21" s="384"/>
      <c r="BF21" s="384"/>
      <c r="BG21" s="384"/>
      <c r="BH21" s="384"/>
      <c r="BI21" s="384"/>
      <c r="BJ21" s="384"/>
      <c r="BK21" s="384"/>
      <c r="BL21" s="384"/>
      <c r="BM21" s="384"/>
      <c r="BN21" s="384"/>
      <c r="BO21" s="384"/>
      <c r="BP21" s="384"/>
      <c r="BQ21" s="384"/>
      <c r="BR21" s="384"/>
      <c r="BS21" s="384"/>
      <c r="BT21" s="384"/>
      <c r="BU21" s="384"/>
      <c r="BV21" s="384"/>
      <c r="BW21" s="384"/>
      <c r="BX21" s="384"/>
      <c r="BY21" s="384"/>
      <c r="BZ21" s="384"/>
      <c r="CA21" s="384"/>
      <c r="CB21" s="384"/>
      <c r="CC21" s="384"/>
      <c r="CD21" s="384"/>
      <c r="CE21" s="384"/>
      <c r="CF21" s="384"/>
      <c r="CG21" s="384"/>
      <c r="CH21" s="384"/>
      <c r="CI21" s="384"/>
      <c r="CJ21" s="384"/>
      <c r="CK21" s="384"/>
      <c r="CL21" s="384"/>
      <c r="CM21" s="384"/>
      <c r="CN21" s="384"/>
      <c r="CO21" s="384"/>
      <c r="CP21" s="384"/>
      <c r="CQ21" s="384"/>
      <c r="CR21" s="384"/>
      <c r="CS21" s="384"/>
      <c r="CT21" s="384"/>
      <c r="CU21" s="384"/>
      <c r="CV21" s="384"/>
      <c r="CW21" s="384"/>
      <c r="CX21" s="384"/>
      <c r="CY21" s="384"/>
      <c r="CZ21" s="384"/>
      <c r="DA21" s="384"/>
      <c r="DB21" s="384"/>
      <c r="DC21" s="384"/>
      <c r="DD21" s="384"/>
      <c r="DE21" s="384"/>
      <c r="DF21" s="384"/>
      <c r="DG21" s="384"/>
      <c r="DH21" s="384"/>
      <c r="DI21" s="384"/>
      <c r="DJ21" s="384"/>
      <c r="DK21" s="384"/>
      <c r="DL21" s="384"/>
      <c r="DM21" s="384"/>
      <c r="DN21" s="384"/>
      <c r="DO21" s="384"/>
      <c r="DP21" s="384"/>
      <c r="DQ21" s="384"/>
    </row>
    <row r="22" spans="1:121" ht="15" customHeight="1">
      <c r="A22" s="574">
        <f>WEEKNUM(B22)</f>
        <v>16</v>
      </c>
      <c r="B22" s="333">
        <f>B19+1</f>
        <v>46125</v>
      </c>
      <c r="C22" s="334" t="str">
        <f t="shared" ref="C22:C28" si="11">TEXT(B22,"ddd")</f>
        <v>Sen</v>
      </c>
      <c r="D22" s="508">
        <f t="shared" ref="D22:D28" si="12">SUM(E22:BC22)</f>
        <v>175637.10816129029</v>
      </c>
      <c r="E22" s="509">
        <v>1199.5729032258068</v>
      </c>
      <c r="F22" s="509">
        <v>1500</v>
      </c>
      <c r="G22" s="509">
        <v>1129.7312903225857</v>
      </c>
      <c r="H22" s="509">
        <v>3282.5161290322658</v>
      </c>
      <c r="I22" s="509">
        <v>644.02064516129087</v>
      </c>
      <c r="J22" s="509">
        <v>0</v>
      </c>
      <c r="K22" s="523">
        <v>499.97064516129024</v>
      </c>
      <c r="L22" s="523">
        <v>603.76322580644887</v>
      </c>
      <c r="M22" s="523">
        <v>673.27548387096704</v>
      </c>
      <c r="N22" s="509">
        <v>5514.1990322580623</v>
      </c>
      <c r="O22" s="509">
        <v>6600.0622580645213</v>
      </c>
      <c r="P22" s="509">
        <v>500</v>
      </c>
      <c r="Q22" s="509">
        <v>11659.554548387085</v>
      </c>
      <c r="R22" s="529">
        <v>4800</v>
      </c>
      <c r="S22" s="529">
        <v>26500</v>
      </c>
      <c r="T22" s="529">
        <v>5000</v>
      </c>
      <c r="U22" s="509">
        <v>7000</v>
      </c>
      <c r="V22" s="529">
        <v>5000</v>
      </c>
      <c r="W22" s="529">
        <v>500</v>
      </c>
      <c r="X22" s="523">
        <v>1000</v>
      </c>
      <c r="Y22" s="529">
        <v>5500</v>
      </c>
      <c r="Z22" s="529">
        <v>70.054838709677327</v>
      </c>
      <c r="AA22" s="509">
        <v>89.451612903225808</v>
      </c>
      <c r="AB22" s="529">
        <v>3500</v>
      </c>
      <c r="AC22" s="529">
        <v>1300</v>
      </c>
      <c r="AD22" s="509">
        <v>2900</v>
      </c>
      <c r="AE22" s="529">
        <v>8000</v>
      </c>
      <c r="AF22" s="509">
        <v>2020.8603225806426</v>
      </c>
      <c r="AG22" s="509">
        <v>800</v>
      </c>
      <c r="AH22" s="509">
        <v>7200</v>
      </c>
      <c r="AI22" s="509">
        <v>3499.876774193548</v>
      </c>
      <c r="AJ22" s="509">
        <v>2043.2745161290325</v>
      </c>
      <c r="AK22" s="509">
        <v>1999.5303225806451</v>
      </c>
      <c r="AL22" s="529">
        <v>1000</v>
      </c>
      <c r="AM22" s="509">
        <v>11007.047419354845</v>
      </c>
      <c r="AN22" s="509">
        <v>1519.5448387096778</v>
      </c>
      <c r="AO22" s="509">
        <v>3999.6741935483842</v>
      </c>
      <c r="AP22" s="514">
        <v>9000.0570967741915</v>
      </c>
      <c r="AQ22" s="529">
        <v>6500</v>
      </c>
      <c r="AR22" s="529">
        <v>3500</v>
      </c>
      <c r="AS22" s="509">
        <v>726.8151612903232</v>
      </c>
      <c r="AT22" s="509">
        <v>3018.0416129032269</v>
      </c>
      <c r="AU22" s="523">
        <v>2044.9996774193546</v>
      </c>
      <c r="AV22" s="523">
        <v>369.61070967741654</v>
      </c>
      <c r="AW22" s="523">
        <v>5000</v>
      </c>
      <c r="AX22" s="523">
        <v>1121.900322580635</v>
      </c>
      <c r="AY22" s="523">
        <v>1800</v>
      </c>
      <c r="AZ22" s="523">
        <v>2499.7025806451697</v>
      </c>
      <c r="BA22" s="523">
        <v>0</v>
      </c>
      <c r="BB22" s="523">
        <v>0</v>
      </c>
      <c r="BC22" s="523">
        <v>0</v>
      </c>
      <c r="BD22" s="384"/>
      <c r="BE22" s="384"/>
      <c r="BF22" s="384"/>
      <c r="BG22" s="384"/>
      <c r="BH22" s="384"/>
      <c r="BI22" s="384"/>
      <c r="BJ22" s="384"/>
      <c r="BK22" s="384"/>
      <c r="BL22" s="384"/>
      <c r="BM22" s="384"/>
      <c r="BN22" s="384"/>
      <c r="BO22" s="384"/>
      <c r="BP22" s="384"/>
      <c r="BQ22" s="384"/>
      <c r="BR22" s="384"/>
      <c r="BS22" s="384"/>
      <c r="BT22" s="384"/>
      <c r="BU22" s="384"/>
      <c r="BV22" s="384"/>
      <c r="BW22" s="384"/>
      <c r="BX22" s="384"/>
      <c r="BY22" s="384"/>
      <c r="BZ22" s="384"/>
      <c r="CA22" s="384"/>
      <c r="CB22" s="384"/>
      <c r="CC22" s="384"/>
      <c r="CD22" s="384"/>
      <c r="CE22" s="384"/>
      <c r="CF22" s="384"/>
      <c r="CG22" s="384"/>
      <c r="CH22" s="384"/>
      <c r="CI22" s="384"/>
      <c r="CJ22" s="384"/>
      <c r="CK22" s="384"/>
      <c r="CL22" s="384"/>
      <c r="CM22" s="384"/>
      <c r="CN22" s="384"/>
      <c r="CO22" s="384"/>
      <c r="CP22" s="384"/>
      <c r="CQ22" s="384"/>
      <c r="CR22" s="384"/>
      <c r="CS22" s="384"/>
      <c r="CT22" s="384"/>
      <c r="CU22" s="384"/>
      <c r="CV22" s="384"/>
      <c r="CW22" s="384"/>
      <c r="CX22" s="384"/>
      <c r="CY22" s="384"/>
      <c r="CZ22" s="384"/>
      <c r="DA22" s="384"/>
      <c r="DB22" s="384"/>
      <c r="DC22" s="384"/>
      <c r="DD22" s="384"/>
      <c r="DE22" s="384"/>
      <c r="DF22" s="384"/>
      <c r="DG22" s="384"/>
      <c r="DH22" s="384"/>
      <c r="DI22" s="384"/>
      <c r="DJ22" s="384"/>
      <c r="DK22" s="384"/>
      <c r="DL22" s="384"/>
      <c r="DM22" s="384"/>
      <c r="DN22" s="384"/>
      <c r="DO22" s="384"/>
      <c r="DP22" s="384"/>
      <c r="DQ22" s="384"/>
    </row>
    <row r="23" spans="1:121" ht="15" customHeight="1">
      <c r="A23" s="574"/>
      <c r="B23" s="333">
        <f t="shared" ref="B23:B28" si="13">B22+1</f>
        <v>46126</v>
      </c>
      <c r="C23" s="334" t="str">
        <f t="shared" si="11"/>
        <v>Sel</v>
      </c>
      <c r="D23" s="508">
        <f t="shared" si="12"/>
        <v>175637.10816129029</v>
      </c>
      <c r="E23" s="509">
        <v>1199.5729032258068</v>
      </c>
      <c r="F23" s="509">
        <v>1500</v>
      </c>
      <c r="G23" s="509">
        <v>1129.7312903225857</v>
      </c>
      <c r="H23" s="509">
        <v>3282.5161290322658</v>
      </c>
      <c r="I23" s="509">
        <v>644.02064516129087</v>
      </c>
      <c r="J23" s="509">
        <v>0</v>
      </c>
      <c r="K23" s="523">
        <v>499.97064516129024</v>
      </c>
      <c r="L23" s="523">
        <v>603.76322580644887</v>
      </c>
      <c r="M23" s="523">
        <v>673.27548387096704</v>
      </c>
      <c r="N23" s="509">
        <v>5514.1990322580623</v>
      </c>
      <c r="O23" s="509">
        <v>6600.0622580645213</v>
      </c>
      <c r="P23" s="509">
        <v>500</v>
      </c>
      <c r="Q23" s="509">
        <v>11659.554548387085</v>
      </c>
      <c r="R23" s="529">
        <v>4800</v>
      </c>
      <c r="S23" s="529">
        <v>26500</v>
      </c>
      <c r="T23" s="529">
        <v>5000</v>
      </c>
      <c r="U23" s="509">
        <v>7000</v>
      </c>
      <c r="V23" s="529">
        <v>5000</v>
      </c>
      <c r="W23" s="529">
        <v>500</v>
      </c>
      <c r="X23" s="523">
        <v>1000</v>
      </c>
      <c r="Y23" s="529">
        <v>5500</v>
      </c>
      <c r="Z23" s="529">
        <v>70.054838709677327</v>
      </c>
      <c r="AA23" s="509">
        <v>89.451612903225808</v>
      </c>
      <c r="AB23" s="529">
        <v>3500</v>
      </c>
      <c r="AC23" s="529">
        <v>1300</v>
      </c>
      <c r="AD23" s="509">
        <v>2900</v>
      </c>
      <c r="AE23" s="529">
        <v>8000</v>
      </c>
      <c r="AF23" s="509">
        <v>2020.8603225806426</v>
      </c>
      <c r="AG23" s="509">
        <v>800</v>
      </c>
      <c r="AH23" s="509">
        <v>7200</v>
      </c>
      <c r="AI23" s="509">
        <v>3499.876774193548</v>
      </c>
      <c r="AJ23" s="509">
        <v>2043.2745161290325</v>
      </c>
      <c r="AK23" s="509">
        <v>1999.5303225806451</v>
      </c>
      <c r="AL23" s="529">
        <v>1000</v>
      </c>
      <c r="AM23" s="509">
        <v>11007.047419354845</v>
      </c>
      <c r="AN23" s="509">
        <v>1519.5448387096778</v>
      </c>
      <c r="AO23" s="509">
        <v>3999.6741935483842</v>
      </c>
      <c r="AP23" s="514">
        <v>9000.0570967741915</v>
      </c>
      <c r="AQ23" s="529">
        <v>6500</v>
      </c>
      <c r="AR23" s="529">
        <v>3500</v>
      </c>
      <c r="AS23" s="509">
        <v>726.8151612903232</v>
      </c>
      <c r="AT23" s="509">
        <v>3018.0416129032269</v>
      </c>
      <c r="AU23" s="523">
        <v>2044.9996774193546</v>
      </c>
      <c r="AV23" s="523">
        <v>369.61070967741654</v>
      </c>
      <c r="AW23" s="523">
        <v>5000</v>
      </c>
      <c r="AX23" s="523">
        <v>1121.900322580635</v>
      </c>
      <c r="AY23" s="523">
        <v>1800</v>
      </c>
      <c r="AZ23" s="523">
        <v>2499.7025806451697</v>
      </c>
      <c r="BA23" s="523">
        <v>0</v>
      </c>
      <c r="BB23" s="523">
        <v>0</v>
      </c>
      <c r="BC23" s="523">
        <v>0</v>
      </c>
      <c r="BD23" s="384"/>
      <c r="BE23" s="384"/>
      <c r="BF23" s="384"/>
      <c r="BG23" s="384"/>
      <c r="BH23" s="384"/>
      <c r="BI23" s="384"/>
      <c r="BJ23" s="384"/>
      <c r="BK23" s="384"/>
      <c r="BL23" s="384"/>
      <c r="BM23" s="384"/>
      <c r="BN23" s="384"/>
      <c r="BO23" s="384"/>
      <c r="BP23" s="384"/>
      <c r="BQ23" s="384"/>
      <c r="BR23" s="384"/>
      <c r="BS23" s="384"/>
      <c r="BT23" s="384"/>
      <c r="BU23" s="384"/>
      <c r="BV23" s="384"/>
      <c r="BW23" s="384"/>
      <c r="BX23" s="384"/>
      <c r="BY23" s="384"/>
      <c r="BZ23" s="384"/>
      <c r="CA23" s="384"/>
      <c r="CB23" s="384"/>
      <c r="CC23" s="384"/>
      <c r="CD23" s="384"/>
      <c r="CE23" s="384"/>
      <c r="CF23" s="384"/>
      <c r="CG23" s="384"/>
      <c r="CH23" s="384"/>
      <c r="CI23" s="384"/>
      <c r="CJ23" s="384"/>
      <c r="CK23" s="384"/>
      <c r="CL23" s="384"/>
      <c r="CM23" s="384"/>
      <c r="CN23" s="384"/>
      <c r="CO23" s="384"/>
      <c r="CP23" s="384"/>
      <c r="CQ23" s="384"/>
      <c r="CR23" s="384"/>
      <c r="CS23" s="384"/>
      <c r="CT23" s="384"/>
      <c r="CU23" s="384"/>
      <c r="CV23" s="384"/>
      <c r="CW23" s="384"/>
      <c r="CX23" s="384"/>
      <c r="CY23" s="384"/>
      <c r="CZ23" s="384"/>
      <c r="DA23" s="384"/>
      <c r="DB23" s="384"/>
      <c r="DC23" s="384"/>
      <c r="DD23" s="384"/>
      <c r="DE23" s="384"/>
      <c r="DF23" s="384"/>
      <c r="DG23" s="384"/>
      <c r="DH23" s="384"/>
      <c r="DI23" s="384"/>
      <c r="DJ23" s="384"/>
      <c r="DK23" s="384"/>
      <c r="DL23" s="384"/>
      <c r="DM23" s="384"/>
      <c r="DN23" s="384"/>
      <c r="DO23" s="384"/>
      <c r="DP23" s="384"/>
      <c r="DQ23" s="384"/>
    </row>
    <row r="24" spans="1:121" ht="15" customHeight="1">
      <c r="A24" s="574"/>
      <c r="B24" s="333">
        <f t="shared" si="13"/>
        <v>46127</v>
      </c>
      <c r="C24" s="334" t="str">
        <f t="shared" si="11"/>
        <v>Rab</v>
      </c>
      <c r="D24" s="508">
        <f t="shared" si="12"/>
        <v>177037.04590322578</v>
      </c>
      <c r="E24" s="509">
        <v>1199.5729032258068</v>
      </c>
      <c r="F24" s="509">
        <v>1500</v>
      </c>
      <c r="G24" s="509">
        <v>1129.7312903225857</v>
      </c>
      <c r="H24" s="509">
        <v>3282.5161290322658</v>
      </c>
      <c r="I24" s="509">
        <v>644.02064516129087</v>
      </c>
      <c r="J24" s="509">
        <v>0</v>
      </c>
      <c r="K24" s="523">
        <v>499.97064516129024</v>
      </c>
      <c r="L24" s="523">
        <v>603.76322580644887</v>
      </c>
      <c r="M24" s="523">
        <v>673.27548387096704</v>
      </c>
      <c r="N24" s="509">
        <v>5514.1990322580623</v>
      </c>
      <c r="O24" s="509">
        <v>8000</v>
      </c>
      <c r="P24" s="509">
        <v>500</v>
      </c>
      <c r="Q24" s="509">
        <v>11659.554548387085</v>
      </c>
      <c r="R24" s="529">
        <v>4800</v>
      </c>
      <c r="S24" s="529">
        <v>26500</v>
      </c>
      <c r="T24" s="529">
        <v>5000</v>
      </c>
      <c r="U24" s="509">
        <v>7000</v>
      </c>
      <c r="V24" s="529">
        <v>5000</v>
      </c>
      <c r="W24" s="529">
        <v>500</v>
      </c>
      <c r="X24" s="523">
        <v>1000</v>
      </c>
      <c r="Y24" s="529">
        <v>5500</v>
      </c>
      <c r="Z24" s="529">
        <v>70.054838709677327</v>
      </c>
      <c r="AA24" s="509">
        <v>89.451612903225808</v>
      </c>
      <c r="AB24" s="529">
        <v>3500</v>
      </c>
      <c r="AC24" s="529">
        <v>1300</v>
      </c>
      <c r="AD24" s="509">
        <v>2900</v>
      </c>
      <c r="AE24" s="529">
        <v>8000</v>
      </c>
      <c r="AF24" s="509">
        <v>2020.8603225806426</v>
      </c>
      <c r="AG24" s="509">
        <v>800</v>
      </c>
      <c r="AH24" s="509">
        <v>7200</v>
      </c>
      <c r="AI24" s="509">
        <v>3499.876774193548</v>
      </c>
      <c r="AJ24" s="509">
        <v>2043.2745161290325</v>
      </c>
      <c r="AK24" s="509">
        <v>1999.5303225806451</v>
      </c>
      <c r="AL24" s="529">
        <v>1000</v>
      </c>
      <c r="AM24" s="509">
        <v>11007.047419354845</v>
      </c>
      <c r="AN24" s="509">
        <v>1519.5448387096778</v>
      </c>
      <c r="AO24" s="509">
        <v>3999.6741935483842</v>
      </c>
      <c r="AP24" s="514">
        <v>9000.0570967741915</v>
      </c>
      <c r="AQ24" s="529">
        <v>6500</v>
      </c>
      <c r="AR24" s="529">
        <v>3500</v>
      </c>
      <c r="AS24" s="509">
        <v>726.8151612903232</v>
      </c>
      <c r="AT24" s="509">
        <v>3018.0416129032269</v>
      </c>
      <c r="AU24" s="523">
        <v>2044.9996774193546</v>
      </c>
      <c r="AV24" s="523">
        <v>369.61070967741654</v>
      </c>
      <c r="AW24" s="523">
        <v>5000</v>
      </c>
      <c r="AX24" s="523">
        <v>1121.900322580635</v>
      </c>
      <c r="AY24" s="523">
        <v>1800</v>
      </c>
      <c r="AZ24" s="523">
        <v>2499.7025806451697</v>
      </c>
      <c r="BA24" s="523">
        <v>0</v>
      </c>
      <c r="BB24" s="523">
        <v>0</v>
      </c>
      <c r="BC24" s="523">
        <v>0</v>
      </c>
      <c r="BD24" s="384"/>
      <c r="BE24" s="384"/>
      <c r="BF24" s="384"/>
      <c r="BG24" s="384"/>
      <c r="BH24" s="384"/>
      <c r="BI24" s="384"/>
      <c r="BJ24" s="384"/>
      <c r="BK24" s="384"/>
      <c r="BL24" s="384"/>
      <c r="BM24" s="384"/>
      <c r="BN24" s="384"/>
      <c r="BO24" s="384"/>
      <c r="BP24" s="384"/>
      <c r="BQ24" s="384"/>
      <c r="BR24" s="384"/>
      <c r="BS24" s="384"/>
      <c r="BT24" s="384"/>
      <c r="BU24" s="384"/>
      <c r="BV24" s="384"/>
      <c r="BW24" s="384"/>
      <c r="BX24" s="384"/>
      <c r="BY24" s="384"/>
      <c r="BZ24" s="384"/>
      <c r="CA24" s="384"/>
      <c r="CB24" s="384"/>
      <c r="CC24" s="384"/>
      <c r="CD24" s="384"/>
      <c r="CE24" s="384"/>
      <c r="CF24" s="384"/>
      <c r="CG24" s="384"/>
      <c r="CH24" s="384"/>
      <c r="CI24" s="384"/>
      <c r="CJ24" s="384"/>
      <c r="CK24" s="384"/>
      <c r="CL24" s="384"/>
      <c r="CM24" s="384"/>
      <c r="CN24" s="384"/>
      <c r="CO24" s="384"/>
      <c r="CP24" s="384"/>
      <c r="CQ24" s="384"/>
      <c r="CR24" s="384"/>
      <c r="CS24" s="384"/>
      <c r="CT24" s="384"/>
      <c r="CU24" s="384"/>
      <c r="CV24" s="384"/>
      <c r="CW24" s="384"/>
      <c r="CX24" s="384"/>
      <c r="CY24" s="384"/>
      <c r="CZ24" s="384"/>
      <c r="DA24" s="384"/>
      <c r="DB24" s="384"/>
      <c r="DC24" s="384"/>
      <c r="DD24" s="384"/>
      <c r="DE24" s="384"/>
      <c r="DF24" s="384"/>
      <c r="DG24" s="384"/>
      <c r="DH24" s="384"/>
      <c r="DI24" s="384"/>
      <c r="DJ24" s="384"/>
      <c r="DK24" s="384"/>
      <c r="DL24" s="384"/>
      <c r="DM24" s="384"/>
      <c r="DN24" s="384"/>
      <c r="DO24" s="384"/>
      <c r="DP24" s="384"/>
      <c r="DQ24" s="384"/>
    </row>
    <row r="25" spans="1:121" ht="15" customHeight="1">
      <c r="A25" s="574"/>
      <c r="B25" s="333">
        <f t="shared" si="13"/>
        <v>46128</v>
      </c>
      <c r="C25" s="334" t="str">
        <f t="shared" si="11"/>
        <v>Kam</v>
      </c>
      <c r="D25" s="508">
        <f t="shared" si="12"/>
        <v>174037.04590322578</v>
      </c>
      <c r="E25" s="509">
        <v>1199.5729032258068</v>
      </c>
      <c r="F25" s="509">
        <v>1500</v>
      </c>
      <c r="G25" s="509">
        <v>1129.7312903225857</v>
      </c>
      <c r="H25" s="509">
        <v>3282.5161290322658</v>
      </c>
      <c r="I25" s="509">
        <v>644.02064516129087</v>
      </c>
      <c r="J25" s="509">
        <v>0</v>
      </c>
      <c r="K25" s="523">
        <v>499.97064516129024</v>
      </c>
      <c r="L25" s="523">
        <v>603.76322580644887</v>
      </c>
      <c r="M25" s="523">
        <v>673.27548387096704</v>
      </c>
      <c r="N25" s="509">
        <v>5514.1990322580623</v>
      </c>
      <c r="O25" s="509">
        <v>8000</v>
      </c>
      <c r="P25" s="509">
        <v>500</v>
      </c>
      <c r="Q25" s="509">
        <v>11659.554548387085</v>
      </c>
      <c r="R25" s="529">
        <v>4800</v>
      </c>
      <c r="S25" s="529">
        <v>26500</v>
      </c>
      <c r="T25" s="529">
        <v>5000</v>
      </c>
      <c r="U25" s="509">
        <v>7000</v>
      </c>
      <c r="V25" s="529">
        <v>5000</v>
      </c>
      <c r="W25" s="529">
        <v>500</v>
      </c>
      <c r="X25" s="523">
        <v>1000</v>
      </c>
      <c r="Y25" s="529">
        <v>5500</v>
      </c>
      <c r="Z25" s="529">
        <v>70.054838709677327</v>
      </c>
      <c r="AA25" s="509">
        <v>89.451612903225808</v>
      </c>
      <c r="AB25" s="529">
        <v>3500</v>
      </c>
      <c r="AC25" s="529">
        <v>1300</v>
      </c>
      <c r="AD25" s="509">
        <v>2900</v>
      </c>
      <c r="AE25" s="529">
        <v>5000</v>
      </c>
      <c r="AF25" s="509">
        <v>2020.8603225806426</v>
      </c>
      <c r="AG25" s="509">
        <v>800</v>
      </c>
      <c r="AH25" s="509">
        <v>7200</v>
      </c>
      <c r="AI25" s="509">
        <v>3499.876774193548</v>
      </c>
      <c r="AJ25" s="509">
        <v>2043.2745161290325</v>
      </c>
      <c r="AK25" s="509">
        <v>1999.5303225806451</v>
      </c>
      <c r="AL25" s="529">
        <v>1000</v>
      </c>
      <c r="AM25" s="509">
        <v>11007.047419354845</v>
      </c>
      <c r="AN25" s="509">
        <v>1519.5448387096778</v>
      </c>
      <c r="AO25" s="509">
        <v>3999.6741935483842</v>
      </c>
      <c r="AP25" s="514">
        <v>9000.0570967741915</v>
      </c>
      <c r="AQ25" s="529">
        <v>6500</v>
      </c>
      <c r="AR25" s="529">
        <v>3500</v>
      </c>
      <c r="AS25" s="509">
        <v>726.8151612903232</v>
      </c>
      <c r="AT25" s="509">
        <v>3018.0416129032269</v>
      </c>
      <c r="AU25" s="523">
        <v>2044.9996774193546</v>
      </c>
      <c r="AV25" s="523">
        <v>369.61070967741654</v>
      </c>
      <c r="AW25" s="523">
        <v>5000</v>
      </c>
      <c r="AX25" s="523">
        <v>1121.900322580635</v>
      </c>
      <c r="AY25" s="523">
        <v>1800</v>
      </c>
      <c r="AZ25" s="523">
        <v>2499.7025806451697</v>
      </c>
      <c r="BA25" s="523">
        <v>0</v>
      </c>
      <c r="BB25" s="523">
        <v>0</v>
      </c>
      <c r="BC25" s="523">
        <v>0</v>
      </c>
      <c r="BD25" s="384"/>
      <c r="BE25" s="384"/>
      <c r="BF25" s="384"/>
      <c r="BG25" s="384"/>
      <c r="BH25" s="384"/>
      <c r="BI25" s="384"/>
      <c r="BJ25" s="384"/>
      <c r="BK25" s="384"/>
      <c r="BL25" s="384"/>
      <c r="BM25" s="384"/>
      <c r="BN25" s="384"/>
      <c r="BO25" s="384"/>
      <c r="BP25" s="384"/>
      <c r="BQ25" s="384"/>
      <c r="BR25" s="384"/>
      <c r="BS25" s="384"/>
      <c r="BT25" s="384"/>
      <c r="BU25" s="384"/>
      <c r="BV25" s="384"/>
      <c r="BW25" s="384"/>
      <c r="BX25" s="384"/>
      <c r="BY25" s="384"/>
      <c r="BZ25" s="384"/>
      <c r="CA25" s="384"/>
      <c r="CB25" s="384"/>
      <c r="CC25" s="384"/>
      <c r="CD25" s="384"/>
      <c r="CE25" s="384"/>
      <c r="CF25" s="384"/>
      <c r="CG25" s="384"/>
      <c r="CH25" s="384"/>
      <c r="CI25" s="384"/>
      <c r="CJ25" s="384"/>
      <c r="CK25" s="384"/>
      <c r="CL25" s="384"/>
      <c r="CM25" s="384"/>
      <c r="CN25" s="384"/>
      <c r="CO25" s="384"/>
      <c r="CP25" s="384"/>
      <c r="CQ25" s="384"/>
      <c r="CR25" s="384"/>
      <c r="CS25" s="384"/>
      <c r="CT25" s="384"/>
      <c r="CU25" s="384"/>
      <c r="CV25" s="384"/>
      <c r="CW25" s="384"/>
      <c r="CX25" s="384"/>
      <c r="CY25" s="384"/>
      <c r="CZ25" s="384"/>
      <c r="DA25" s="384"/>
      <c r="DB25" s="384"/>
      <c r="DC25" s="384"/>
      <c r="DD25" s="384"/>
      <c r="DE25" s="384"/>
      <c r="DF25" s="384"/>
      <c r="DG25" s="384"/>
      <c r="DH25" s="384"/>
      <c r="DI25" s="384"/>
      <c r="DJ25" s="384"/>
      <c r="DK25" s="384"/>
      <c r="DL25" s="384"/>
      <c r="DM25" s="384"/>
      <c r="DN25" s="384"/>
      <c r="DO25" s="384"/>
      <c r="DP25" s="384"/>
      <c r="DQ25" s="384"/>
    </row>
    <row r="26" spans="1:121" ht="15" customHeight="1">
      <c r="A26" s="574"/>
      <c r="B26" s="333">
        <f t="shared" si="13"/>
        <v>46129</v>
      </c>
      <c r="C26" s="334" t="str">
        <f t="shared" si="11"/>
        <v>Jum</v>
      </c>
      <c r="D26" s="508">
        <f t="shared" si="12"/>
        <v>174037.04590322578</v>
      </c>
      <c r="E26" s="509">
        <v>1199.5729032258068</v>
      </c>
      <c r="F26" s="509">
        <v>1500</v>
      </c>
      <c r="G26" s="509">
        <v>1129.7312903225857</v>
      </c>
      <c r="H26" s="509">
        <v>3282.5161290322658</v>
      </c>
      <c r="I26" s="509">
        <v>644.02064516129087</v>
      </c>
      <c r="J26" s="509">
        <v>0</v>
      </c>
      <c r="K26" s="523">
        <v>499.97064516129024</v>
      </c>
      <c r="L26" s="523">
        <v>603.76322580644887</v>
      </c>
      <c r="M26" s="523">
        <v>673.27548387096704</v>
      </c>
      <c r="N26" s="509">
        <v>5514.1990322580623</v>
      </c>
      <c r="O26" s="509">
        <v>8000</v>
      </c>
      <c r="P26" s="509">
        <v>500</v>
      </c>
      <c r="Q26" s="509">
        <v>11659.554548387085</v>
      </c>
      <c r="R26" s="529">
        <v>4800</v>
      </c>
      <c r="S26" s="529">
        <v>26500</v>
      </c>
      <c r="T26" s="529">
        <v>5000</v>
      </c>
      <c r="U26" s="509">
        <v>7000</v>
      </c>
      <c r="V26" s="529">
        <v>5000</v>
      </c>
      <c r="W26" s="529">
        <v>500</v>
      </c>
      <c r="X26" s="523">
        <v>1000</v>
      </c>
      <c r="Y26" s="529">
        <v>5500</v>
      </c>
      <c r="Z26" s="529">
        <v>70.054838709677327</v>
      </c>
      <c r="AA26" s="509">
        <v>89.451612903225808</v>
      </c>
      <c r="AB26" s="529">
        <v>3500</v>
      </c>
      <c r="AC26" s="529">
        <v>1300</v>
      </c>
      <c r="AD26" s="509">
        <v>2900</v>
      </c>
      <c r="AE26" s="529">
        <v>5000</v>
      </c>
      <c r="AF26" s="509">
        <v>2020.8603225806426</v>
      </c>
      <c r="AG26" s="509">
        <v>800</v>
      </c>
      <c r="AH26" s="509">
        <v>7200</v>
      </c>
      <c r="AI26" s="509">
        <v>3499.876774193548</v>
      </c>
      <c r="AJ26" s="509">
        <v>2043.2745161290325</v>
      </c>
      <c r="AK26" s="509">
        <v>1999.5303225806451</v>
      </c>
      <c r="AL26" s="529">
        <v>1000</v>
      </c>
      <c r="AM26" s="509">
        <v>11007.047419354845</v>
      </c>
      <c r="AN26" s="509">
        <v>1519.5448387096778</v>
      </c>
      <c r="AO26" s="509">
        <v>3999.6741935483842</v>
      </c>
      <c r="AP26" s="514">
        <v>9000.0570967741915</v>
      </c>
      <c r="AQ26" s="529">
        <v>6500</v>
      </c>
      <c r="AR26" s="529">
        <v>3500</v>
      </c>
      <c r="AS26" s="509">
        <v>726.8151612903232</v>
      </c>
      <c r="AT26" s="509">
        <v>3018.0416129032269</v>
      </c>
      <c r="AU26" s="523">
        <v>2044.9996774193546</v>
      </c>
      <c r="AV26" s="523">
        <v>369.61070967741654</v>
      </c>
      <c r="AW26" s="523">
        <v>5000</v>
      </c>
      <c r="AX26" s="523">
        <v>1121.900322580635</v>
      </c>
      <c r="AY26" s="523">
        <v>1800</v>
      </c>
      <c r="AZ26" s="523">
        <v>2499.7025806451697</v>
      </c>
      <c r="BA26" s="523">
        <v>0</v>
      </c>
      <c r="BB26" s="523">
        <v>0</v>
      </c>
      <c r="BC26" s="523">
        <v>0</v>
      </c>
      <c r="BD26" s="384"/>
      <c r="BE26" s="384"/>
      <c r="BF26" s="384"/>
      <c r="BG26" s="384"/>
      <c r="BH26" s="384"/>
      <c r="BI26" s="384"/>
      <c r="BJ26" s="384"/>
      <c r="BK26" s="384"/>
      <c r="BL26" s="384"/>
      <c r="BM26" s="384"/>
      <c r="BN26" s="384"/>
      <c r="BO26" s="384"/>
      <c r="BP26" s="384"/>
      <c r="BQ26" s="384"/>
      <c r="BR26" s="384"/>
      <c r="BS26" s="384"/>
      <c r="BT26" s="384"/>
      <c r="BU26" s="384"/>
      <c r="BV26" s="384"/>
      <c r="BW26" s="384"/>
      <c r="BX26" s="384"/>
      <c r="BY26" s="384"/>
      <c r="BZ26" s="384"/>
      <c r="CA26" s="384"/>
      <c r="CB26" s="384"/>
      <c r="CC26" s="384"/>
      <c r="CD26" s="384"/>
      <c r="CE26" s="384"/>
      <c r="CF26" s="384"/>
      <c r="CG26" s="384"/>
      <c r="CH26" s="384"/>
      <c r="CI26" s="384"/>
      <c r="CJ26" s="384"/>
      <c r="CK26" s="384"/>
      <c r="CL26" s="384"/>
      <c r="CM26" s="384"/>
      <c r="CN26" s="384"/>
      <c r="CO26" s="384"/>
      <c r="CP26" s="384"/>
      <c r="CQ26" s="384"/>
      <c r="CR26" s="384"/>
      <c r="CS26" s="384"/>
      <c r="CT26" s="384"/>
      <c r="CU26" s="384"/>
      <c r="CV26" s="384"/>
      <c r="CW26" s="384"/>
      <c r="CX26" s="384"/>
      <c r="CY26" s="384"/>
      <c r="CZ26" s="384"/>
      <c r="DA26" s="384"/>
      <c r="DB26" s="384"/>
      <c r="DC26" s="384"/>
      <c r="DD26" s="384"/>
      <c r="DE26" s="384"/>
      <c r="DF26" s="384"/>
      <c r="DG26" s="384"/>
      <c r="DH26" s="384"/>
      <c r="DI26" s="384"/>
      <c r="DJ26" s="384"/>
      <c r="DK26" s="384"/>
      <c r="DL26" s="384"/>
      <c r="DM26" s="384"/>
      <c r="DN26" s="384"/>
      <c r="DO26" s="384"/>
      <c r="DP26" s="384"/>
      <c r="DQ26" s="384"/>
    </row>
    <row r="27" spans="1:121" s="319" customFormat="1" ht="15" customHeight="1">
      <c r="A27" s="574"/>
      <c r="B27" s="338">
        <f t="shared" si="13"/>
        <v>46130</v>
      </c>
      <c r="C27" s="464" t="str">
        <f t="shared" si="11"/>
        <v>Sab</v>
      </c>
      <c r="D27" s="508">
        <f t="shared" si="12"/>
        <v>160321.16912903223</v>
      </c>
      <c r="E27" s="511">
        <v>733.57290322580695</v>
      </c>
      <c r="F27" s="511">
        <v>1500</v>
      </c>
      <c r="G27" s="511">
        <v>1129.7312903225857</v>
      </c>
      <c r="H27" s="511">
        <v>3282.5161290322658</v>
      </c>
      <c r="I27" s="511">
        <v>644.02064516129087</v>
      </c>
      <c r="J27" s="511">
        <v>0</v>
      </c>
      <c r="K27" s="525">
        <v>499.97064516129024</v>
      </c>
      <c r="L27" s="525">
        <v>603.76322580644887</v>
      </c>
      <c r="M27" s="525">
        <v>673.27548387096704</v>
      </c>
      <c r="N27" s="511">
        <v>4514.1990322580623</v>
      </c>
      <c r="O27" s="511">
        <v>8000</v>
      </c>
      <c r="P27" s="511">
        <v>250</v>
      </c>
      <c r="Q27" s="511">
        <v>11659.554548387085</v>
      </c>
      <c r="R27" s="532">
        <v>4800</v>
      </c>
      <c r="S27" s="534">
        <v>26500</v>
      </c>
      <c r="T27" s="534">
        <v>5000</v>
      </c>
      <c r="U27" s="511">
        <v>0</v>
      </c>
      <c r="V27" s="534">
        <v>5000</v>
      </c>
      <c r="W27" s="532">
        <v>500</v>
      </c>
      <c r="X27" s="525">
        <v>1000</v>
      </c>
      <c r="Y27" s="532">
        <v>5500</v>
      </c>
      <c r="Z27" s="532">
        <v>70.054838709677327</v>
      </c>
      <c r="AA27" s="511">
        <v>89.451612903225808</v>
      </c>
      <c r="AB27" s="532">
        <v>3500</v>
      </c>
      <c r="AC27" s="532">
        <v>1300</v>
      </c>
      <c r="AD27" s="511">
        <v>2900</v>
      </c>
      <c r="AE27" s="532">
        <v>5000</v>
      </c>
      <c r="AF27" s="511">
        <v>2020.8603225806426</v>
      </c>
      <c r="AG27" s="511">
        <v>800</v>
      </c>
      <c r="AH27" s="511">
        <v>7200</v>
      </c>
      <c r="AI27" s="511">
        <v>0</v>
      </c>
      <c r="AJ27" s="511">
        <v>2043.2745161290325</v>
      </c>
      <c r="AK27" s="511">
        <v>1999.5303225806451</v>
      </c>
      <c r="AL27" s="532">
        <v>1000</v>
      </c>
      <c r="AM27" s="511">
        <v>11007.047419354845</v>
      </c>
      <c r="AN27" s="511">
        <v>1519.5448387096778</v>
      </c>
      <c r="AO27" s="511">
        <v>3999.6741935483842</v>
      </c>
      <c r="AP27" s="533">
        <v>9000.0570967741915</v>
      </c>
      <c r="AQ27" s="534">
        <v>5000</v>
      </c>
      <c r="AR27" s="532">
        <v>3500</v>
      </c>
      <c r="AS27" s="540">
        <v>726.8151612903232</v>
      </c>
      <c r="AT27" s="540">
        <v>3018.0416129032269</v>
      </c>
      <c r="AU27" s="541">
        <v>2044.9996774193546</v>
      </c>
      <c r="AV27" s="541">
        <v>369.61070967741654</v>
      </c>
      <c r="AW27" s="541">
        <v>5000</v>
      </c>
      <c r="AX27" s="541">
        <v>1121.900322580635</v>
      </c>
      <c r="AY27" s="541">
        <v>1800</v>
      </c>
      <c r="AZ27" s="541">
        <v>2499.7025806451697</v>
      </c>
      <c r="BA27" s="541">
        <v>0</v>
      </c>
      <c r="BB27" s="541">
        <v>0</v>
      </c>
      <c r="BC27" s="541">
        <v>0</v>
      </c>
    </row>
    <row r="28" spans="1:121" s="319" customFormat="1" ht="15" customHeight="1">
      <c r="A28" s="574"/>
      <c r="B28" s="338">
        <f t="shared" si="13"/>
        <v>46131</v>
      </c>
      <c r="C28" s="464" t="str">
        <f t="shared" si="11"/>
        <v>Mgg</v>
      </c>
      <c r="D28" s="508">
        <f t="shared" si="12"/>
        <v>145501.95106451612</v>
      </c>
      <c r="E28" s="511">
        <v>733.57290322580695</v>
      </c>
      <c r="F28" s="511">
        <v>1000</v>
      </c>
      <c r="G28" s="511">
        <v>1129.7312903225857</v>
      </c>
      <c r="H28" s="511">
        <v>999.51612903226578</v>
      </c>
      <c r="I28" s="511">
        <v>644.02064516129087</v>
      </c>
      <c r="J28" s="511">
        <v>0</v>
      </c>
      <c r="K28" s="525">
        <v>0</v>
      </c>
      <c r="L28" s="525">
        <v>603.76322580644887</v>
      </c>
      <c r="M28" s="525">
        <v>673.27548387096704</v>
      </c>
      <c r="N28" s="511">
        <v>0</v>
      </c>
      <c r="O28" s="511">
        <v>8000</v>
      </c>
      <c r="P28" s="511">
        <v>250</v>
      </c>
      <c r="Q28" s="511">
        <v>6659.5545483870847</v>
      </c>
      <c r="R28" s="532">
        <v>4800</v>
      </c>
      <c r="S28" s="534">
        <v>48000</v>
      </c>
      <c r="T28" s="534">
        <v>5000</v>
      </c>
      <c r="U28" s="511">
        <v>0</v>
      </c>
      <c r="V28" s="534">
        <v>5000</v>
      </c>
      <c r="W28" s="532">
        <v>500</v>
      </c>
      <c r="X28" s="525">
        <v>0</v>
      </c>
      <c r="Y28" s="532">
        <v>2500</v>
      </c>
      <c r="Z28" s="532">
        <v>70.054838709677327</v>
      </c>
      <c r="AA28" s="511">
        <v>89.451612903225808</v>
      </c>
      <c r="AB28" s="532">
        <v>1000</v>
      </c>
      <c r="AC28" s="532">
        <v>1300</v>
      </c>
      <c r="AD28" s="511">
        <v>0</v>
      </c>
      <c r="AE28" s="532">
        <v>5000</v>
      </c>
      <c r="AF28" s="511">
        <v>2020.8603225806426</v>
      </c>
      <c r="AG28" s="511">
        <v>0</v>
      </c>
      <c r="AH28" s="511">
        <v>2999.8519354838745</v>
      </c>
      <c r="AI28" s="511">
        <v>0</v>
      </c>
      <c r="AJ28" s="511">
        <v>2043.2745161290325</v>
      </c>
      <c r="AK28" s="511">
        <v>1999.5303225806451</v>
      </c>
      <c r="AL28" s="532">
        <v>0</v>
      </c>
      <c r="AM28" s="511">
        <v>11007.047419354845</v>
      </c>
      <c r="AN28" s="511">
        <v>1519.5448387096778</v>
      </c>
      <c r="AO28" s="511">
        <v>3999.6741935483842</v>
      </c>
      <c r="AP28" s="533">
        <v>6000.0570967741915</v>
      </c>
      <c r="AQ28" s="534">
        <v>5000</v>
      </c>
      <c r="AR28" s="532">
        <v>3500</v>
      </c>
      <c r="AS28" s="540">
        <v>726.8151612903232</v>
      </c>
      <c r="AT28" s="540">
        <v>3018.0416129032269</v>
      </c>
      <c r="AU28" s="541">
        <v>2044.9996774193546</v>
      </c>
      <c r="AV28" s="541">
        <v>369.61070967741654</v>
      </c>
      <c r="AW28" s="541">
        <v>1000</v>
      </c>
      <c r="AX28" s="541">
        <v>0</v>
      </c>
      <c r="AY28" s="541">
        <v>1800</v>
      </c>
      <c r="AZ28" s="541">
        <v>2499.7025806451697</v>
      </c>
      <c r="BA28" s="541">
        <v>0</v>
      </c>
      <c r="BB28" s="541">
        <v>0</v>
      </c>
      <c r="BC28" s="541">
        <v>0</v>
      </c>
    </row>
    <row r="29" spans="1:121" ht="15" customHeight="1">
      <c r="A29" s="574"/>
      <c r="B29" s="344" t="s">
        <v>57</v>
      </c>
      <c r="C29" s="334"/>
      <c r="D29" s="512">
        <f>SUM(D22:D28)</f>
        <v>1182208.4742258063</v>
      </c>
      <c r="E29" s="512">
        <f t="shared" ref="E29:T29" si="14">SUM(E22:E28)</f>
        <v>7465.0103225806479</v>
      </c>
      <c r="F29" s="512">
        <f t="shared" si="14"/>
        <v>10000</v>
      </c>
      <c r="G29" s="512">
        <f t="shared" si="14"/>
        <v>7908.1190322580997</v>
      </c>
      <c r="H29" s="512">
        <f t="shared" si="14"/>
        <v>20694.612903225858</v>
      </c>
      <c r="I29" s="512">
        <f t="shared" si="14"/>
        <v>4508.1445161290358</v>
      </c>
      <c r="J29" s="512">
        <f t="shared" si="14"/>
        <v>0</v>
      </c>
      <c r="K29" s="512">
        <f t="shared" si="14"/>
        <v>2999.8238709677412</v>
      </c>
      <c r="L29" s="512">
        <f t="shared" si="14"/>
        <v>4226.3425806451414</v>
      </c>
      <c r="M29" s="512">
        <f t="shared" si="14"/>
        <v>4712.9283870967693</v>
      </c>
      <c r="N29" s="512">
        <f t="shared" si="14"/>
        <v>32085.19419354837</v>
      </c>
      <c r="O29" s="512">
        <f t="shared" si="14"/>
        <v>53200.124516129043</v>
      </c>
      <c r="P29" s="512">
        <f t="shared" si="14"/>
        <v>3000</v>
      </c>
      <c r="Q29" s="512">
        <f t="shared" si="14"/>
        <v>76616.881838709582</v>
      </c>
      <c r="R29" s="512">
        <f t="shared" si="14"/>
        <v>33600</v>
      </c>
      <c r="S29" s="512">
        <f t="shared" si="14"/>
        <v>207000</v>
      </c>
      <c r="T29" s="512">
        <f t="shared" si="14"/>
        <v>35000</v>
      </c>
      <c r="U29" s="512">
        <f>SUM(U22:U28)</f>
        <v>35000</v>
      </c>
      <c r="V29" s="512">
        <f t="shared" ref="V29:AE29" si="15">SUM(V22:V28)</f>
        <v>35000</v>
      </c>
      <c r="W29" s="512">
        <f t="shared" si="15"/>
        <v>3500</v>
      </c>
      <c r="X29" s="512">
        <f t="shared" si="15"/>
        <v>6000</v>
      </c>
      <c r="Y29" s="512">
        <f t="shared" si="15"/>
        <v>35500</v>
      </c>
      <c r="Z29" s="512">
        <f t="shared" si="15"/>
        <v>490.38387096774125</v>
      </c>
      <c r="AA29" s="512">
        <f t="shared" si="15"/>
        <v>626.16129032258073</v>
      </c>
      <c r="AB29" s="512">
        <f t="shared" si="15"/>
        <v>22000</v>
      </c>
      <c r="AC29" s="512">
        <f t="shared" si="15"/>
        <v>9100</v>
      </c>
      <c r="AD29" s="512">
        <f t="shared" si="15"/>
        <v>17400</v>
      </c>
      <c r="AE29" s="512">
        <f t="shared" si="15"/>
        <v>44000</v>
      </c>
      <c r="AF29" s="512">
        <f t="shared" ref="AF29:BC29" si="16">SUM(AF22:AF28)</f>
        <v>14146.022258064497</v>
      </c>
      <c r="AG29" s="512">
        <f t="shared" si="16"/>
        <v>4800</v>
      </c>
      <c r="AH29" s="512">
        <f t="shared" si="16"/>
        <v>46199.851935483872</v>
      </c>
      <c r="AI29" s="512">
        <f t="shared" si="16"/>
        <v>17499.38387096774</v>
      </c>
      <c r="AJ29" s="512">
        <f t="shared" si="16"/>
        <v>14302.921612903228</v>
      </c>
      <c r="AK29" s="512">
        <f t="shared" si="16"/>
        <v>13996.712258064517</v>
      </c>
      <c r="AL29" s="512">
        <f t="shared" si="16"/>
        <v>6000</v>
      </c>
      <c r="AM29" s="512">
        <f t="shared" si="16"/>
        <v>77049.331935483919</v>
      </c>
      <c r="AN29" s="512">
        <f t="shared" si="16"/>
        <v>10636.813870967746</v>
      </c>
      <c r="AO29" s="512">
        <f t="shared" si="16"/>
        <v>27997.719354838689</v>
      </c>
      <c r="AP29" s="512">
        <f t="shared" si="16"/>
        <v>60000.399677419351</v>
      </c>
      <c r="AQ29" s="512">
        <f t="shared" si="16"/>
        <v>42500</v>
      </c>
      <c r="AR29" s="512">
        <f t="shared" si="16"/>
        <v>24500</v>
      </c>
      <c r="AS29" s="512">
        <f t="shared" si="16"/>
        <v>5087.7061290322617</v>
      </c>
      <c r="AT29" s="512">
        <f t="shared" si="16"/>
        <v>21126.291290322588</v>
      </c>
      <c r="AU29" s="512">
        <f t="shared" si="16"/>
        <v>14314.997741935484</v>
      </c>
      <c r="AV29" s="512">
        <f t="shared" si="16"/>
        <v>2587.274967741916</v>
      </c>
      <c r="AW29" s="512">
        <f t="shared" si="16"/>
        <v>31000</v>
      </c>
      <c r="AX29" s="512">
        <f t="shared" si="16"/>
        <v>6731.401935483811</v>
      </c>
      <c r="AY29" s="512">
        <f t="shared" si="16"/>
        <v>12600</v>
      </c>
      <c r="AZ29" s="512">
        <f t="shared" si="16"/>
        <v>17497.918064516187</v>
      </c>
      <c r="BA29" s="512">
        <f t="shared" si="16"/>
        <v>0</v>
      </c>
      <c r="BB29" s="512">
        <f t="shared" si="16"/>
        <v>0</v>
      </c>
      <c r="BC29" s="512">
        <f t="shared" si="16"/>
        <v>0</v>
      </c>
      <c r="BD29" s="384"/>
      <c r="BE29" s="384"/>
      <c r="BF29" s="384"/>
      <c r="BG29" s="384"/>
      <c r="BH29" s="384"/>
      <c r="BI29" s="384"/>
      <c r="BJ29" s="384"/>
      <c r="BK29" s="384"/>
      <c r="BL29" s="384"/>
      <c r="BM29" s="384"/>
      <c r="BN29" s="384"/>
      <c r="BO29" s="384"/>
      <c r="BP29" s="384"/>
      <c r="BQ29" s="384"/>
      <c r="BR29" s="384"/>
      <c r="BS29" s="384"/>
      <c r="BT29" s="384"/>
      <c r="BU29" s="384"/>
      <c r="BV29" s="384"/>
      <c r="BW29" s="384"/>
      <c r="BX29" s="384"/>
      <c r="BY29" s="384"/>
      <c r="BZ29" s="384"/>
      <c r="CA29" s="384"/>
      <c r="CB29" s="384"/>
      <c r="CC29" s="384"/>
      <c r="CD29" s="384"/>
      <c r="CE29" s="384"/>
      <c r="CF29" s="384"/>
      <c r="CG29" s="384"/>
      <c r="CH29" s="384"/>
      <c r="CI29" s="384"/>
      <c r="CJ29" s="384"/>
      <c r="CK29" s="384"/>
      <c r="CL29" s="384"/>
      <c r="CM29" s="384"/>
      <c r="CN29" s="384"/>
      <c r="CO29" s="384"/>
      <c r="CP29" s="384"/>
      <c r="CQ29" s="384"/>
      <c r="CR29" s="384"/>
      <c r="CS29" s="384"/>
      <c r="CT29" s="384"/>
      <c r="CU29" s="384"/>
      <c r="CV29" s="384"/>
      <c r="CW29" s="384"/>
      <c r="CX29" s="384"/>
      <c r="CY29" s="384"/>
      <c r="CZ29" s="384"/>
      <c r="DA29" s="384"/>
      <c r="DB29" s="384"/>
      <c r="DC29" s="384"/>
      <c r="DD29" s="384"/>
      <c r="DE29" s="384"/>
      <c r="DF29" s="384"/>
      <c r="DG29" s="384"/>
      <c r="DH29" s="384"/>
      <c r="DI29" s="384"/>
      <c r="DJ29" s="384"/>
      <c r="DK29" s="384"/>
      <c r="DL29" s="384"/>
      <c r="DM29" s="384"/>
      <c r="DN29" s="384"/>
      <c r="DO29" s="384"/>
      <c r="DP29" s="384"/>
      <c r="DQ29" s="384"/>
    </row>
    <row r="30" spans="1:121" ht="15" customHeight="1">
      <c r="A30" s="328"/>
      <c r="B30" s="344"/>
      <c r="C30" s="334"/>
      <c r="D30" s="512"/>
      <c r="E30" s="512"/>
      <c r="F30" s="512"/>
      <c r="G30" s="512"/>
      <c r="H30" s="512"/>
      <c r="I30" s="512"/>
      <c r="J30" s="512"/>
      <c r="K30" s="512"/>
      <c r="L30" s="512"/>
      <c r="M30" s="512"/>
      <c r="N30" s="512"/>
      <c r="O30" s="512"/>
      <c r="P30" s="512"/>
      <c r="Q30" s="512"/>
      <c r="R30" s="512"/>
      <c r="S30" s="512"/>
      <c r="T30" s="512"/>
      <c r="U30" s="512"/>
      <c r="V30" s="512"/>
      <c r="W30" s="512"/>
      <c r="X30" s="512"/>
      <c r="Y30" s="512"/>
      <c r="Z30" s="512"/>
      <c r="AA30" s="512"/>
      <c r="AB30" s="512"/>
      <c r="AC30" s="512"/>
      <c r="AD30" s="512"/>
      <c r="AE30" s="512"/>
      <c r="AF30" s="512"/>
      <c r="AG30" s="512"/>
      <c r="AH30" s="512"/>
      <c r="AI30" s="512"/>
      <c r="AJ30" s="512"/>
      <c r="AK30" s="512"/>
      <c r="AL30" s="512"/>
      <c r="AM30" s="512"/>
      <c r="AN30" s="512"/>
      <c r="AO30" s="512"/>
      <c r="AP30" s="512"/>
      <c r="AQ30" s="512"/>
      <c r="AR30" s="512"/>
      <c r="AS30" s="512"/>
      <c r="AT30" s="512"/>
      <c r="AU30" s="512"/>
      <c r="AV30" s="512"/>
      <c r="AW30" s="512"/>
      <c r="AX30" s="512"/>
      <c r="AY30" s="512"/>
      <c r="AZ30" s="512"/>
      <c r="BA30" s="512"/>
      <c r="BB30" s="512"/>
      <c r="BC30" s="512"/>
      <c r="BD30" s="384"/>
      <c r="BE30" s="384"/>
      <c r="BF30" s="384"/>
      <c r="BG30" s="384"/>
      <c r="BH30" s="384"/>
      <c r="BI30" s="384"/>
      <c r="BJ30" s="384"/>
      <c r="BK30" s="384"/>
      <c r="BL30" s="384"/>
      <c r="BM30" s="384"/>
      <c r="BN30" s="384"/>
      <c r="BO30" s="384"/>
      <c r="BP30" s="384"/>
      <c r="BQ30" s="384"/>
      <c r="BR30" s="384"/>
      <c r="BS30" s="384"/>
      <c r="BT30" s="384"/>
      <c r="BU30" s="384"/>
      <c r="BV30" s="384"/>
      <c r="BW30" s="384"/>
      <c r="BX30" s="384"/>
      <c r="BY30" s="384"/>
      <c r="BZ30" s="384"/>
      <c r="CA30" s="384"/>
      <c r="CB30" s="384"/>
      <c r="CC30" s="384"/>
      <c r="CD30" s="384"/>
      <c r="CE30" s="384"/>
      <c r="CF30" s="384"/>
      <c r="CG30" s="384"/>
      <c r="CH30" s="384"/>
      <c r="CI30" s="384"/>
      <c r="CJ30" s="384"/>
      <c r="CK30" s="384"/>
      <c r="CL30" s="384"/>
      <c r="CM30" s="384"/>
      <c r="CN30" s="384"/>
      <c r="CO30" s="384"/>
      <c r="CP30" s="384"/>
      <c r="CQ30" s="384"/>
      <c r="CR30" s="384"/>
      <c r="CS30" s="384"/>
      <c r="CT30" s="384"/>
      <c r="CU30" s="384"/>
      <c r="CV30" s="384"/>
      <c r="CW30" s="384"/>
      <c r="CX30" s="384"/>
      <c r="CY30" s="384"/>
      <c r="CZ30" s="384"/>
      <c r="DA30" s="384"/>
      <c r="DB30" s="384"/>
      <c r="DC30" s="384"/>
      <c r="DD30" s="384"/>
      <c r="DE30" s="384"/>
      <c r="DF30" s="384"/>
      <c r="DG30" s="384"/>
      <c r="DH30" s="384"/>
      <c r="DI30" s="384"/>
      <c r="DJ30" s="384"/>
      <c r="DK30" s="384"/>
      <c r="DL30" s="384"/>
      <c r="DM30" s="384"/>
      <c r="DN30" s="384"/>
      <c r="DO30" s="384"/>
      <c r="DP30" s="384"/>
      <c r="DQ30" s="384"/>
    </row>
    <row r="31" spans="1:121" ht="15" customHeight="1">
      <c r="A31" s="574">
        <f>WEEKNUM(B31)</f>
        <v>17</v>
      </c>
      <c r="B31" s="333">
        <f>B28+1</f>
        <v>46132</v>
      </c>
      <c r="C31" s="334" t="str">
        <f t="shared" ref="C31:C37" si="17">TEXT(B31,"ddd")</f>
        <v>Sen</v>
      </c>
      <c r="D31" s="508">
        <f t="shared" ref="D31:D37" si="18">SUM(E31:BC31)</f>
        <v>174037.04590322578</v>
      </c>
      <c r="E31" s="509">
        <v>1199.5729032258068</v>
      </c>
      <c r="F31" s="509">
        <v>1500</v>
      </c>
      <c r="G31" s="509">
        <v>1129.7312903225857</v>
      </c>
      <c r="H31" s="509">
        <v>3282.5161290322658</v>
      </c>
      <c r="I31" s="509">
        <v>644.02064516129087</v>
      </c>
      <c r="J31" s="509">
        <v>0</v>
      </c>
      <c r="K31" s="523">
        <v>499.97064516129024</v>
      </c>
      <c r="L31" s="523">
        <v>603.76322580644887</v>
      </c>
      <c r="M31" s="523">
        <v>673.27548387096704</v>
      </c>
      <c r="N31" s="509">
        <v>5514.1990322580623</v>
      </c>
      <c r="O31" s="509">
        <v>8000</v>
      </c>
      <c r="P31" s="509">
        <v>500</v>
      </c>
      <c r="Q31" s="509">
        <v>11659.554548387085</v>
      </c>
      <c r="R31" s="529">
        <v>4800</v>
      </c>
      <c r="S31" s="529">
        <v>26500</v>
      </c>
      <c r="T31" s="529">
        <v>5000</v>
      </c>
      <c r="U31" s="509">
        <v>7000</v>
      </c>
      <c r="V31" s="529">
        <v>5000</v>
      </c>
      <c r="W31" s="529">
        <v>500</v>
      </c>
      <c r="X31" s="523">
        <v>1000</v>
      </c>
      <c r="Y31" s="529">
        <v>5500</v>
      </c>
      <c r="Z31" s="529">
        <v>70.054838709677327</v>
      </c>
      <c r="AA31" s="509">
        <v>89.451612903225808</v>
      </c>
      <c r="AB31" s="529">
        <v>3500</v>
      </c>
      <c r="AC31" s="529">
        <v>1300</v>
      </c>
      <c r="AD31" s="509">
        <v>2900</v>
      </c>
      <c r="AE31" s="529">
        <v>5000</v>
      </c>
      <c r="AF31" s="509">
        <v>2020.8603225806426</v>
      </c>
      <c r="AG31" s="509">
        <v>800</v>
      </c>
      <c r="AH31" s="509">
        <v>7200</v>
      </c>
      <c r="AI31" s="509">
        <v>3499.876774193548</v>
      </c>
      <c r="AJ31" s="509">
        <v>2043.2745161290325</v>
      </c>
      <c r="AK31" s="509">
        <v>1999.5303225806451</v>
      </c>
      <c r="AL31" s="529">
        <v>1000</v>
      </c>
      <c r="AM31" s="509">
        <v>11007.047419354845</v>
      </c>
      <c r="AN31" s="509">
        <v>1519.5448387096778</v>
      </c>
      <c r="AO31" s="509">
        <v>3999.6741935483842</v>
      </c>
      <c r="AP31" s="514">
        <v>9000.0570967741915</v>
      </c>
      <c r="AQ31" s="529">
        <v>6500</v>
      </c>
      <c r="AR31" s="529">
        <v>3500</v>
      </c>
      <c r="AS31" s="509">
        <v>726.8151612903232</v>
      </c>
      <c r="AT31" s="509">
        <v>3018.0416129032269</v>
      </c>
      <c r="AU31" s="523">
        <v>2044.9996774193546</v>
      </c>
      <c r="AV31" s="523">
        <v>369.61070967741654</v>
      </c>
      <c r="AW31" s="523">
        <v>5000</v>
      </c>
      <c r="AX31" s="523">
        <v>1121.900322580635</v>
      </c>
      <c r="AY31" s="523">
        <v>1800</v>
      </c>
      <c r="AZ31" s="523">
        <v>2499.7025806451697</v>
      </c>
      <c r="BA31" s="523">
        <v>0</v>
      </c>
      <c r="BB31" s="523">
        <v>0</v>
      </c>
      <c r="BC31" s="523">
        <v>0</v>
      </c>
      <c r="BD31" s="384"/>
      <c r="BE31" s="384"/>
      <c r="BF31" s="384"/>
      <c r="BG31" s="384"/>
      <c r="BH31" s="384"/>
      <c r="BI31" s="384"/>
      <c r="BJ31" s="384"/>
      <c r="BK31" s="384"/>
      <c r="BL31" s="384"/>
      <c r="BM31" s="384"/>
      <c r="BN31" s="384"/>
      <c r="BO31" s="384"/>
      <c r="BP31" s="384"/>
      <c r="BQ31" s="384"/>
      <c r="BR31" s="384"/>
      <c r="BS31" s="384"/>
      <c r="BT31" s="384"/>
      <c r="BU31" s="384"/>
      <c r="BV31" s="384"/>
      <c r="BW31" s="384"/>
      <c r="BX31" s="384"/>
      <c r="BY31" s="384"/>
      <c r="BZ31" s="384"/>
      <c r="CA31" s="384"/>
      <c r="CB31" s="384"/>
      <c r="CC31" s="384"/>
      <c r="CD31" s="384"/>
      <c r="CE31" s="384"/>
      <c r="CF31" s="384"/>
      <c r="CG31" s="384"/>
      <c r="CH31" s="384"/>
      <c r="CI31" s="384"/>
      <c r="CJ31" s="384"/>
      <c r="CK31" s="384"/>
      <c r="CL31" s="384"/>
      <c r="CM31" s="384"/>
      <c r="CN31" s="384"/>
      <c r="CO31" s="384"/>
      <c r="CP31" s="384"/>
      <c r="CQ31" s="384"/>
      <c r="CR31" s="384"/>
      <c r="CS31" s="384"/>
      <c r="CT31" s="384"/>
      <c r="CU31" s="384"/>
      <c r="CV31" s="384"/>
      <c r="CW31" s="384"/>
      <c r="CX31" s="384"/>
      <c r="CY31" s="384"/>
      <c r="CZ31" s="384"/>
      <c r="DA31" s="384"/>
      <c r="DB31" s="384"/>
      <c r="DC31" s="384"/>
      <c r="DD31" s="384"/>
      <c r="DE31" s="384"/>
      <c r="DF31" s="384"/>
      <c r="DG31" s="384"/>
      <c r="DH31" s="384"/>
      <c r="DI31" s="384"/>
      <c r="DJ31" s="384"/>
      <c r="DK31" s="384"/>
      <c r="DL31" s="384"/>
      <c r="DM31" s="384"/>
      <c r="DN31" s="384"/>
      <c r="DO31" s="384"/>
      <c r="DP31" s="384"/>
      <c r="DQ31" s="384"/>
    </row>
    <row r="32" spans="1:121" ht="15" customHeight="1">
      <c r="A32" s="574"/>
      <c r="B32" s="333">
        <f t="shared" ref="B32:B37" si="19">B31+1</f>
        <v>46133</v>
      </c>
      <c r="C32" s="334" t="str">
        <f t="shared" si="17"/>
        <v>Sel</v>
      </c>
      <c r="D32" s="508">
        <f t="shared" si="18"/>
        <v>174037.04590322578</v>
      </c>
      <c r="E32" s="509">
        <v>1199.5729032258068</v>
      </c>
      <c r="F32" s="509">
        <v>1500</v>
      </c>
      <c r="G32" s="509">
        <v>1129.7312903225857</v>
      </c>
      <c r="H32" s="509">
        <v>3282.5161290322658</v>
      </c>
      <c r="I32" s="509">
        <v>644.02064516129087</v>
      </c>
      <c r="J32" s="509">
        <v>0</v>
      </c>
      <c r="K32" s="523">
        <v>499.97064516129024</v>
      </c>
      <c r="L32" s="523">
        <v>603.76322580644887</v>
      </c>
      <c r="M32" s="523">
        <v>673.27548387096704</v>
      </c>
      <c r="N32" s="509">
        <v>5514.1990322580623</v>
      </c>
      <c r="O32" s="509">
        <v>8000</v>
      </c>
      <c r="P32" s="509">
        <v>500</v>
      </c>
      <c r="Q32" s="509">
        <v>11659.554548387085</v>
      </c>
      <c r="R32" s="529">
        <v>4800</v>
      </c>
      <c r="S32" s="529">
        <v>26500</v>
      </c>
      <c r="T32" s="529">
        <v>5000</v>
      </c>
      <c r="U32" s="509">
        <v>7000</v>
      </c>
      <c r="V32" s="529">
        <v>5000</v>
      </c>
      <c r="W32" s="529">
        <v>500</v>
      </c>
      <c r="X32" s="523">
        <v>1000</v>
      </c>
      <c r="Y32" s="529">
        <v>5500</v>
      </c>
      <c r="Z32" s="529">
        <v>70.054838709677327</v>
      </c>
      <c r="AA32" s="509">
        <v>89.451612903225808</v>
      </c>
      <c r="AB32" s="529">
        <v>3500</v>
      </c>
      <c r="AC32" s="529">
        <v>1300</v>
      </c>
      <c r="AD32" s="509">
        <v>2900</v>
      </c>
      <c r="AE32" s="529">
        <v>5000</v>
      </c>
      <c r="AF32" s="509">
        <v>2020.8603225806426</v>
      </c>
      <c r="AG32" s="509">
        <v>800</v>
      </c>
      <c r="AH32" s="509">
        <v>7200</v>
      </c>
      <c r="AI32" s="509">
        <v>3499.876774193548</v>
      </c>
      <c r="AJ32" s="509">
        <v>2043.2745161290325</v>
      </c>
      <c r="AK32" s="509">
        <v>1999.5303225806451</v>
      </c>
      <c r="AL32" s="529">
        <v>1000</v>
      </c>
      <c r="AM32" s="509">
        <v>11007.047419354845</v>
      </c>
      <c r="AN32" s="509">
        <v>1519.5448387096778</v>
      </c>
      <c r="AO32" s="509">
        <v>3999.6741935483842</v>
      </c>
      <c r="AP32" s="514">
        <v>9000.0570967741915</v>
      </c>
      <c r="AQ32" s="529">
        <v>6500</v>
      </c>
      <c r="AR32" s="529">
        <v>3500</v>
      </c>
      <c r="AS32" s="509">
        <v>726.8151612903232</v>
      </c>
      <c r="AT32" s="509">
        <v>3018.0416129032269</v>
      </c>
      <c r="AU32" s="523">
        <v>2044.9996774193546</v>
      </c>
      <c r="AV32" s="523">
        <v>369.61070967741654</v>
      </c>
      <c r="AW32" s="523">
        <v>5000</v>
      </c>
      <c r="AX32" s="523">
        <v>1121.900322580635</v>
      </c>
      <c r="AY32" s="523">
        <v>1800</v>
      </c>
      <c r="AZ32" s="523">
        <v>2499.7025806451697</v>
      </c>
      <c r="BA32" s="523">
        <v>0</v>
      </c>
      <c r="BB32" s="523">
        <v>0</v>
      </c>
      <c r="BC32" s="523">
        <v>0</v>
      </c>
      <c r="BD32" s="384"/>
      <c r="BE32" s="384"/>
      <c r="BF32" s="384"/>
      <c r="BG32" s="384"/>
      <c r="BH32" s="384"/>
      <c r="BI32" s="384"/>
      <c r="BJ32" s="384"/>
      <c r="BK32" s="384"/>
      <c r="BL32" s="384"/>
      <c r="BM32" s="384"/>
      <c r="BN32" s="384"/>
      <c r="BO32" s="384"/>
      <c r="BP32" s="384"/>
      <c r="BQ32" s="384"/>
      <c r="BR32" s="384"/>
      <c r="BS32" s="384"/>
      <c r="BT32" s="384"/>
      <c r="BU32" s="384"/>
      <c r="BV32" s="384"/>
      <c r="BW32" s="384"/>
      <c r="BX32" s="384"/>
      <c r="BY32" s="384"/>
      <c r="BZ32" s="384"/>
      <c r="CA32" s="384"/>
      <c r="CB32" s="384"/>
      <c r="CC32" s="384"/>
      <c r="CD32" s="384"/>
      <c r="CE32" s="384"/>
      <c r="CF32" s="384"/>
      <c r="CG32" s="384"/>
      <c r="CH32" s="384"/>
      <c r="CI32" s="384"/>
      <c r="CJ32" s="384"/>
      <c r="CK32" s="384"/>
      <c r="CL32" s="384"/>
      <c r="CM32" s="384"/>
      <c r="CN32" s="384"/>
      <c r="CO32" s="384"/>
      <c r="CP32" s="384"/>
      <c r="CQ32" s="384"/>
      <c r="CR32" s="384"/>
      <c r="CS32" s="384"/>
      <c r="CT32" s="384"/>
      <c r="CU32" s="384"/>
      <c r="CV32" s="384"/>
      <c r="CW32" s="384"/>
      <c r="CX32" s="384"/>
      <c r="CY32" s="384"/>
      <c r="CZ32" s="384"/>
      <c r="DA32" s="384"/>
      <c r="DB32" s="384"/>
      <c r="DC32" s="384"/>
      <c r="DD32" s="384"/>
      <c r="DE32" s="384"/>
      <c r="DF32" s="384"/>
      <c r="DG32" s="384"/>
      <c r="DH32" s="384"/>
      <c r="DI32" s="384"/>
      <c r="DJ32" s="384"/>
      <c r="DK32" s="384"/>
      <c r="DL32" s="384"/>
      <c r="DM32" s="384"/>
      <c r="DN32" s="384"/>
      <c r="DO32" s="384"/>
      <c r="DP32" s="384"/>
      <c r="DQ32" s="384"/>
    </row>
    <row r="33" spans="1:121" ht="15" customHeight="1">
      <c r="A33" s="574"/>
      <c r="B33" s="333">
        <f t="shared" si="19"/>
        <v>46134</v>
      </c>
      <c r="C33" s="334" t="str">
        <f t="shared" si="17"/>
        <v>Rab</v>
      </c>
      <c r="D33" s="508">
        <f t="shared" si="18"/>
        <v>174037.04590322578</v>
      </c>
      <c r="E33" s="509">
        <v>1199.5729032258068</v>
      </c>
      <c r="F33" s="509">
        <v>1500</v>
      </c>
      <c r="G33" s="509">
        <v>1129.7312903225857</v>
      </c>
      <c r="H33" s="509">
        <v>3282.5161290322658</v>
      </c>
      <c r="I33" s="509">
        <v>644.02064516129087</v>
      </c>
      <c r="J33" s="509">
        <v>0</v>
      </c>
      <c r="K33" s="523">
        <v>499.97064516129024</v>
      </c>
      <c r="L33" s="523">
        <v>603.76322580644887</v>
      </c>
      <c r="M33" s="523">
        <v>673.27548387096704</v>
      </c>
      <c r="N33" s="509">
        <v>5514.1990322580623</v>
      </c>
      <c r="O33" s="509">
        <v>8000</v>
      </c>
      <c r="P33" s="509">
        <v>500</v>
      </c>
      <c r="Q33" s="509">
        <v>11659.554548387085</v>
      </c>
      <c r="R33" s="529">
        <v>4800</v>
      </c>
      <c r="S33" s="529">
        <v>26500</v>
      </c>
      <c r="T33" s="529">
        <v>5000</v>
      </c>
      <c r="U33" s="509">
        <v>7000</v>
      </c>
      <c r="V33" s="529">
        <v>5000</v>
      </c>
      <c r="W33" s="529">
        <v>500</v>
      </c>
      <c r="X33" s="523">
        <v>1000</v>
      </c>
      <c r="Y33" s="529">
        <v>5500</v>
      </c>
      <c r="Z33" s="529">
        <v>70.054838709677327</v>
      </c>
      <c r="AA33" s="509">
        <v>89.451612903225808</v>
      </c>
      <c r="AB33" s="529">
        <v>3500</v>
      </c>
      <c r="AC33" s="529">
        <v>1300</v>
      </c>
      <c r="AD33" s="509">
        <v>2900</v>
      </c>
      <c r="AE33" s="529">
        <v>5000</v>
      </c>
      <c r="AF33" s="509">
        <v>2020.8603225806426</v>
      </c>
      <c r="AG33" s="509">
        <v>800</v>
      </c>
      <c r="AH33" s="509">
        <v>7200</v>
      </c>
      <c r="AI33" s="509">
        <v>3499.876774193548</v>
      </c>
      <c r="AJ33" s="509">
        <v>2043.2745161290325</v>
      </c>
      <c r="AK33" s="509">
        <v>1999.5303225806451</v>
      </c>
      <c r="AL33" s="529">
        <v>1000</v>
      </c>
      <c r="AM33" s="509">
        <v>11007.047419354845</v>
      </c>
      <c r="AN33" s="509">
        <v>1519.5448387096778</v>
      </c>
      <c r="AO33" s="509">
        <v>3999.6741935483842</v>
      </c>
      <c r="AP33" s="514">
        <v>9000.0570967741915</v>
      </c>
      <c r="AQ33" s="529">
        <v>6500</v>
      </c>
      <c r="AR33" s="529">
        <v>3500</v>
      </c>
      <c r="AS33" s="509">
        <v>726.8151612903232</v>
      </c>
      <c r="AT33" s="509">
        <v>3018.0416129032269</v>
      </c>
      <c r="AU33" s="523">
        <v>2044.9996774193546</v>
      </c>
      <c r="AV33" s="523">
        <v>369.61070967741654</v>
      </c>
      <c r="AW33" s="523">
        <v>5000</v>
      </c>
      <c r="AX33" s="523">
        <v>1121.900322580635</v>
      </c>
      <c r="AY33" s="523">
        <v>1800</v>
      </c>
      <c r="AZ33" s="523">
        <v>2499.7025806451697</v>
      </c>
      <c r="BA33" s="523">
        <v>0</v>
      </c>
      <c r="BB33" s="523">
        <v>0</v>
      </c>
      <c r="BC33" s="523">
        <v>0</v>
      </c>
      <c r="BD33" s="384"/>
      <c r="BE33" s="384"/>
      <c r="BF33" s="384"/>
      <c r="BG33" s="384"/>
      <c r="BH33" s="384"/>
      <c r="BI33" s="384"/>
      <c r="BJ33" s="384"/>
      <c r="BK33" s="384"/>
      <c r="BL33" s="384"/>
      <c r="BM33" s="384"/>
      <c r="BN33" s="384"/>
      <c r="BO33" s="384"/>
      <c r="BP33" s="384"/>
      <c r="BQ33" s="384"/>
      <c r="BR33" s="384"/>
      <c r="BS33" s="384"/>
      <c r="BT33" s="384"/>
      <c r="BU33" s="384"/>
      <c r="BV33" s="384"/>
      <c r="BW33" s="384"/>
      <c r="BX33" s="384"/>
      <c r="BY33" s="384"/>
      <c r="BZ33" s="384"/>
      <c r="CA33" s="384"/>
      <c r="CB33" s="384"/>
      <c r="CC33" s="384"/>
      <c r="CD33" s="384"/>
      <c r="CE33" s="384"/>
      <c r="CF33" s="384"/>
      <c r="CG33" s="384"/>
      <c r="CH33" s="384"/>
      <c r="CI33" s="384"/>
      <c r="CJ33" s="384"/>
      <c r="CK33" s="384"/>
      <c r="CL33" s="384"/>
      <c r="CM33" s="384"/>
      <c r="CN33" s="384"/>
      <c r="CO33" s="384"/>
      <c r="CP33" s="384"/>
      <c r="CQ33" s="384"/>
      <c r="CR33" s="384"/>
      <c r="CS33" s="384"/>
      <c r="CT33" s="384"/>
      <c r="CU33" s="384"/>
      <c r="CV33" s="384"/>
      <c r="CW33" s="384"/>
      <c r="CX33" s="384"/>
      <c r="CY33" s="384"/>
      <c r="CZ33" s="384"/>
      <c r="DA33" s="384"/>
      <c r="DB33" s="384"/>
      <c r="DC33" s="384"/>
      <c r="DD33" s="384"/>
      <c r="DE33" s="384"/>
      <c r="DF33" s="384"/>
      <c r="DG33" s="384"/>
      <c r="DH33" s="384"/>
      <c r="DI33" s="384"/>
      <c r="DJ33" s="384"/>
      <c r="DK33" s="384"/>
      <c r="DL33" s="384"/>
      <c r="DM33" s="384"/>
      <c r="DN33" s="384"/>
      <c r="DO33" s="384"/>
      <c r="DP33" s="384"/>
      <c r="DQ33" s="384"/>
    </row>
    <row r="34" spans="1:121" ht="15" customHeight="1">
      <c r="A34" s="574"/>
      <c r="B34" s="333">
        <f t="shared" si="19"/>
        <v>46135</v>
      </c>
      <c r="C34" s="334" t="str">
        <f t="shared" si="17"/>
        <v>Kam</v>
      </c>
      <c r="D34" s="508">
        <f t="shared" si="18"/>
        <v>174037.04590322578</v>
      </c>
      <c r="E34" s="509">
        <v>1199.5729032258068</v>
      </c>
      <c r="F34" s="509">
        <v>1500</v>
      </c>
      <c r="G34" s="509">
        <v>1129.7312903225857</v>
      </c>
      <c r="H34" s="509">
        <v>3282.5161290322658</v>
      </c>
      <c r="I34" s="509">
        <v>644.02064516129087</v>
      </c>
      <c r="J34" s="509">
        <v>0</v>
      </c>
      <c r="K34" s="523">
        <v>499.97064516129024</v>
      </c>
      <c r="L34" s="523">
        <v>603.76322580644887</v>
      </c>
      <c r="M34" s="523">
        <v>673.27548387096704</v>
      </c>
      <c r="N34" s="509">
        <v>5514.1990322580623</v>
      </c>
      <c r="O34" s="509">
        <v>8000</v>
      </c>
      <c r="P34" s="509">
        <v>500</v>
      </c>
      <c r="Q34" s="509">
        <v>11659.554548387085</v>
      </c>
      <c r="R34" s="529">
        <v>4800</v>
      </c>
      <c r="S34" s="529">
        <v>26500</v>
      </c>
      <c r="T34" s="529">
        <v>5000</v>
      </c>
      <c r="U34" s="509">
        <v>7000</v>
      </c>
      <c r="V34" s="529">
        <v>5000</v>
      </c>
      <c r="W34" s="529">
        <v>500</v>
      </c>
      <c r="X34" s="523">
        <v>1000</v>
      </c>
      <c r="Y34" s="529">
        <v>5500</v>
      </c>
      <c r="Z34" s="529">
        <v>70.054838709677327</v>
      </c>
      <c r="AA34" s="509">
        <v>89.451612903225808</v>
      </c>
      <c r="AB34" s="529">
        <v>3500</v>
      </c>
      <c r="AC34" s="529">
        <v>1300</v>
      </c>
      <c r="AD34" s="509">
        <v>2900</v>
      </c>
      <c r="AE34" s="529">
        <v>5000</v>
      </c>
      <c r="AF34" s="509">
        <v>2020.8603225806426</v>
      </c>
      <c r="AG34" s="509">
        <v>800</v>
      </c>
      <c r="AH34" s="509">
        <v>7200</v>
      </c>
      <c r="AI34" s="509">
        <v>3499.876774193548</v>
      </c>
      <c r="AJ34" s="509">
        <v>2043.2745161290325</v>
      </c>
      <c r="AK34" s="509">
        <v>1999.5303225806451</v>
      </c>
      <c r="AL34" s="529">
        <v>1000</v>
      </c>
      <c r="AM34" s="509">
        <v>11007.047419354845</v>
      </c>
      <c r="AN34" s="509">
        <v>1519.5448387096778</v>
      </c>
      <c r="AO34" s="509">
        <v>3999.6741935483842</v>
      </c>
      <c r="AP34" s="514">
        <v>9000.0570967741915</v>
      </c>
      <c r="AQ34" s="529">
        <v>6500</v>
      </c>
      <c r="AR34" s="529">
        <v>3500</v>
      </c>
      <c r="AS34" s="509">
        <v>726.8151612903232</v>
      </c>
      <c r="AT34" s="509">
        <v>3018.0416129032269</v>
      </c>
      <c r="AU34" s="523">
        <v>2044.9996774193546</v>
      </c>
      <c r="AV34" s="523">
        <v>369.61070967741654</v>
      </c>
      <c r="AW34" s="523">
        <v>5000</v>
      </c>
      <c r="AX34" s="523">
        <v>1121.900322580635</v>
      </c>
      <c r="AY34" s="523">
        <v>1800</v>
      </c>
      <c r="AZ34" s="523">
        <v>2499.7025806451697</v>
      </c>
      <c r="BA34" s="523">
        <v>0</v>
      </c>
      <c r="BB34" s="523">
        <v>0</v>
      </c>
      <c r="BC34" s="523">
        <v>0</v>
      </c>
      <c r="BD34" s="384"/>
      <c r="BE34" s="384"/>
      <c r="BF34" s="384"/>
      <c r="BG34" s="384"/>
      <c r="BH34" s="384"/>
      <c r="BI34" s="384"/>
      <c r="BJ34" s="384"/>
      <c r="BK34" s="384"/>
      <c r="BL34" s="384"/>
      <c r="BM34" s="384"/>
      <c r="BN34" s="384"/>
      <c r="BO34" s="384"/>
      <c r="BP34" s="384"/>
      <c r="BQ34" s="384"/>
      <c r="BR34" s="384"/>
      <c r="BS34" s="384"/>
      <c r="BT34" s="384"/>
      <c r="BU34" s="384"/>
      <c r="BV34" s="384"/>
      <c r="BW34" s="384"/>
      <c r="BX34" s="384"/>
      <c r="BY34" s="384"/>
      <c r="BZ34" s="384"/>
      <c r="CA34" s="384"/>
      <c r="CB34" s="384"/>
      <c r="CC34" s="384"/>
      <c r="CD34" s="384"/>
      <c r="CE34" s="384"/>
      <c r="CF34" s="384"/>
      <c r="CG34" s="384"/>
      <c r="CH34" s="384"/>
      <c r="CI34" s="384"/>
      <c r="CJ34" s="384"/>
      <c r="CK34" s="384"/>
      <c r="CL34" s="384"/>
      <c r="CM34" s="384"/>
      <c r="CN34" s="384"/>
      <c r="CO34" s="384"/>
      <c r="CP34" s="384"/>
      <c r="CQ34" s="384"/>
      <c r="CR34" s="384"/>
      <c r="CS34" s="384"/>
      <c r="CT34" s="384"/>
      <c r="CU34" s="384"/>
      <c r="CV34" s="384"/>
      <c r="CW34" s="384"/>
      <c r="CX34" s="384"/>
      <c r="CY34" s="384"/>
      <c r="CZ34" s="384"/>
      <c r="DA34" s="384"/>
      <c r="DB34" s="384"/>
      <c r="DC34" s="384"/>
      <c r="DD34" s="384"/>
      <c r="DE34" s="384"/>
      <c r="DF34" s="384"/>
      <c r="DG34" s="384"/>
      <c r="DH34" s="384"/>
      <c r="DI34" s="384"/>
      <c r="DJ34" s="384"/>
      <c r="DK34" s="384"/>
      <c r="DL34" s="384"/>
      <c r="DM34" s="384"/>
      <c r="DN34" s="384"/>
      <c r="DO34" s="384"/>
      <c r="DP34" s="384"/>
      <c r="DQ34" s="384"/>
    </row>
    <row r="35" spans="1:121" ht="15" customHeight="1">
      <c r="A35" s="574"/>
      <c r="B35" s="333">
        <f t="shared" si="19"/>
        <v>46136</v>
      </c>
      <c r="C35" s="334" t="str">
        <f t="shared" si="17"/>
        <v>Jum</v>
      </c>
      <c r="D35" s="508">
        <f t="shared" si="18"/>
        <v>174037.04590322578</v>
      </c>
      <c r="E35" s="509">
        <v>1199.5729032258068</v>
      </c>
      <c r="F35" s="509">
        <v>1500</v>
      </c>
      <c r="G35" s="509">
        <v>1129.7312903225857</v>
      </c>
      <c r="H35" s="509">
        <v>3282.5161290322658</v>
      </c>
      <c r="I35" s="509">
        <v>644.02064516129087</v>
      </c>
      <c r="J35" s="509">
        <v>0</v>
      </c>
      <c r="K35" s="523">
        <v>499.97064516129024</v>
      </c>
      <c r="L35" s="523">
        <v>603.76322580644887</v>
      </c>
      <c r="M35" s="523">
        <v>673.27548387096704</v>
      </c>
      <c r="N35" s="509">
        <v>5514.1990322580623</v>
      </c>
      <c r="O35" s="509">
        <v>8000</v>
      </c>
      <c r="P35" s="509">
        <v>500</v>
      </c>
      <c r="Q35" s="509">
        <v>11659.554548387085</v>
      </c>
      <c r="R35" s="529">
        <v>4800</v>
      </c>
      <c r="S35" s="529">
        <v>26500</v>
      </c>
      <c r="T35" s="529">
        <v>5000</v>
      </c>
      <c r="U35" s="509">
        <v>7000</v>
      </c>
      <c r="V35" s="529">
        <v>5000</v>
      </c>
      <c r="W35" s="529">
        <v>500</v>
      </c>
      <c r="X35" s="523">
        <v>1000</v>
      </c>
      <c r="Y35" s="529">
        <v>5500</v>
      </c>
      <c r="Z35" s="529">
        <v>70.054838709677327</v>
      </c>
      <c r="AA35" s="509">
        <v>89.451612903225808</v>
      </c>
      <c r="AB35" s="529">
        <v>3500</v>
      </c>
      <c r="AC35" s="529">
        <v>1300</v>
      </c>
      <c r="AD35" s="509">
        <v>2900</v>
      </c>
      <c r="AE35" s="529">
        <v>5000</v>
      </c>
      <c r="AF35" s="509">
        <v>2020.8603225806426</v>
      </c>
      <c r="AG35" s="509">
        <v>800</v>
      </c>
      <c r="AH35" s="509">
        <v>7200</v>
      </c>
      <c r="AI35" s="509">
        <v>3499.876774193548</v>
      </c>
      <c r="AJ35" s="509">
        <v>2043.2745161290325</v>
      </c>
      <c r="AK35" s="509">
        <v>1999.5303225806451</v>
      </c>
      <c r="AL35" s="529">
        <v>1000</v>
      </c>
      <c r="AM35" s="509">
        <v>11007.047419354845</v>
      </c>
      <c r="AN35" s="509">
        <v>1519.5448387096778</v>
      </c>
      <c r="AO35" s="509">
        <v>3999.6741935483842</v>
      </c>
      <c r="AP35" s="514">
        <v>9000.0570967741915</v>
      </c>
      <c r="AQ35" s="529">
        <v>6500</v>
      </c>
      <c r="AR35" s="529">
        <v>3500</v>
      </c>
      <c r="AS35" s="509">
        <v>726.8151612903232</v>
      </c>
      <c r="AT35" s="509">
        <v>3018.0416129032269</v>
      </c>
      <c r="AU35" s="523">
        <v>2044.9996774193546</v>
      </c>
      <c r="AV35" s="523">
        <v>369.61070967741654</v>
      </c>
      <c r="AW35" s="523">
        <v>5000</v>
      </c>
      <c r="AX35" s="523">
        <v>1121.900322580635</v>
      </c>
      <c r="AY35" s="523">
        <v>1800</v>
      </c>
      <c r="AZ35" s="523">
        <v>2499.7025806451697</v>
      </c>
      <c r="BA35" s="523">
        <v>0</v>
      </c>
      <c r="BB35" s="523">
        <v>0</v>
      </c>
      <c r="BC35" s="523">
        <v>0</v>
      </c>
      <c r="BD35" s="384"/>
      <c r="BE35" s="384"/>
      <c r="BF35" s="384"/>
      <c r="BG35" s="384"/>
      <c r="BH35" s="384"/>
      <c r="BI35" s="384"/>
      <c r="BJ35" s="384"/>
      <c r="BK35" s="384"/>
      <c r="BL35" s="384"/>
      <c r="BM35" s="384"/>
      <c r="BN35" s="384"/>
      <c r="BO35" s="384"/>
      <c r="BP35" s="384"/>
      <c r="BQ35" s="384"/>
      <c r="BR35" s="384"/>
      <c r="BS35" s="384"/>
      <c r="BT35" s="384"/>
      <c r="BU35" s="384"/>
      <c r="BV35" s="384"/>
      <c r="BW35" s="384"/>
      <c r="BX35" s="384"/>
      <c r="BY35" s="384"/>
      <c r="BZ35" s="384"/>
      <c r="CA35" s="384"/>
      <c r="CB35" s="384"/>
      <c r="CC35" s="384"/>
      <c r="CD35" s="384"/>
      <c r="CE35" s="384"/>
      <c r="CF35" s="384"/>
      <c r="CG35" s="384"/>
      <c r="CH35" s="384"/>
      <c r="CI35" s="384"/>
      <c r="CJ35" s="384"/>
      <c r="CK35" s="384"/>
      <c r="CL35" s="384"/>
      <c r="CM35" s="384"/>
      <c r="CN35" s="384"/>
      <c r="CO35" s="384"/>
      <c r="CP35" s="384"/>
      <c r="CQ35" s="384"/>
      <c r="CR35" s="384"/>
      <c r="CS35" s="384"/>
      <c r="CT35" s="384"/>
      <c r="CU35" s="384"/>
      <c r="CV35" s="384"/>
      <c r="CW35" s="384"/>
      <c r="CX35" s="384"/>
      <c r="CY35" s="384"/>
      <c r="CZ35" s="384"/>
      <c r="DA35" s="384"/>
      <c r="DB35" s="384"/>
      <c r="DC35" s="384"/>
      <c r="DD35" s="384"/>
      <c r="DE35" s="384"/>
      <c r="DF35" s="384"/>
      <c r="DG35" s="384"/>
      <c r="DH35" s="384"/>
      <c r="DI35" s="384"/>
      <c r="DJ35" s="384"/>
      <c r="DK35" s="384"/>
      <c r="DL35" s="384"/>
      <c r="DM35" s="384"/>
      <c r="DN35" s="384"/>
      <c r="DO35" s="384"/>
      <c r="DP35" s="384"/>
      <c r="DQ35" s="384"/>
    </row>
    <row r="36" spans="1:121" s="319" customFormat="1" ht="15" customHeight="1">
      <c r="A36" s="574"/>
      <c r="B36" s="338">
        <f t="shared" si="19"/>
        <v>46137</v>
      </c>
      <c r="C36" s="464" t="str">
        <f t="shared" si="17"/>
        <v>Sab</v>
      </c>
      <c r="D36" s="508">
        <f t="shared" si="18"/>
        <v>160321.16912903223</v>
      </c>
      <c r="E36" s="511">
        <v>733.57290322580695</v>
      </c>
      <c r="F36" s="511">
        <v>1500</v>
      </c>
      <c r="G36" s="511">
        <v>1129.7312903225857</v>
      </c>
      <c r="H36" s="511">
        <v>3282.5161290322658</v>
      </c>
      <c r="I36" s="511">
        <v>644.02064516129087</v>
      </c>
      <c r="J36" s="511">
        <v>0</v>
      </c>
      <c r="K36" s="525">
        <v>499.97064516129024</v>
      </c>
      <c r="L36" s="525">
        <v>603.76322580644887</v>
      </c>
      <c r="M36" s="525">
        <v>673.27548387096704</v>
      </c>
      <c r="N36" s="511">
        <v>4514.1990322580623</v>
      </c>
      <c r="O36" s="511">
        <v>8000</v>
      </c>
      <c r="P36" s="511">
        <v>250</v>
      </c>
      <c r="Q36" s="511">
        <v>11659.554548387085</v>
      </c>
      <c r="R36" s="532">
        <v>4800</v>
      </c>
      <c r="S36" s="534">
        <v>26500</v>
      </c>
      <c r="T36" s="534">
        <v>5000</v>
      </c>
      <c r="U36" s="511">
        <v>0</v>
      </c>
      <c r="V36" s="534">
        <v>5000</v>
      </c>
      <c r="W36" s="532">
        <v>500</v>
      </c>
      <c r="X36" s="525">
        <v>1000</v>
      </c>
      <c r="Y36" s="532">
        <v>5500</v>
      </c>
      <c r="Z36" s="532">
        <v>70.054838709677327</v>
      </c>
      <c r="AA36" s="511">
        <v>89.451612903225808</v>
      </c>
      <c r="AB36" s="532">
        <v>3500</v>
      </c>
      <c r="AC36" s="532">
        <v>1300</v>
      </c>
      <c r="AD36" s="511">
        <v>2900</v>
      </c>
      <c r="AE36" s="532">
        <v>5000</v>
      </c>
      <c r="AF36" s="511">
        <v>2020.8603225806426</v>
      </c>
      <c r="AG36" s="511">
        <v>800</v>
      </c>
      <c r="AH36" s="511">
        <v>7200</v>
      </c>
      <c r="AI36" s="511">
        <v>0</v>
      </c>
      <c r="AJ36" s="511">
        <v>2043.2745161290325</v>
      </c>
      <c r="AK36" s="511">
        <v>1999.5303225806451</v>
      </c>
      <c r="AL36" s="532">
        <v>1000</v>
      </c>
      <c r="AM36" s="511">
        <v>11007.047419354845</v>
      </c>
      <c r="AN36" s="511">
        <v>1519.5448387096778</v>
      </c>
      <c r="AO36" s="511">
        <v>3999.6741935483842</v>
      </c>
      <c r="AP36" s="533">
        <v>9000.0570967741915</v>
      </c>
      <c r="AQ36" s="534">
        <v>5000</v>
      </c>
      <c r="AR36" s="532">
        <v>3500</v>
      </c>
      <c r="AS36" s="540">
        <v>726.8151612903232</v>
      </c>
      <c r="AT36" s="540">
        <v>3018.0416129032269</v>
      </c>
      <c r="AU36" s="541">
        <v>2044.9996774193546</v>
      </c>
      <c r="AV36" s="541">
        <v>369.61070967741654</v>
      </c>
      <c r="AW36" s="541">
        <v>5000</v>
      </c>
      <c r="AX36" s="541">
        <v>1121.900322580635</v>
      </c>
      <c r="AY36" s="541">
        <v>1800</v>
      </c>
      <c r="AZ36" s="541">
        <v>2499.7025806451697</v>
      </c>
      <c r="BA36" s="541">
        <v>0</v>
      </c>
      <c r="BB36" s="541">
        <v>0</v>
      </c>
      <c r="BC36" s="541">
        <v>0</v>
      </c>
    </row>
    <row r="37" spans="1:121" s="319" customFormat="1" ht="15" customHeight="1">
      <c r="A37" s="574"/>
      <c r="B37" s="338">
        <f t="shared" si="19"/>
        <v>46138</v>
      </c>
      <c r="C37" s="464" t="str">
        <f t="shared" si="17"/>
        <v>Mgg</v>
      </c>
      <c r="D37" s="508">
        <f t="shared" si="18"/>
        <v>145501.95106451612</v>
      </c>
      <c r="E37" s="511">
        <v>733.57290322580695</v>
      </c>
      <c r="F37" s="511">
        <v>1000</v>
      </c>
      <c r="G37" s="511">
        <v>1129.7312903225857</v>
      </c>
      <c r="H37" s="511">
        <v>999.51612903226578</v>
      </c>
      <c r="I37" s="511">
        <v>644.02064516129087</v>
      </c>
      <c r="J37" s="511">
        <v>0</v>
      </c>
      <c r="K37" s="525">
        <v>0</v>
      </c>
      <c r="L37" s="525">
        <v>603.76322580644887</v>
      </c>
      <c r="M37" s="525">
        <v>673.27548387096704</v>
      </c>
      <c r="N37" s="511">
        <v>0</v>
      </c>
      <c r="O37" s="511">
        <v>8000</v>
      </c>
      <c r="P37" s="511">
        <v>250</v>
      </c>
      <c r="Q37" s="511">
        <v>6659.5545483870847</v>
      </c>
      <c r="R37" s="532">
        <v>4800</v>
      </c>
      <c r="S37" s="534">
        <v>48000</v>
      </c>
      <c r="T37" s="534">
        <v>5000</v>
      </c>
      <c r="U37" s="511">
        <v>0</v>
      </c>
      <c r="V37" s="534">
        <v>5000</v>
      </c>
      <c r="W37" s="532">
        <v>500</v>
      </c>
      <c r="X37" s="525">
        <v>0</v>
      </c>
      <c r="Y37" s="532">
        <v>2500</v>
      </c>
      <c r="Z37" s="532">
        <v>70.054838709677327</v>
      </c>
      <c r="AA37" s="511">
        <v>89.451612903225808</v>
      </c>
      <c r="AB37" s="532">
        <v>1000</v>
      </c>
      <c r="AC37" s="532">
        <v>1300</v>
      </c>
      <c r="AD37" s="511">
        <v>0</v>
      </c>
      <c r="AE37" s="532">
        <v>5000</v>
      </c>
      <c r="AF37" s="511">
        <v>2020.8603225806426</v>
      </c>
      <c r="AG37" s="511">
        <v>0</v>
      </c>
      <c r="AH37" s="511">
        <v>2999.8519354838745</v>
      </c>
      <c r="AI37" s="511">
        <v>0</v>
      </c>
      <c r="AJ37" s="511">
        <v>2043.2745161290325</v>
      </c>
      <c r="AK37" s="511">
        <v>1999.5303225806451</v>
      </c>
      <c r="AL37" s="532">
        <v>0</v>
      </c>
      <c r="AM37" s="511">
        <v>11007.047419354845</v>
      </c>
      <c r="AN37" s="511">
        <v>1519.5448387096778</v>
      </c>
      <c r="AO37" s="511">
        <v>3999.6741935483842</v>
      </c>
      <c r="AP37" s="533">
        <v>6000.0570967741915</v>
      </c>
      <c r="AQ37" s="534">
        <v>5000</v>
      </c>
      <c r="AR37" s="532">
        <v>3500</v>
      </c>
      <c r="AS37" s="540">
        <v>726.8151612903232</v>
      </c>
      <c r="AT37" s="540">
        <v>3018.0416129032269</v>
      </c>
      <c r="AU37" s="541">
        <v>2044.9996774193546</v>
      </c>
      <c r="AV37" s="541">
        <v>369.61070967741654</v>
      </c>
      <c r="AW37" s="541">
        <v>1000</v>
      </c>
      <c r="AX37" s="541">
        <v>0</v>
      </c>
      <c r="AY37" s="541">
        <v>1800</v>
      </c>
      <c r="AZ37" s="541">
        <v>2499.7025806451697</v>
      </c>
      <c r="BA37" s="541">
        <v>0</v>
      </c>
      <c r="BB37" s="541">
        <v>0</v>
      </c>
      <c r="BC37" s="541">
        <v>0</v>
      </c>
    </row>
    <row r="38" spans="1:121" ht="15" customHeight="1">
      <c r="A38" s="574"/>
      <c r="B38" s="344" t="s">
        <v>57</v>
      </c>
      <c r="C38" s="334"/>
      <c r="D38" s="512">
        <f>SUM(D31:D37)</f>
        <v>1176008.3497096773</v>
      </c>
      <c r="E38" s="512">
        <f t="shared" ref="E38:AC38" si="20">SUM(E31:E37)</f>
        <v>7465.0103225806479</v>
      </c>
      <c r="F38" s="512">
        <f t="shared" si="20"/>
        <v>10000</v>
      </c>
      <c r="G38" s="512">
        <f t="shared" si="20"/>
        <v>7908.1190322580997</v>
      </c>
      <c r="H38" s="512">
        <f t="shared" si="20"/>
        <v>20694.612903225858</v>
      </c>
      <c r="I38" s="512">
        <f t="shared" si="20"/>
        <v>4508.1445161290358</v>
      </c>
      <c r="J38" s="512">
        <f t="shared" si="20"/>
        <v>0</v>
      </c>
      <c r="K38" s="512">
        <f t="shared" si="20"/>
        <v>2999.8238709677412</v>
      </c>
      <c r="L38" s="512">
        <f t="shared" si="20"/>
        <v>4226.3425806451414</v>
      </c>
      <c r="M38" s="512">
        <f t="shared" si="20"/>
        <v>4712.9283870967693</v>
      </c>
      <c r="N38" s="512">
        <f t="shared" si="20"/>
        <v>32085.19419354837</v>
      </c>
      <c r="O38" s="512">
        <f t="shared" si="20"/>
        <v>56000</v>
      </c>
      <c r="P38" s="512">
        <f t="shared" si="20"/>
        <v>3000</v>
      </c>
      <c r="Q38" s="512">
        <f t="shared" si="20"/>
        <v>76616.881838709582</v>
      </c>
      <c r="R38" s="512">
        <f t="shared" si="20"/>
        <v>33600</v>
      </c>
      <c r="S38" s="512">
        <f t="shared" si="20"/>
        <v>207000</v>
      </c>
      <c r="T38" s="512">
        <f t="shared" si="20"/>
        <v>35000</v>
      </c>
      <c r="U38" s="512">
        <f t="shared" si="20"/>
        <v>35000</v>
      </c>
      <c r="V38" s="512">
        <f t="shared" si="20"/>
        <v>35000</v>
      </c>
      <c r="W38" s="512">
        <f t="shared" si="20"/>
        <v>3500</v>
      </c>
      <c r="X38" s="512">
        <f t="shared" si="20"/>
        <v>6000</v>
      </c>
      <c r="Y38" s="512">
        <f t="shared" si="20"/>
        <v>35500</v>
      </c>
      <c r="Z38" s="512">
        <f t="shared" si="20"/>
        <v>490.38387096774125</v>
      </c>
      <c r="AA38" s="512">
        <f t="shared" si="20"/>
        <v>626.16129032258073</v>
      </c>
      <c r="AB38" s="512">
        <f t="shared" si="20"/>
        <v>22000</v>
      </c>
      <c r="AC38" s="512">
        <f t="shared" si="20"/>
        <v>9100</v>
      </c>
      <c r="AD38" s="512">
        <f t="shared" ref="AD38:BC38" si="21">SUM(AD31:AD37)</f>
        <v>17400</v>
      </c>
      <c r="AE38" s="512">
        <f t="shared" si="21"/>
        <v>35000</v>
      </c>
      <c r="AF38" s="512">
        <f t="shared" si="21"/>
        <v>14146.022258064497</v>
      </c>
      <c r="AG38" s="512">
        <f t="shared" si="21"/>
        <v>4800</v>
      </c>
      <c r="AH38" s="512">
        <f t="shared" si="21"/>
        <v>46199.851935483872</v>
      </c>
      <c r="AI38" s="512">
        <f t="shared" si="21"/>
        <v>17499.38387096774</v>
      </c>
      <c r="AJ38" s="512">
        <f t="shared" si="21"/>
        <v>14302.921612903228</v>
      </c>
      <c r="AK38" s="512">
        <f t="shared" si="21"/>
        <v>13996.712258064517</v>
      </c>
      <c r="AL38" s="512">
        <f t="shared" si="21"/>
        <v>6000</v>
      </c>
      <c r="AM38" s="512">
        <f t="shared" si="21"/>
        <v>77049.331935483919</v>
      </c>
      <c r="AN38" s="512">
        <f t="shared" si="21"/>
        <v>10636.813870967746</v>
      </c>
      <c r="AO38" s="512">
        <f t="shared" si="21"/>
        <v>27997.719354838689</v>
      </c>
      <c r="AP38" s="512">
        <f t="shared" si="21"/>
        <v>60000.399677419351</v>
      </c>
      <c r="AQ38" s="512">
        <f t="shared" si="21"/>
        <v>42500</v>
      </c>
      <c r="AR38" s="512">
        <f t="shared" si="21"/>
        <v>24500</v>
      </c>
      <c r="AS38" s="512">
        <f t="shared" si="21"/>
        <v>5087.7061290322617</v>
      </c>
      <c r="AT38" s="512">
        <f t="shared" si="21"/>
        <v>21126.291290322588</v>
      </c>
      <c r="AU38" s="512">
        <f t="shared" si="21"/>
        <v>14314.997741935484</v>
      </c>
      <c r="AV38" s="512">
        <f t="shared" si="21"/>
        <v>2587.274967741916</v>
      </c>
      <c r="AW38" s="512">
        <f t="shared" si="21"/>
        <v>31000</v>
      </c>
      <c r="AX38" s="512">
        <f t="shared" si="21"/>
        <v>6731.401935483811</v>
      </c>
      <c r="AY38" s="512">
        <f t="shared" si="21"/>
        <v>12600</v>
      </c>
      <c r="AZ38" s="512">
        <f t="shared" si="21"/>
        <v>17497.918064516187</v>
      </c>
      <c r="BA38" s="512">
        <f t="shared" si="21"/>
        <v>0</v>
      </c>
      <c r="BB38" s="512">
        <f t="shared" si="21"/>
        <v>0</v>
      </c>
      <c r="BC38" s="512">
        <f t="shared" si="21"/>
        <v>0</v>
      </c>
      <c r="BD38" s="384"/>
      <c r="BE38" s="384"/>
      <c r="BF38" s="384"/>
      <c r="BG38" s="384"/>
      <c r="BH38" s="384"/>
      <c r="BI38" s="384"/>
      <c r="BJ38" s="384"/>
      <c r="BK38" s="384"/>
      <c r="BL38" s="384"/>
      <c r="BM38" s="384"/>
      <c r="BN38" s="384"/>
      <c r="BO38" s="384"/>
      <c r="BP38" s="384"/>
      <c r="BQ38" s="384"/>
      <c r="BR38" s="384"/>
      <c r="BS38" s="384"/>
      <c r="BT38" s="384"/>
      <c r="BU38" s="384"/>
      <c r="BV38" s="384"/>
      <c r="BW38" s="384"/>
      <c r="BX38" s="384"/>
      <c r="BY38" s="384"/>
      <c r="BZ38" s="384"/>
      <c r="CA38" s="384"/>
      <c r="CB38" s="384"/>
      <c r="CC38" s="384"/>
      <c r="CD38" s="384"/>
      <c r="CE38" s="384"/>
      <c r="CF38" s="384"/>
      <c r="CG38" s="384"/>
      <c r="CH38" s="384"/>
      <c r="CI38" s="384"/>
      <c r="CJ38" s="384"/>
      <c r="CK38" s="384"/>
      <c r="CL38" s="384"/>
      <c r="CM38" s="384"/>
      <c r="CN38" s="384"/>
      <c r="CO38" s="384"/>
      <c r="CP38" s="384"/>
      <c r="CQ38" s="384"/>
      <c r="CR38" s="384"/>
      <c r="CS38" s="384"/>
      <c r="CT38" s="384"/>
      <c r="CU38" s="384"/>
      <c r="CV38" s="384"/>
      <c r="CW38" s="384"/>
      <c r="CX38" s="384"/>
      <c r="CY38" s="384"/>
      <c r="CZ38" s="384"/>
      <c r="DA38" s="384"/>
      <c r="DB38" s="384"/>
      <c r="DC38" s="384"/>
      <c r="DD38" s="384"/>
      <c r="DE38" s="384"/>
      <c r="DF38" s="384"/>
      <c r="DG38" s="384"/>
      <c r="DH38" s="384"/>
      <c r="DI38" s="384"/>
      <c r="DJ38" s="384"/>
      <c r="DK38" s="384"/>
      <c r="DL38" s="384"/>
      <c r="DM38" s="384"/>
      <c r="DN38" s="384"/>
      <c r="DO38" s="384"/>
      <c r="DP38" s="384"/>
      <c r="DQ38" s="384"/>
    </row>
    <row r="39" spans="1:121" ht="15" customHeight="1">
      <c r="A39" s="328"/>
      <c r="B39" s="344"/>
      <c r="C39" s="334"/>
      <c r="D39" s="512"/>
      <c r="E39" s="512"/>
      <c r="F39" s="512"/>
      <c r="G39" s="512"/>
      <c r="H39" s="512"/>
      <c r="I39" s="512"/>
      <c r="J39" s="512"/>
      <c r="K39" s="512"/>
      <c r="L39" s="512"/>
      <c r="M39" s="512"/>
      <c r="N39" s="512"/>
      <c r="O39" s="512"/>
      <c r="P39" s="512"/>
      <c r="Q39" s="512"/>
      <c r="R39" s="512"/>
      <c r="S39" s="512"/>
      <c r="T39" s="512"/>
      <c r="U39" s="512"/>
      <c r="V39" s="512"/>
      <c r="W39" s="512"/>
      <c r="X39" s="512"/>
      <c r="Y39" s="512"/>
      <c r="Z39" s="512"/>
      <c r="AA39" s="512"/>
      <c r="AB39" s="512"/>
      <c r="AC39" s="512"/>
      <c r="AD39" s="512"/>
      <c r="AE39" s="512"/>
      <c r="AF39" s="512"/>
      <c r="AG39" s="512"/>
      <c r="AH39" s="512"/>
      <c r="AI39" s="512"/>
      <c r="AJ39" s="512"/>
      <c r="AK39" s="512"/>
      <c r="AL39" s="512"/>
      <c r="AM39" s="512"/>
      <c r="AN39" s="512"/>
      <c r="AO39" s="512"/>
      <c r="AP39" s="512"/>
      <c r="AQ39" s="512"/>
      <c r="AR39" s="512"/>
      <c r="AS39" s="512"/>
      <c r="AT39" s="512"/>
      <c r="AU39" s="512"/>
      <c r="AV39" s="512"/>
      <c r="AW39" s="512"/>
      <c r="AX39" s="512"/>
      <c r="AY39" s="512"/>
      <c r="AZ39" s="512"/>
      <c r="BA39" s="512"/>
      <c r="BB39" s="512"/>
      <c r="BC39" s="512"/>
      <c r="BD39" s="384"/>
      <c r="BE39" s="384"/>
      <c r="BF39" s="384"/>
      <c r="BG39" s="384"/>
      <c r="BH39" s="384"/>
      <c r="BI39" s="384"/>
      <c r="BJ39" s="384"/>
      <c r="BK39" s="384"/>
      <c r="BL39" s="384"/>
      <c r="BM39" s="384"/>
      <c r="BN39" s="384"/>
      <c r="BO39" s="384"/>
      <c r="BP39" s="384"/>
      <c r="BQ39" s="384"/>
      <c r="BR39" s="384"/>
      <c r="BS39" s="384"/>
      <c r="BT39" s="384"/>
      <c r="BU39" s="384"/>
      <c r="BV39" s="384"/>
      <c r="BW39" s="384"/>
      <c r="BX39" s="384"/>
      <c r="BY39" s="384"/>
      <c r="BZ39" s="384"/>
      <c r="CA39" s="384"/>
      <c r="CB39" s="384"/>
      <c r="CC39" s="384"/>
      <c r="CD39" s="384"/>
      <c r="CE39" s="384"/>
      <c r="CF39" s="384"/>
      <c r="CG39" s="384"/>
      <c r="CH39" s="384"/>
      <c r="CI39" s="384"/>
      <c r="CJ39" s="384"/>
      <c r="CK39" s="384"/>
      <c r="CL39" s="384"/>
      <c r="CM39" s="384"/>
      <c r="CN39" s="384"/>
      <c r="CO39" s="384"/>
      <c r="CP39" s="384"/>
      <c r="CQ39" s="384"/>
      <c r="CR39" s="384"/>
      <c r="CS39" s="384"/>
      <c r="CT39" s="384"/>
      <c r="CU39" s="384"/>
      <c r="CV39" s="384"/>
      <c r="CW39" s="384"/>
      <c r="CX39" s="384"/>
      <c r="CY39" s="384"/>
      <c r="CZ39" s="384"/>
      <c r="DA39" s="384"/>
      <c r="DB39" s="384"/>
      <c r="DC39" s="384"/>
      <c r="DD39" s="384"/>
      <c r="DE39" s="384"/>
      <c r="DF39" s="384"/>
      <c r="DG39" s="384"/>
      <c r="DH39" s="384"/>
      <c r="DI39" s="384"/>
      <c r="DJ39" s="384"/>
      <c r="DK39" s="384"/>
      <c r="DL39" s="384"/>
      <c r="DM39" s="384"/>
      <c r="DN39" s="384"/>
      <c r="DO39" s="384"/>
      <c r="DP39" s="384"/>
      <c r="DQ39" s="384"/>
    </row>
    <row r="40" spans="1:121" ht="15" customHeight="1">
      <c r="A40" s="574">
        <f>WEEKNUM(B40)</f>
        <v>18</v>
      </c>
      <c r="B40" s="333">
        <f>B37+1</f>
        <v>46139</v>
      </c>
      <c r="C40" s="334" t="str">
        <f t="shared" ref="C40:C43" si="22">TEXT(B40,"ddd")</f>
        <v>Sen</v>
      </c>
      <c r="D40" s="508">
        <f t="shared" ref="D40:D43" si="23">SUM(E40:BC40)</f>
        <v>178537.04590322578</v>
      </c>
      <c r="E40" s="509">
        <v>1199.5729032258068</v>
      </c>
      <c r="F40" s="509">
        <v>1500</v>
      </c>
      <c r="G40" s="509">
        <v>1129.7312903225857</v>
      </c>
      <c r="H40" s="509">
        <v>3282.5161290322658</v>
      </c>
      <c r="I40" s="509">
        <v>644.02064516129087</v>
      </c>
      <c r="J40" s="509">
        <v>0</v>
      </c>
      <c r="K40" s="523">
        <v>499.97064516129024</v>
      </c>
      <c r="L40" s="523">
        <v>603.76322580644887</v>
      </c>
      <c r="M40" s="523">
        <v>673.27548387096704</v>
      </c>
      <c r="N40" s="509">
        <v>5514.1990322580623</v>
      </c>
      <c r="O40" s="509">
        <v>8000</v>
      </c>
      <c r="P40" s="509">
        <v>500</v>
      </c>
      <c r="Q40" s="509">
        <v>11659.554548387085</v>
      </c>
      <c r="R40" s="529">
        <v>4800</v>
      </c>
      <c r="S40" s="529">
        <v>26500</v>
      </c>
      <c r="T40" s="529">
        <v>5000</v>
      </c>
      <c r="U40" s="509">
        <v>7000</v>
      </c>
      <c r="V40" s="529">
        <v>5000</v>
      </c>
      <c r="W40" s="529">
        <v>500</v>
      </c>
      <c r="X40" s="523">
        <v>1000</v>
      </c>
      <c r="Y40" s="529">
        <v>5500</v>
      </c>
      <c r="Z40" s="529">
        <v>70.054838709677327</v>
      </c>
      <c r="AA40" s="509">
        <v>89.451612903225808</v>
      </c>
      <c r="AB40" s="529">
        <v>3500</v>
      </c>
      <c r="AC40" s="529">
        <v>1300</v>
      </c>
      <c r="AD40" s="509">
        <v>2900</v>
      </c>
      <c r="AE40" s="529">
        <v>5000</v>
      </c>
      <c r="AF40" s="509">
        <v>2020.8603225806426</v>
      </c>
      <c r="AG40" s="509">
        <v>800</v>
      </c>
      <c r="AH40" s="509">
        <v>7200</v>
      </c>
      <c r="AI40" s="509">
        <v>3499.876774193548</v>
      </c>
      <c r="AJ40" s="509">
        <v>2043.2745161290325</v>
      </c>
      <c r="AK40" s="509">
        <v>1999.5303225806451</v>
      </c>
      <c r="AL40" s="529">
        <v>1000</v>
      </c>
      <c r="AM40" s="509">
        <v>11007.047419354845</v>
      </c>
      <c r="AN40" s="509">
        <v>1519.5448387096778</v>
      </c>
      <c r="AO40" s="509">
        <v>3999.6741935483842</v>
      </c>
      <c r="AP40" s="514">
        <v>9000.0570967741915</v>
      </c>
      <c r="AQ40" s="529">
        <v>6500</v>
      </c>
      <c r="AR40" s="529">
        <v>3500</v>
      </c>
      <c r="AS40" s="509">
        <v>726.8151612903232</v>
      </c>
      <c r="AT40" s="509">
        <v>3018.0416129032269</v>
      </c>
      <c r="AU40" s="523">
        <v>2044.9996774193546</v>
      </c>
      <c r="AV40" s="523">
        <v>369.61070967741654</v>
      </c>
      <c r="AW40" s="523">
        <v>5000</v>
      </c>
      <c r="AX40" s="523">
        <v>1121.900322580635</v>
      </c>
      <c r="AY40" s="523">
        <v>1800</v>
      </c>
      <c r="AZ40" s="523">
        <v>2499.7025806451697</v>
      </c>
      <c r="BA40" s="523">
        <v>0</v>
      </c>
      <c r="BB40" s="523">
        <v>0</v>
      </c>
      <c r="BC40" s="523">
        <v>4500</v>
      </c>
      <c r="BD40" s="384"/>
      <c r="BE40" s="384"/>
      <c r="BF40" s="384"/>
      <c r="BG40" s="384"/>
      <c r="BH40" s="384"/>
      <c r="BI40" s="384"/>
      <c r="BJ40" s="384"/>
      <c r="BK40" s="384"/>
      <c r="BL40" s="384"/>
      <c r="BM40" s="384"/>
      <c r="BN40" s="384"/>
      <c r="BO40" s="384"/>
      <c r="BP40" s="384"/>
      <c r="BQ40" s="384"/>
      <c r="BR40" s="384"/>
      <c r="BS40" s="384"/>
      <c r="BT40" s="384"/>
      <c r="BU40" s="384"/>
      <c r="BV40" s="384"/>
      <c r="BW40" s="384"/>
      <c r="BX40" s="384"/>
      <c r="BY40" s="384"/>
      <c r="BZ40" s="384"/>
      <c r="CA40" s="384"/>
      <c r="CB40" s="384"/>
      <c r="CC40" s="384"/>
      <c r="CD40" s="384"/>
      <c r="CE40" s="384"/>
      <c r="CF40" s="384"/>
      <c r="CG40" s="384"/>
      <c r="CH40" s="384"/>
      <c r="CI40" s="384"/>
      <c r="CJ40" s="384"/>
      <c r="CK40" s="384"/>
      <c r="CL40" s="384"/>
      <c r="CM40" s="384"/>
      <c r="CN40" s="384"/>
      <c r="CO40" s="384"/>
      <c r="CP40" s="384"/>
      <c r="CQ40" s="384"/>
      <c r="CR40" s="384"/>
      <c r="CS40" s="384"/>
      <c r="CT40" s="384"/>
      <c r="CU40" s="384"/>
      <c r="CV40" s="384"/>
      <c r="CW40" s="384"/>
      <c r="CX40" s="384"/>
      <c r="CY40" s="384"/>
      <c r="CZ40" s="384"/>
      <c r="DA40" s="384"/>
      <c r="DB40" s="384"/>
      <c r="DC40" s="384"/>
      <c r="DD40" s="384"/>
      <c r="DE40" s="384"/>
      <c r="DF40" s="384"/>
      <c r="DG40" s="384"/>
      <c r="DH40" s="384"/>
      <c r="DI40" s="384"/>
      <c r="DJ40" s="384"/>
      <c r="DK40" s="384"/>
      <c r="DL40" s="384"/>
      <c r="DM40" s="384"/>
      <c r="DN40" s="384"/>
      <c r="DO40" s="384"/>
      <c r="DP40" s="384"/>
      <c r="DQ40" s="384"/>
    </row>
    <row r="41" spans="1:121" ht="15" customHeight="1">
      <c r="A41" s="574"/>
      <c r="B41" s="333">
        <f t="shared" ref="B41:B43" si="24">B40+1</f>
        <v>46140</v>
      </c>
      <c r="C41" s="334" t="str">
        <f t="shared" si="22"/>
        <v>Sel</v>
      </c>
      <c r="D41" s="508">
        <f t="shared" si="23"/>
        <v>178537.04590322578</v>
      </c>
      <c r="E41" s="509">
        <v>1199.5729032258068</v>
      </c>
      <c r="F41" s="509">
        <v>1500</v>
      </c>
      <c r="G41" s="509">
        <v>1129.7312903225857</v>
      </c>
      <c r="H41" s="509">
        <v>3282.5161290322658</v>
      </c>
      <c r="I41" s="509">
        <v>644.02064516129087</v>
      </c>
      <c r="J41" s="509">
        <v>0</v>
      </c>
      <c r="K41" s="523">
        <v>499.97064516129024</v>
      </c>
      <c r="L41" s="523">
        <v>603.76322580644887</v>
      </c>
      <c r="M41" s="523">
        <v>673.27548387096704</v>
      </c>
      <c r="N41" s="509">
        <v>5514.1990322580623</v>
      </c>
      <c r="O41" s="509">
        <v>8000</v>
      </c>
      <c r="P41" s="509">
        <v>500</v>
      </c>
      <c r="Q41" s="509">
        <v>11659.554548387085</v>
      </c>
      <c r="R41" s="529">
        <v>4800</v>
      </c>
      <c r="S41" s="529">
        <v>26500</v>
      </c>
      <c r="T41" s="529">
        <v>5000</v>
      </c>
      <c r="U41" s="509">
        <v>7000</v>
      </c>
      <c r="V41" s="529">
        <v>5000</v>
      </c>
      <c r="W41" s="529">
        <v>500</v>
      </c>
      <c r="X41" s="523">
        <v>1000</v>
      </c>
      <c r="Y41" s="529">
        <v>5500</v>
      </c>
      <c r="Z41" s="529">
        <v>70.054838709677327</v>
      </c>
      <c r="AA41" s="509">
        <v>89.451612903225808</v>
      </c>
      <c r="AB41" s="529">
        <v>3500</v>
      </c>
      <c r="AC41" s="529">
        <v>1300</v>
      </c>
      <c r="AD41" s="509">
        <v>2900</v>
      </c>
      <c r="AE41" s="529">
        <v>5000</v>
      </c>
      <c r="AF41" s="509">
        <v>2020.8603225806426</v>
      </c>
      <c r="AG41" s="509">
        <v>800</v>
      </c>
      <c r="AH41" s="509">
        <v>7200</v>
      </c>
      <c r="AI41" s="509">
        <v>3499.876774193548</v>
      </c>
      <c r="AJ41" s="509">
        <v>2043.2745161290325</v>
      </c>
      <c r="AK41" s="509">
        <v>1999.5303225806451</v>
      </c>
      <c r="AL41" s="529">
        <v>1000</v>
      </c>
      <c r="AM41" s="509">
        <v>11007.047419354845</v>
      </c>
      <c r="AN41" s="509">
        <v>1519.5448387096778</v>
      </c>
      <c r="AO41" s="509">
        <v>3999.6741935483842</v>
      </c>
      <c r="AP41" s="514">
        <v>9000.0570967741915</v>
      </c>
      <c r="AQ41" s="529">
        <v>6500</v>
      </c>
      <c r="AR41" s="529">
        <v>3500</v>
      </c>
      <c r="AS41" s="509">
        <v>726.8151612903232</v>
      </c>
      <c r="AT41" s="509">
        <v>3018.0416129032269</v>
      </c>
      <c r="AU41" s="523">
        <v>2044.9996774193546</v>
      </c>
      <c r="AV41" s="523">
        <v>369.61070967741654</v>
      </c>
      <c r="AW41" s="523">
        <v>5000</v>
      </c>
      <c r="AX41" s="523">
        <v>1121.900322580635</v>
      </c>
      <c r="AY41" s="523">
        <v>1800</v>
      </c>
      <c r="AZ41" s="523">
        <v>2499.7025806451697</v>
      </c>
      <c r="BA41" s="523">
        <v>0</v>
      </c>
      <c r="BB41" s="523">
        <v>0</v>
      </c>
      <c r="BC41" s="523">
        <v>4500</v>
      </c>
      <c r="BD41" s="384"/>
      <c r="BE41" s="384"/>
      <c r="BF41" s="384"/>
      <c r="BG41" s="384"/>
      <c r="BH41" s="384"/>
      <c r="BI41" s="384"/>
      <c r="BJ41" s="384"/>
      <c r="BK41" s="384"/>
      <c r="BL41" s="384"/>
      <c r="BM41" s="384"/>
      <c r="BN41" s="384"/>
      <c r="BO41" s="384"/>
      <c r="BP41" s="384"/>
      <c r="BQ41" s="384"/>
      <c r="BR41" s="384"/>
      <c r="BS41" s="384"/>
      <c r="BT41" s="384"/>
      <c r="BU41" s="384"/>
      <c r="BV41" s="384"/>
      <c r="BW41" s="384"/>
      <c r="BX41" s="384"/>
      <c r="BY41" s="384"/>
      <c r="BZ41" s="384"/>
      <c r="CA41" s="384"/>
      <c r="CB41" s="384"/>
      <c r="CC41" s="384"/>
      <c r="CD41" s="384"/>
      <c r="CE41" s="384"/>
      <c r="CF41" s="384"/>
      <c r="CG41" s="384"/>
      <c r="CH41" s="384"/>
      <c r="CI41" s="384"/>
      <c r="CJ41" s="384"/>
      <c r="CK41" s="384"/>
      <c r="CL41" s="384"/>
      <c r="CM41" s="384"/>
      <c r="CN41" s="384"/>
      <c r="CO41" s="384"/>
      <c r="CP41" s="384"/>
      <c r="CQ41" s="384"/>
      <c r="CR41" s="384"/>
      <c r="CS41" s="384"/>
      <c r="CT41" s="384"/>
      <c r="CU41" s="384"/>
      <c r="CV41" s="384"/>
      <c r="CW41" s="384"/>
      <c r="CX41" s="384"/>
      <c r="CY41" s="384"/>
      <c r="CZ41" s="384"/>
      <c r="DA41" s="384"/>
      <c r="DB41" s="384"/>
      <c r="DC41" s="384"/>
      <c r="DD41" s="384"/>
      <c r="DE41" s="384"/>
      <c r="DF41" s="384"/>
      <c r="DG41" s="384"/>
      <c r="DH41" s="384"/>
      <c r="DI41" s="384"/>
      <c r="DJ41" s="384"/>
      <c r="DK41" s="384"/>
      <c r="DL41" s="384"/>
      <c r="DM41" s="384"/>
      <c r="DN41" s="384"/>
      <c r="DO41" s="384"/>
      <c r="DP41" s="384"/>
      <c r="DQ41" s="384"/>
    </row>
    <row r="42" spans="1:121" ht="15" customHeight="1">
      <c r="A42" s="574"/>
      <c r="B42" s="333">
        <f t="shared" si="24"/>
        <v>46141</v>
      </c>
      <c r="C42" s="334" t="str">
        <f t="shared" si="22"/>
        <v>Rab</v>
      </c>
      <c r="D42" s="508">
        <f t="shared" si="23"/>
        <v>178537.04590322578</v>
      </c>
      <c r="E42" s="509">
        <v>1199.5729032258068</v>
      </c>
      <c r="F42" s="509">
        <v>1500</v>
      </c>
      <c r="G42" s="509">
        <v>1129.7312903225857</v>
      </c>
      <c r="H42" s="509">
        <v>3282.5161290322658</v>
      </c>
      <c r="I42" s="509">
        <v>644.02064516129087</v>
      </c>
      <c r="J42" s="509">
        <v>0</v>
      </c>
      <c r="K42" s="523">
        <v>499.97064516129024</v>
      </c>
      <c r="L42" s="523">
        <v>603.76322580644887</v>
      </c>
      <c r="M42" s="523">
        <v>673.27548387096704</v>
      </c>
      <c r="N42" s="509">
        <v>5514.1990322580623</v>
      </c>
      <c r="O42" s="509">
        <v>8000</v>
      </c>
      <c r="P42" s="509">
        <v>500</v>
      </c>
      <c r="Q42" s="509">
        <v>11659.554548387085</v>
      </c>
      <c r="R42" s="529">
        <v>4800</v>
      </c>
      <c r="S42" s="529">
        <v>26500</v>
      </c>
      <c r="T42" s="529">
        <v>5000</v>
      </c>
      <c r="U42" s="509">
        <v>7000</v>
      </c>
      <c r="V42" s="529">
        <v>5000</v>
      </c>
      <c r="W42" s="529">
        <v>500</v>
      </c>
      <c r="X42" s="523">
        <v>1000</v>
      </c>
      <c r="Y42" s="529">
        <v>5500</v>
      </c>
      <c r="Z42" s="529">
        <v>70.054838709677327</v>
      </c>
      <c r="AA42" s="509">
        <v>89.451612903225808</v>
      </c>
      <c r="AB42" s="529">
        <v>3500</v>
      </c>
      <c r="AC42" s="529">
        <v>1300</v>
      </c>
      <c r="AD42" s="509">
        <v>2900</v>
      </c>
      <c r="AE42" s="529">
        <v>5000</v>
      </c>
      <c r="AF42" s="509">
        <v>2020.8603225806426</v>
      </c>
      <c r="AG42" s="509">
        <v>800</v>
      </c>
      <c r="AH42" s="509">
        <v>7200</v>
      </c>
      <c r="AI42" s="509">
        <v>3499.876774193548</v>
      </c>
      <c r="AJ42" s="509">
        <v>2043.2745161290325</v>
      </c>
      <c r="AK42" s="509">
        <v>1999.5303225806451</v>
      </c>
      <c r="AL42" s="529">
        <v>1000</v>
      </c>
      <c r="AM42" s="509">
        <v>11007.047419354845</v>
      </c>
      <c r="AN42" s="509">
        <v>1519.5448387096778</v>
      </c>
      <c r="AO42" s="509">
        <v>3999.6741935483842</v>
      </c>
      <c r="AP42" s="514">
        <v>9000.0570967741915</v>
      </c>
      <c r="AQ42" s="529">
        <v>6500</v>
      </c>
      <c r="AR42" s="529">
        <v>3500</v>
      </c>
      <c r="AS42" s="509">
        <v>726.8151612903232</v>
      </c>
      <c r="AT42" s="509">
        <v>3018.0416129032269</v>
      </c>
      <c r="AU42" s="523">
        <v>2044.9996774193546</v>
      </c>
      <c r="AV42" s="523">
        <v>369.61070967741654</v>
      </c>
      <c r="AW42" s="523">
        <v>5000</v>
      </c>
      <c r="AX42" s="523">
        <v>1121.900322580635</v>
      </c>
      <c r="AY42" s="523">
        <v>1800</v>
      </c>
      <c r="AZ42" s="523">
        <v>2499.7025806451697</v>
      </c>
      <c r="BA42" s="523">
        <v>0</v>
      </c>
      <c r="BB42" s="523">
        <v>0</v>
      </c>
      <c r="BC42" s="523">
        <v>4500</v>
      </c>
      <c r="BD42" s="384"/>
      <c r="BE42" s="384"/>
      <c r="BF42" s="384"/>
      <c r="BG42" s="384"/>
      <c r="BH42" s="384"/>
      <c r="BI42" s="384"/>
      <c r="BJ42" s="384"/>
      <c r="BK42" s="384"/>
      <c r="BL42" s="384"/>
      <c r="BM42" s="384"/>
      <c r="BN42" s="384"/>
      <c r="BO42" s="384"/>
      <c r="BP42" s="384"/>
      <c r="BQ42" s="384"/>
      <c r="BR42" s="384"/>
      <c r="BS42" s="384"/>
      <c r="BT42" s="384"/>
      <c r="BU42" s="384"/>
      <c r="BV42" s="384"/>
      <c r="BW42" s="384"/>
      <c r="BX42" s="384"/>
      <c r="BY42" s="384"/>
      <c r="BZ42" s="384"/>
      <c r="CA42" s="384"/>
      <c r="CB42" s="384"/>
      <c r="CC42" s="384"/>
      <c r="CD42" s="384"/>
      <c r="CE42" s="384"/>
      <c r="CF42" s="384"/>
      <c r="CG42" s="384"/>
      <c r="CH42" s="384"/>
      <c r="CI42" s="384"/>
      <c r="CJ42" s="384"/>
      <c r="CK42" s="384"/>
      <c r="CL42" s="384"/>
      <c r="CM42" s="384"/>
      <c r="CN42" s="384"/>
      <c r="CO42" s="384"/>
      <c r="CP42" s="384"/>
      <c r="CQ42" s="384"/>
      <c r="CR42" s="384"/>
      <c r="CS42" s="384"/>
      <c r="CT42" s="384"/>
      <c r="CU42" s="384"/>
      <c r="CV42" s="384"/>
      <c r="CW42" s="384"/>
      <c r="CX42" s="384"/>
      <c r="CY42" s="384"/>
      <c r="CZ42" s="384"/>
      <c r="DA42" s="384"/>
      <c r="DB42" s="384"/>
      <c r="DC42" s="384"/>
      <c r="DD42" s="384"/>
      <c r="DE42" s="384"/>
      <c r="DF42" s="384"/>
      <c r="DG42" s="384"/>
      <c r="DH42" s="384"/>
      <c r="DI42" s="384"/>
      <c r="DJ42" s="384"/>
      <c r="DK42" s="384"/>
      <c r="DL42" s="384"/>
      <c r="DM42" s="384"/>
      <c r="DN42" s="384"/>
      <c r="DO42" s="384"/>
      <c r="DP42" s="384"/>
      <c r="DQ42" s="384"/>
    </row>
    <row r="43" spans="1:121" ht="15" customHeight="1">
      <c r="A43" s="574"/>
      <c r="B43" s="333">
        <f t="shared" si="24"/>
        <v>46142</v>
      </c>
      <c r="C43" s="334" t="str">
        <f t="shared" si="22"/>
        <v>Kam</v>
      </c>
      <c r="D43" s="508">
        <f t="shared" si="23"/>
        <v>178537.04590322578</v>
      </c>
      <c r="E43" s="509">
        <v>1199.5729032258068</v>
      </c>
      <c r="F43" s="509">
        <v>1500</v>
      </c>
      <c r="G43" s="509">
        <v>1129.7312903225857</v>
      </c>
      <c r="H43" s="509">
        <v>3282.5161290322658</v>
      </c>
      <c r="I43" s="509">
        <v>644.02064516129087</v>
      </c>
      <c r="J43" s="509">
        <v>0</v>
      </c>
      <c r="K43" s="523">
        <v>499.97064516129024</v>
      </c>
      <c r="L43" s="523">
        <v>603.76322580644887</v>
      </c>
      <c r="M43" s="523">
        <v>673.27548387096704</v>
      </c>
      <c r="N43" s="509">
        <v>5514.1990322580623</v>
      </c>
      <c r="O43" s="509">
        <v>8000</v>
      </c>
      <c r="P43" s="509">
        <v>500</v>
      </c>
      <c r="Q43" s="509">
        <v>11659.554548387085</v>
      </c>
      <c r="R43" s="529">
        <v>4800</v>
      </c>
      <c r="S43" s="529">
        <v>26500</v>
      </c>
      <c r="T43" s="529">
        <v>5000</v>
      </c>
      <c r="U43" s="509">
        <v>7000</v>
      </c>
      <c r="V43" s="529">
        <v>5000</v>
      </c>
      <c r="W43" s="529">
        <v>500</v>
      </c>
      <c r="X43" s="523">
        <v>1000</v>
      </c>
      <c r="Y43" s="529">
        <v>5500</v>
      </c>
      <c r="Z43" s="529">
        <v>70.054838709677327</v>
      </c>
      <c r="AA43" s="509">
        <v>89.451612903225808</v>
      </c>
      <c r="AB43" s="529">
        <v>3500</v>
      </c>
      <c r="AC43" s="529">
        <v>1300</v>
      </c>
      <c r="AD43" s="509">
        <v>2900</v>
      </c>
      <c r="AE43" s="529">
        <v>5000</v>
      </c>
      <c r="AF43" s="509">
        <v>2020.8603225806426</v>
      </c>
      <c r="AG43" s="509">
        <v>800</v>
      </c>
      <c r="AH43" s="509">
        <v>7200</v>
      </c>
      <c r="AI43" s="509">
        <v>3499.876774193548</v>
      </c>
      <c r="AJ43" s="509">
        <v>2043.2745161290325</v>
      </c>
      <c r="AK43" s="509">
        <v>1999.5303225806451</v>
      </c>
      <c r="AL43" s="529">
        <v>1000</v>
      </c>
      <c r="AM43" s="509">
        <v>11007.047419354845</v>
      </c>
      <c r="AN43" s="509">
        <v>1519.5448387096778</v>
      </c>
      <c r="AO43" s="509">
        <v>3999.6741935483842</v>
      </c>
      <c r="AP43" s="514">
        <v>9000.0570967741915</v>
      </c>
      <c r="AQ43" s="529">
        <v>6500</v>
      </c>
      <c r="AR43" s="529">
        <v>3500</v>
      </c>
      <c r="AS43" s="509">
        <v>726.8151612903232</v>
      </c>
      <c r="AT43" s="509">
        <v>3018.0416129032269</v>
      </c>
      <c r="AU43" s="523">
        <v>2044.9996774193546</v>
      </c>
      <c r="AV43" s="523">
        <v>369.61070967741654</v>
      </c>
      <c r="AW43" s="523">
        <v>5000</v>
      </c>
      <c r="AX43" s="523">
        <v>1121.900322580635</v>
      </c>
      <c r="AY43" s="523">
        <v>1800</v>
      </c>
      <c r="AZ43" s="523">
        <v>2499.7025806451697</v>
      </c>
      <c r="BA43" s="523">
        <v>0</v>
      </c>
      <c r="BB43" s="523">
        <v>0</v>
      </c>
      <c r="BC43" s="523">
        <v>4500</v>
      </c>
      <c r="BD43" s="384"/>
      <c r="BE43" s="384"/>
      <c r="BF43" s="384"/>
      <c r="BG43" s="384"/>
      <c r="BH43" s="384"/>
      <c r="BI43" s="384"/>
      <c r="BJ43" s="384"/>
      <c r="BK43" s="384"/>
      <c r="BL43" s="384"/>
      <c r="BM43" s="384"/>
      <c r="BN43" s="384"/>
      <c r="BO43" s="384"/>
      <c r="BP43" s="384"/>
      <c r="BQ43" s="384"/>
      <c r="BR43" s="384"/>
      <c r="BS43" s="384"/>
      <c r="BT43" s="384"/>
      <c r="BU43" s="384"/>
      <c r="BV43" s="384"/>
      <c r="BW43" s="384"/>
      <c r="BX43" s="384"/>
      <c r="BY43" s="384"/>
      <c r="BZ43" s="384"/>
      <c r="CA43" s="384"/>
      <c r="CB43" s="384"/>
      <c r="CC43" s="384"/>
      <c r="CD43" s="384"/>
      <c r="CE43" s="384"/>
      <c r="CF43" s="384"/>
      <c r="CG43" s="384"/>
      <c r="CH43" s="384"/>
      <c r="CI43" s="384"/>
      <c r="CJ43" s="384"/>
      <c r="CK43" s="384"/>
      <c r="CL43" s="384"/>
      <c r="CM43" s="384"/>
      <c r="CN43" s="384"/>
      <c r="CO43" s="384"/>
      <c r="CP43" s="384"/>
      <c r="CQ43" s="384"/>
      <c r="CR43" s="384"/>
      <c r="CS43" s="384"/>
      <c r="CT43" s="384"/>
      <c r="CU43" s="384"/>
      <c r="CV43" s="384"/>
      <c r="CW43" s="384"/>
      <c r="CX43" s="384"/>
      <c r="CY43" s="384"/>
      <c r="CZ43" s="384"/>
      <c r="DA43" s="384"/>
      <c r="DB43" s="384"/>
      <c r="DC43" s="384"/>
      <c r="DD43" s="384"/>
      <c r="DE43" s="384"/>
      <c r="DF43" s="384"/>
      <c r="DG43" s="384"/>
      <c r="DH43" s="384"/>
      <c r="DI43" s="384"/>
      <c r="DJ43" s="384"/>
      <c r="DK43" s="384"/>
      <c r="DL43" s="384"/>
      <c r="DM43" s="384"/>
      <c r="DN43" s="384"/>
      <c r="DO43" s="384"/>
      <c r="DP43" s="384"/>
      <c r="DQ43" s="384"/>
    </row>
    <row r="44" spans="1:121" ht="15" customHeight="1">
      <c r="A44" s="328"/>
      <c r="B44" s="344" t="s">
        <v>57</v>
      </c>
      <c r="C44" s="334"/>
      <c r="D44" s="513">
        <f t="shared" ref="D44:AE44" si="25">SUM(D40:D43)</f>
        <v>714148.18361290311</v>
      </c>
      <c r="E44" s="513">
        <f t="shared" si="25"/>
        <v>4798.2916129032274</v>
      </c>
      <c r="F44" s="513">
        <f t="shared" si="25"/>
        <v>6000</v>
      </c>
      <c r="G44" s="513">
        <f t="shared" si="25"/>
        <v>4518.9251612903427</v>
      </c>
      <c r="H44" s="513">
        <f t="shared" si="25"/>
        <v>13130.064516129063</v>
      </c>
      <c r="I44" s="513">
        <f t="shared" si="25"/>
        <v>2576.0825806451635</v>
      </c>
      <c r="J44" s="513">
        <f t="shared" si="25"/>
        <v>0</v>
      </c>
      <c r="K44" s="513">
        <f t="shared" si="25"/>
        <v>1999.8825806451609</v>
      </c>
      <c r="L44" s="513">
        <f t="shared" si="25"/>
        <v>2415.0529032257955</v>
      </c>
      <c r="M44" s="513">
        <f t="shared" si="25"/>
        <v>2693.1019354838681</v>
      </c>
      <c r="N44" s="513">
        <f t="shared" si="25"/>
        <v>22056.796129032249</v>
      </c>
      <c r="O44" s="513">
        <f t="shared" si="25"/>
        <v>32000</v>
      </c>
      <c r="P44" s="513">
        <f t="shared" si="25"/>
        <v>2000</v>
      </c>
      <c r="Q44" s="513">
        <f t="shared" si="25"/>
        <v>46638.218193548339</v>
      </c>
      <c r="R44" s="513">
        <f t="shared" si="25"/>
        <v>19200</v>
      </c>
      <c r="S44" s="512">
        <f t="shared" si="25"/>
        <v>106000</v>
      </c>
      <c r="T44" s="513">
        <f t="shared" si="25"/>
        <v>20000</v>
      </c>
      <c r="U44" s="513">
        <f t="shared" si="25"/>
        <v>28000</v>
      </c>
      <c r="V44" s="513">
        <f t="shared" si="25"/>
        <v>20000</v>
      </c>
      <c r="W44" s="513">
        <f t="shared" si="25"/>
        <v>2000</v>
      </c>
      <c r="X44" s="513">
        <f t="shared" si="25"/>
        <v>4000</v>
      </c>
      <c r="Y44" s="513">
        <f t="shared" si="25"/>
        <v>22000</v>
      </c>
      <c r="Z44" s="513">
        <f t="shared" si="25"/>
        <v>280.21935483870931</v>
      </c>
      <c r="AA44" s="513">
        <f t="shared" si="25"/>
        <v>357.80645161290323</v>
      </c>
      <c r="AB44" s="513">
        <f t="shared" si="25"/>
        <v>14000</v>
      </c>
      <c r="AC44" s="513">
        <f t="shared" si="25"/>
        <v>5200</v>
      </c>
      <c r="AD44" s="513">
        <f t="shared" si="25"/>
        <v>11600</v>
      </c>
      <c r="AE44" s="513">
        <f t="shared" si="25"/>
        <v>20000</v>
      </c>
      <c r="AF44" s="512">
        <f t="shared" ref="AF44:BC44" si="26">SUM(AF40:AF43)</f>
        <v>8083.4412903225702</v>
      </c>
      <c r="AG44" s="512">
        <f t="shared" si="26"/>
        <v>3200</v>
      </c>
      <c r="AH44" s="512">
        <f t="shared" si="26"/>
        <v>28800</v>
      </c>
      <c r="AI44" s="512">
        <f t="shared" si="26"/>
        <v>13999.507096774192</v>
      </c>
      <c r="AJ44" s="512">
        <f t="shared" si="26"/>
        <v>8173.0980645161299</v>
      </c>
      <c r="AK44" s="512">
        <f t="shared" si="26"/>
        <v>7998.1212903225805</v>
      </c>
      <c r="AL44" s="512">
        <f t="shared" si="26"/>
        <v>4000</v>
      </c>
      <c r="AM44" s="512">
        <f t="shared" si="26"/>
        <v>44028.189677419381</v>
      </c>
      <c r="AN44" s="512">
        <f t="shared" si="26"/>
        <v>6078.1793548387113</v>
      </c>
      <c r="AO44" s="512">
        <f t="shared" si="26"/>
        <v>15998.696774193537</v>
      </c>
      <c r="AP44" s="513">
        <f t="shared" si="26"/>
        <v>36000.228387096766</v>
      </c>
      <c r="AQ44" s="512">
        <f t="shared" si="26"/>
        <v>26000</v>
      </c>
      <c r="AR44" s="512">
        <f t="shared" si="26"/>
        <v>14000</v>
      </c>
      <c r="AS44" s="512">
        <f t="shared" si="26"/>
        <v>2907.2606451612928</v>
      </c>
      <c r="AT44" s="512">
        <f t="shared" si="26"/>
        <v>12072.166451612908</v>
      </c>
      <c r="AU44" s="512">
        <f t="shared" si="26"/>
        <v>8179.9987096774184</v>
      </c>
      <c r="AV44" s="512">
        <f t="shared" si="26"/>
        <v>1478.4428387096661</v>
      </c>
      <c r="AW44" s="512">
        <f t="shared" si="26"/>
        <v>20000</v>
      </c>
      <c r="AX44" s="512">
        <f t="shared" si="26"/>
        <v>4487.6012903225401</v>
      </c>
      <c r="AY44" s="512">
        <f t="shared" si="26"/>
        <v>7200</v>
      </c>
      <c r="AZ44" s="512">
        <f t="shared" si="26"/>
        <v>9998.810322580679</v>
      </c>
      <c r="BA44" s="512">
        <f t="shared" si="26"/>
        <v>0</v>
      </c>
      <c r="BB44" s="512">
        <f t="shared" si="26"/>
        <v>0</v>
      </c>
      <c r="BC44" s="512">
        <f t="shared" si="26"/>
        <v>18000</v>
      </c>
      <c r="BD44" s="384"/>
      <c r="BE44" s="384"/>
      <c r="BF44" s="384"/>
      <c r="BG44" s="384"/>
      <c r="BH44" s="384"/>
      <c r="BI44" s="384"/>
      <c r="BJ44" s="384"/>
      <c r="BK44" s="384"/>
      <c r="BL44" s="384"/>
      <c r="BM44" s="384"/>
      <c r="BN44" s="384"/>
      <c r="BO44" s="384"/>
      <c r="BP44" s="384"/>
      <c r="BQ44" s="384"/>
      <c r="BR44" s="384"/>
      <c r="BS44" s="384"/>
      <c r="BT44" s="384"/>
      <c r="BU44" s="384"/>
      <c r="BV44" s="384"/>
      <c r="BW44" s="384"/>
      <c r="BX44" s="384"/>
      <c r="BY44" s="384"/>
      <c r="BZ44" s="384"/>
      <c r="CA44" s="384"/>
      <c r="CB44" s="384"/>
      <c r="CC44" s="384"/>
      <c r="CD44" s="384"/>
      <c r="CE44" s="384"/>
      <c r="CF44" s="384"/>
      <c r="CG44" s="384"/>
      <c r="CH44" s="384"/>
      <c r="CI44" s="384"/>
      <c r="CJ44" s="384"/>
      <c r="CK44" s="384"/>
      <c r="CL44" s="384"/>
      <c r="CM44" s="384"/>
      <c r="CN44" s="384"/>
      <c r="CO44" s="384"/>
      <c r="CP44" s="384"/>
      <c r="CQ44" s="384"/>
      <c r="CR44" s="384"/>
      <c r="CS44" s="384"/>
      <c r="CT44" s="384"/>
      <c r="CU44" s="384"/>
      <c r="CV44" s="384"/>
      <c r="CW44" s="384"/>
      <c r="CX44" s="384"/>
      <c r="CY44" s="384"/>
      <c r="CZ44" s="384"/>
      <c r="DA44" s="384"/>
      <c r="DB44" s="384"/>
      <c r="DC44" s="384"/>
      <c r="DD44" s="384"/>
      <c r="DE44" s="384"/>
      <c r="DF44" s="384"/>
      <c r="DG44" s="384"/>
      <c r="DH44" s="384"/>
      <c r="DI44" s="384"/>
      <c r="DJ44" s="384"/>
      <c r="DK44" s="384"/>
      <c r="DL44" s="384"/>
      <c r="DM44" s="384"/>
      <c r="DN44" s="384"/>
      <c r="DO44" s="384"/>
      <c r="DP44" s="384"/>
      <c r="DQ44" s="384"/>
    </row>
    <row r="45" spans="1:121" ht="15" customHeight="1">
      <c r="A45" s="328"/>
      <c r="B45" s="333"/>
      <c r="C45" s="334"/>
      <c r="D45" s="514"/>
      <c r="E45" s="334"/>
      <c r="F45" s="514"/>
      <c r="G45" s="334"/>
      <c r="H45" s="334"/>
      <c r="I45" s="334"/>
      <c r="J45" s="334"/>
      <c r="K45" s="334"/>
      <c r="L45" s="334"/>
      <c r="M45" s="334"/>
      <c r="N45" s="334"/>
      <c r="O45" s="334"/>
      <c r="P45" s="334"/>
      <c r="Q45" s="334"/>
      <c r="R45" s="334"/>
      <c r="S45" s="509"/>
      <c r="T45" s="334"/>
      <c r="U45" s="334"/>
      <c r="V45" s="334"/>
      <c r="W45" s="334"/>
      <c r="X45" s="334"/>
      <c r="Y45" s="334"/>
      <c r="Z45" s="334"/>
      <c r="AA45" s="334"/>
      <c r="AB45" s="334"/>
      <c r="AC45" s="334"/>
      <c r="AD45" s="334"/>
      <c r="AE45" s="334"/>
      <c r="AF45" s="509"/>
      <c r="AG45" s="509"/>
      <c r="AH45" s="509"/>
      <c r="AI45" s="509"/>
      <c r="AJ45" s="509"/>
      <c r="AK45" s="509"/>
      <c r="AL45" s="509"/>
      <c r="AM45" s="509"/>
      <c r="AN45" s="509"/>
      <c r="AO45" s="509"/>
      <c r="AP45" s="334"/>
      <c r="AQ45" s="509"/>
      <c r="AR45" s="509"/>
      <c r="AS45" s="334"/>
      <c r="AT45" s="334"/>
      <c r="AU45" s="334"/>
      <c r="AV45" s="334"/>
      <c r="AW45" s="334"/>
      <c r="AX45" s="334"/>
      <c r="AY45" s="334"/>
      <c r="AZ45" s="334"/>
      <c r="BA45" s="334"/>
      <c r="BB45" s="334"/>
      <c r="BC45" s="334"/>
      <c r="BD45" s="384"/>
      <c r="BE45" s="384"/>
      <c r="BF45" s="384"/>
      <c r="BG45" s="384"/>
      <c r="BH45" s="384"/>
      <c r="BI45" s="384"/>
      <c r="BJ45" s="384"/>
      <c r="BK45" s="384"/>
      <c r="BL45" s="384"/>
      <c r="BM45" s="384"/>
      <c r="BN45" s="384"/>
      <c r="BO45" s="384"/>
      <c r="BP45" s="384"/>
      <c r="BQ45" s="384"/>
      <c r="BR45" s="384"/>
      <c r="BS45" s="384"/>
      <c r="BT45" s="384"/>
      <c r="BU45" s="384"/>
      <c r="BV45" s="384"/>
      <c r="BW45" s="384"/>
      <c r="BX45" s="384"/>
      <c r="BY45" s="384"/>
      <c r="BZ45" s="384"/>
      <c r="CA45" s="384"/>
      <c r="CB45" s="384"/>
      <c r="CC45" s="384"/>
      <c r="CD45" s="384"/>
      <c r="CE45" s="384"/>
      <c r="CF45" s="384"/>
      <c r="CG45" s="384"/>
      <c r="CH45" s="384"/>
      <c r="CI45" s="384"/>
      <c r="CJ45" s="384"/>
      <c r="CK45" s="384"/>
      <c r="CL45" s="384"/>
      <c r="CM45" s="384"/>
      <c r="CN45" s="384"/>
      <c r="CO45" s="384"/>
      <c r="CP45" s="384"/>
      <c r="CQ45" s="384"/>
      <c r="CR45" s="384"/>
      <c r="CS45" s="384"/>
      <c r="CT45" s="384"/>
      <c r="CU45" s="384"/>
      <c r="CV45" s="384"/>
      <c r="CW45" s="384"/>
      <c r="CX45" s="384"/>
      <c r="CY45" s="384"/>
      <c r="CZ45" s="384"/>
      <c r="DA45" s="384"/>
      <c r="DB45" s="384"/>
      <c r="DC45" s="384"/>
      <c r="DD45" s="384"/>
      <c r="DE45" s="384"/>
      <c r="DF45" s="384"/>
      <c r="DG45" s="384"/>
      <c r="DH45" s="384"/>
      <c r="DI45" s="384"/>
      <c r="DJ45" s="384"/>
      <c r="DK45" s="384"/>
      <c r="DL45" s="384"/>
      <c r="DM45" s="384"/>
      <c r="DN45" s="384"/>
      <c r="DO45" s="384"/>
      <c r="DP45" s="384"/>
      <c r="DQ45" s="384"/>
    </row>
    <row r="46" spans="1:121" ht="15" customHeight="1">
      <c r="A46" s="343"/>
      <c r="B46" s="344" t="s">
        <v>57</v>
      </c>
      <c r="C46" s="334"/>
      <c r="D46" s="512">
        <f t="shared" ref="D46:T46" si="27">SUM(D20,D11,D29,D38,D44)</f>
        <v>5201351.6267741937</v>
      </c>
      <c r="E46" s="512">
        <f t="shared" si="27"/>
        <v>32259.187096774207</v>
      </c>
      <c r="F46" s="512">
        <f t="shared" si="27"/>
        <v>43000</v>
      </c>
      <c r="G46" s="512">
        <f t="shared" si="27"/>
        <v>33891.938709677568</v>
      </c>
      <c r="H46" s="512">
        <f t="shared" si="27"/>
        <v>89343.483870967961</v>
      </c>
      <c r="I46" s="512">
        <f t="shared" si="27"/>
        <v>19320.619354838727</v>
      </c>
      <c r="J46" s="512">
        <f t="shared" si="27"/>
        <v>0</v>
      </c>
      <c r="K46" s="512">
        <f t="shared" si="27"/>
        <v>12999.236774193545</v>
      </c>
      <c r="L46" s="512">
        <f t="shared" si="27"/>
        <v>18112.896774193465</v>
      </c>
      <c r="M46" s="512">
        <f t="shared" si="27"/>
        <v>20198.264516129013</v>
      </c>
      <c r="N46" s="512">
        <f t="shared" si="27"/>
        <v>139369.17483870962</v>
      </c>
      <c r="O46" s="512">
        <f t="shared" si="27"/>
        <v>220400.87161290331</v>
      </c>
      <c r="P46" s="512">
        <f t="shared" si="27"/>
        <v>37343.264516129027</v>
      </c>
      <c r="Q46" s="512">
        <f t="shared" si="27"/>
        <v>329786.63645161252</v>
      </c>
      <c r="R46" s="512">
        <f t="shared" si="27"/>
        <v>168000</v>
      </c>
      <c r="S46" s="512">
        <f t="shared" si="27"/>
        <v>881000</v>
      </c>
      <c r="T46" s="512">
        <f t="shared" si="27"/>
        <v>160000</v>
      </c>
      <c r="U46" s="512">
        <f>SUM(U20,U11,U29,U38,U44)</f>
        <v>182000</v>
      </c>
      <c r="V46" s="512">
        <f>SUM(V20,V11,V29,V38,V44)</f>
        <v>150000</v>
      </c>
      <c r="W46" s="512">
        <f>SUM(W20,W11,W29,W38,W44)</f>
        <v>15000</v>
      </c>
      <c r="X46" s="512">
        <f>SUM(X20,X11,X29,X38,X44)</f>
        <v>26000</v>
      </c>
      <c r="Y46" s="512">
        <f>SUM(Y20,Y11,Y29,Y38,Y44)</f>
        <v>153000</v>
      </c>
      <c r="Z46" s="512">
        <f t="shared" ref="Z46:AE46" si="28">SUM(Z20,Z11,Z29,Z38,Z44)</f>
        <v>2101.6451612903197</v>
      </c>
      <c r="AA46" s="512">
        <f t="shared" si="28"/>
        <v>2683.5483870967746</v>
      </c>
      <c r="AB46" s="512">
        <f t="shared" si="28"/>
        <v>95000</v>
      </c>
      <c r="AC46" s="512">
        <f t="shared" si="28"/>
        <v>39000</v>
      </c>
      <c r="AD46" s="512">
        <f t="shared" si="28"/>
        <v>75400</v>
      </c>
      <c r="AE46" s="512">
        <f t="shared" si="28"/>
        <v>209000</v>
      </c>
      <c r="AF46" s="512">
        <f t="shared" ref="AF46:BC46" si="29">SUM(AF20,AF11,AF29,AF38,AF44)</f>
        <v>60625.809677419275</v>
      </c>
      <c r="AG46" s="512">
        <f t="shared" si="29"/>
        <v>20800</v>
      </c>
      <c r="AH46" s="512">
        <f t="shared" si="29"/>
        <v>199199.40774193549</v>
      </c>
      <c r="AI46" s="512">
        <f t="shared" si="29"/>
        <v>76997.28903225805</v>
      </c>
      <c r="AJ46" s="512">
        <f t="shared" si="29"/>
        <v>61298.23548387098</v>
      </c>
      <c r="AK46" s="512">
        <f t="shared" si="29"/>
        <v>59985.90967741936</v>
      </c>
      <c r="AL46" s="512">
        <f t="shared" si="29"/>
        <v>26000</v>
      </c>
      <c r="AM46" s="512">
        <f t="shared" si="29"/>
        <v>330211.42258064536</v>
      </c>
      <c r="AN46" s="512">
        <f t="shared" si="29"/>
        <v>45586.345161290337</v>
      </c>
      <c r="AO46" s="512">
        <f t="shared" si="29"/>
        <v>119990.22580645152</v>
      </c>
      <c r="AP46" s="512">
        <f t="shared" si="29"/>
        <v>258001.71290322579</v>
      </c>
      <c r="AQ46" s="512">
        <f t="shared" si="29"/>
        <v>199000</v>
      </c>
      <c r="AR46" s="512">
        <f t="shared" si="29"/>
        <v>94500</v>
      </c>
      <c r="AS46" s="512">
        <f t="shared" si="29"/>
        <v>21804.454838709691</v>
      </c>
      <c r="AT46" s="512">
        <f t="shared" si="29"/>
        <v>90541.248387096814</v>
      </c>
      <c r="AU46" s="512">
        <f t="shared" si="29"/>
        <v>61349.990322580641</v>
      </c>
      <c r="AV46" s="512">
        <f t="shared" si="29"/>
        <v>11088.321290322498</v>
      </c>
      <c r="AW46" s="512">
        <f t="shared" si="29"/>
        <v>134000</v>
      </c>
      <c r="AX46" s="512">
        <f t="shared" si="29"/>
        <v>29169.408387096511</v>
      </c>
      <c r="AY46" s="512">
        <f t="shared" si="29"/>
        <v>54000</v>
      </c>
      <c r="AZ46" s="512">
        <f t="shared" si="29"/>
        <v>74991.07741935509</v>
      </c>
      <c r="BA46" s="512">
        <f t="shared" si="29"/>
        <v>0</v>
      </c>
      <c r="BB46" s="512">
        <f t="shared" si="29"/>
        <v>0</v>
      </c>
      <c r="BC46" s="512">
        <f t="shared" si="29"/>
        <v>18000</v>
      </c>
      <c r="BD46" s="384"/>
      <c r="BE46" s="384"/>
      <c r="BF46" s="384"/>
      <c r="BG46" s="384"/>
      <c r="BH46" s="384"/>
      <c r="BI46" s="384"/>
      <c r="BJ46" s="384"/>
      <c r="BK46" s="384"/>
      <c r="BL46" s="384"/>
      <c r="BM46" s="384"/>
      <c r="BN46" s="384"/>
      <c r="BO46" s="384"/>
      <c r="BP46" s="384"/>
      <c r="BQ46" s="384"/>
      <c r="BR46" s="384"/>
      <c r="BS46" s="384"/>
      <c r="BT46" s="384"/>
      <c r="BU46" s="384"/>
      <c r="BV46" s="384"/>
      <c r="BW46" s="384"/>
      <c r="BX46" s="384"/>
      <c r="BY46" s="384"/>
      <c r="BZ46" s="384"/>
      <c r="CA46" s="384"/>
      <c r="CB46" s="384"/>
      <c r="CC46" s="384"/>
      <c r="CD46" s="384"/>
      <c r="CE46" s="384"/>
      <c r="CF46" s="384"/>
      <c r="CG46" s="384"/>
      <c r="CH46" s="384"/>
      <c r="CI46" s="384"/>
      <c r="CJ46" s="384"/>
      <c r="CK46" s="384"/>
      <c r="CL46" s="384"/>
      <c r="CM46" s="384"/>
      <c r="CN46" s="384"/>
      <c r="CO46" s="384"/>
      <c r="CP46" s="384"/>
      <c r="CQ46" s="384"/>
      <c r="CR46" s="384"/>
      <c r="CS46" s="384"/>
      <c r="CT46" s="384"/>
      <c r="CU46" s="384"/>
      <c r="CV46" s="384"/>
      <c r="CW46" s="384"/>
      <c r="CX46" s="384"/>
      <c r="CY46" s="384"/>
      <c r="CZ46" s="384"/>
      <c r="DA46" s="384"/>
      <c r="DB46" s="384"/>
      <c r="DC46" s="384"/>
      <c r="DD46" s="384"/>
      <c r="DE46" s="384"/>
      <c r="DF46" s="384"/>
      <c r="DG46" s="384"/>
      <c r="DH46" s="384"/>
      <c r="DI46" s="384"/>
      <c r="DJ46" s="384"/>
      <c r="DK46" s="384"/>
      <c r="DL46" s="384"/>
      <c r="DM46" s="384"/>
      <c r="DN46" s="384"/>
      <c r="DO46" s="384"/>
      <c r="DP46" s="384"/>
      <c r="DQ46" s="384"/>
    </row>
    <row r="47" spans="1:121" s="385" customFormat="1" ht="16.5" thickBot="1">
      <c r="A47" s="343"/>
      <c r="B47" s="515" t="s">
        <v>58</v>
      </c>
      <c r="C47" s="516"/>
      <c r="D47" s="517">
        <f t="shared" ref="D47:T47" si="30">SUM(D13:D19,D6:D10,D31:D37,D22:D28,D40:D43)</f>
        <v>5201351.6267741919</v>
      </c>
      <c r="E47" s="517">
        <f t="shared" si="30"/>
        <v>32259.187096774189</v>
      </c>
      <c r="F47" s="517">
        <f t="shared" si="30"/>
        <v>43000</v>
      </c>
      <c r="G47" s="517">
        <f t="shared" si="30"/>
        <v>33891.93870967759</v>
      </c>
      <c r="H47" s="517">
        <f t="shared" si="30"/>
        <v>89343.483870968004</v>
      </c>
      <c r="I47" s="517">
        <f t="shared" si="30"/>
        <v>19320.61935483872</v>
      </c>
      <c r="J47" s="517">
        <f t="shared" si="30"/>
        <v>0</v>
      </c>
      <c r="K47" s="517">
        <f t="shared" si="30"/>
        <v>12999.236774193552</v>
      </c>
      <c r="L47" s="517">
        <f t="shared" si="30"/>
        <v>18112.896774193472</v>
      </c>
      <c r="M47" s="517">
        <f t="shared" si="30"/>
        <v>20198.264516128995</v>
      </c>
      <c r="N47" s="517">
        <f t="shared" si="30"/>
        <v>139369.17483870967</v>
      </c>
      <c r="O47" s="517">
        <f t="shared" si="30"/>
        <v>220400.87161290328</v>
      </c>
      <c r="P47" s="517">
        <f t="shared" si="30"/>
        <v>37343.264516129027</v>
      </c>
      <c r="Q47" s="517">
        <f t="shared" si="30"/>
        <v>329786.63645161252</v>
      </c>
      <c r="R47" s="517">
        <f t="shared" si="30"/>
        <v>168000</v>
      </c>
      <c r="S47" s="517">
        <f t="shared" si="30"/>
        <v>881000</v>
      </c>
      <c r="T47" s="517">
        <f t="shared" si="30"/>
        <v>160000</v>
      </c>
      <c r="U47" s="517">
        <f>SUM(U13:U19,U6:U10,U31:U37,U22:U28,U40:U43)</f>
        <v>182000</v>
      </c>
      <c r="V47" s="517">
        <f>SUM(V13:V19,V6:V10,V31:V37,V22:V28,V40:V43)</f>
        <v>150000</v>
      </c>
      <c r="W47" s="517">
        <f>SUM(W13:W19,W6:W10,W31:W37,W22:W28,W40:W43)</f>
        <v>15000</v>
      </c>
      <c r="X47" s="517">
        <f>SUM(X13:X19,X6:X10,X31:X37,X22:X28,X40:X43)</f>
        <v>26000</v>
      </c>
      <c r="Y47" s="517">
        <f>SUM(Y13:Y19,Y6:Y10,Y31:Y37,Y22:Y28,Y40:Y43)</f>
        <v>153000</v>
      </c>
      <c r="Z47" s="517">
        <f t="shared" ref="Z47:AE47" si="31">SUM(Z13:Z19,Z6:Z10,Z31:Z37,Z22:Z28,Z40:Z43)</f>
        <v>2101.6451612903206</v>
      </c>
      <c r="AA47" s="517">
        <f t="shared" si="31"/>
        <v>2683.5483870967751</v>
      </c>
      <c r="AB47" s="517">
        <f t="shared" si="31"/>
        <v>95000</v>
      </c>
      <c r="AC47" s="517">
        <f t="shared" si="31"/>
        <v>39000</v>
      </c>
      <c r="AD47" s="517">
        <f t="shared" si="31"/>
        <v>75400</v>
      </c>
      <c r="AE47" s="517">
        <f t="shared" si="31"/>
        <v>209000</v>
      </c>
      <c r="AF47" s="517">
        <f t="shared" ref="AF47:BC47" si="32">SUM(AF13:AF19,AF6:AF10,AF31:AF37,AF22:AF28,AF40:AF43)</f>
        <v>60625.809677419296</v>
      </c>
      <c r="AG47" s="517">
        <f t="shared" si="32"/>
        <v>20800</v>
      </c>
      <c r="AH47" s="517">
        <f t="shared" si="32"/>
        <v>199199.40774193549</v>
      </c>
      <c r="AI47" s="517">
        <f t="shared" si="32"/>
        <v>76997.289032258021</v>
      </c>
      <c r="AJ47" s="517">
        <f t="shared" si="32"/>
        <v>61298.235483870943</v>
      </c>
      <c r="AK47" s="517">
        <f t="shared" si="32"/>
        <v>59985.909677419317</v>
      </c>
      <c r="AL47" s="517">
        <f t="shared" si="32"/>
        <v>26000</v>
      </c>
      <c r="AM47" s="517">
        <f t="shared" si="32"/>
        <v>330211.42258064536</v>
      </c>
      <c r="AN47" s="517">
        <f t="shared" si="32"/>
        <v>45586.345161290315</v>
      </c>
      <c r="AO47" s="517">
        <f t="shared" si="32"/>
        <v>119990.22580645161</v>
      </c>
      <c r="AP47" s="517">
        <f t="shared" si="32"/>
        <v>258001.71290322582</v>
      </c>
      <c r="AQ47" s="517">
        <f t="shared" si="32"/>
        <v>199000</v>
      </c>
      <c r="AR47" s="517">
        <f t="shared" si="32"/>
        <v>94500</v>
      </c>
      <c r="AS47" s="517">
        <f t="shared" si="32"/>
        <v>21804.454838709706</v>
      </c>
      <c r="AT47" s="517">
        <f t="shared" si="32"/>
        <v>90541.248387096755</v>
      </c>
      <c r="AU47" s="517">
        <f t="shared" si="32"/>
        <v>61349.990322580663</v>
      </c>
      <c r="AV47" s="517">
        <f t="shared" si="32"/>
        <v>11088.321290322494</v>
      </c>
      <c r="AW47" s="517">
        <f t="shared" si="32"/>
        <v>134000</v>
      </c>
      <c r="AX47" s="517">
        <f t="shared" si="32"/>
        <v>29169.408387096501</v>
      </c>
      <c r="AY47" s="517">
        <f t="shared" si="32"/>
        <v>54000</v>
      </c>
      <c r="AZ47" s="517">
        <f t="shared" si="32"/>
        <v>74991.077419355119</v>
      </c>
      <c r="BA47" s="517">
        <f t="shared" si="32"/>
        <v>0</v>
      </c>
      <c r="BB47" s="517">
        <f t="shared" si="32"/>
        <v>0</v>
      </c>
      <c r="BC47" s="517">
        <f t="shared" si="32"/>
        <v>18000</v>
      </c>
    </row>
    <row r="48" spans="1:121" ht="18.75" customHeight="1" thickTop="1">
      <c r="B48" s="518" t="s">
        <v>59</v>
      </c>
      <c r="C48" s="519"/>
      <c r="E48" s="520"/>
      <c r="F48" s="520"/>
      <c r="G48" s="521"/>
      <c r="AF48" s="536"/>
      <c r="AG48" s="521"/>
      <c r="AS48" s="542"/>
      <c r="AU48" s="384"/>
      <c r="AV48" s="384"/>
      <c r="AW48" s="384"/>
      <c r="AX48" s="384"/>
      <c r="AY48" s="384"/>
      <c r="BA48" s="384"/>
      <c r="BB48" s="384"/>
      <c r="BC48" s="384"/>
      <c r="DQ48" s="384"/>
    </row>
    <row r="49" spans="2:121" ht="18.75" customHeight="1">
      <c r="B49" s="518" t="s">
        <v>59</v>
      </c>
      <c r="C49" s="519"/>
      <c r="E49" s="520"/>
      <c r="F49" s="520"/>
      <c r="G49" s="521"/>
      <c r="AF49" s="536"/>
      <c r="AG49" s="521"/>
      <c r="AS49" s="542"/>
      <c r="AU49" s="384"/>
      <c r="AV49" s="384"/>
      <c r="AW49" s="384"/>
      <c r="AX49" s="384"/>
      <c r="AY49" s="384"/>
      <c r="BA49" s="384"/>
      <c r="BB49" s="384"/>
      <c r="BC49" s="384"/>
      <c r="DQ49" s="384"/>
    </row>
    <row r="50" spans="2:121" ht="18.75" customHeight="1">
      <c r="B50" s="518" t="s">
        <v>59</v>
      </c>
      <c r="C50" s="519"/>
      <c r="E50" s="520"/>
      <c r="F50" s="520"/>
      <c r="G50" s="521"/>
      <c r="AF50" s="536"/>
      <c r="AG50" s="521"/>
      <c r="AS50" s="542"/>
      <c r="AU50" s="384"/>
      <c r="AV50" s="384"/>
      <c r="AW50" s="384"/>
      <c r="AX50" s="384"/>
      <c r="AY50" s="384"/>
      <c r="BA50" s="384"/>
      <c r="BB50" s="384"/>
      <c r="BC50" s="384"/>
      <c r="DQ50" s="384"/>
    </row>
    <row r="51" spans="2:121" ht="18.75" customHeight="1">
      <c r="B51" s="518" t="s">
        <v>59</v>
      </c>
      <c r="C51" s="519"/>
      <c r="E51" s="520"/>
      <c r="F51" s="520"/>
      <c r="G51" s="521"/>
      <c r="AF51" s="536"/>
      <c r="AG51" s="521"/>
      <c r="AS51" s="542"/>
      <c r="AU51" s="384"/>
      <c r="AV51" s="384"/>
      <c r="AW51" s="384"/>
      <c r="AX51" s="384"/>
      <c r="AY51" s="384"/>
      <c r="BA51" s="384"/>
      <c r="BB51" s="384"/>
      <c r="BC51" s="384"/>
      <c r="DQ51" s="384"/>
    </row>
    <row r="52" spans="2:121" ht="18.75" customHeight="1">
      <c r="B52" s="518" t="s">
        <v>59</v>
      </c>
      <c r="C52" s="519"/>
      <c r="E52" s="520"/>
      <c r="F52" s="520"/>
      <c r="G52" s="521"/>
      <c r="AF52" s="536"/>
      <c r="AG52" s="521"/>
      <c r="AS52" s="542"/>
      <c r="AU52" s="384"/>
      <c r="AV52" s="384"/>
      <c r="AW52" s="384"/>
      <c r="AX52" s="384"/>
      <c r="AY52" s="384"/>
      <c r="BA52" s="384"/>
      <c r="BB52" s="384"/>
      <c r="BC52" s="384"/>
      <c r="DQ52" s="384"/>
    </row>
    <row r="53" spans="2:121" ht="18.75" customHeight="1">
      <c r="B53" s="518" t="s">
        <v>59</v>
      </c>
      <c r="C53" s="519"/>
      <c r="E53" s="520"/>
      <c r="F53" s="520"/>
      <c r="G53" s="521"/>
      <c r="AF53" s="536"/>
      <c r="AG53" s="521"/>
      <c r="AS53" s="542"/>
      <c r="AU53" s="384"/>
      <c r="AV53" s="384"/>
      <c r="AW53" s="384"/>
      <c r="AX53" s="384"/>
      <c r="AY53" s="384"/>
      <c r="BA53" s="384"/>
      <c r="BB53" s="384"/>
      <c r="BC53" s="384"/>
      <c r="DQ53" s="384"/>
    </row>
    <row r="54" spans="2:121" ht="18.75" customHeight="1">
      <c r="B54" s="518" t="s">
        <v>59</v>
      </c>
      <c r="C54" s="519"/>
      <c r="E54" s="520"/>
      <c r="F54" s="520"/>
      <c r="G54" s="521"/>
      <c r="AF54" s="536"/>
      <c r="AG54" s="521"/>
      <c r="AS54" s="542"/>
      <c r="AU54" s="384"/>
      <c r="AV54" s="384"/>
      <c r="AW54" s="384"/>
      <c r="AX54" s="384"/>
      <c r="AY54" s="384"/>
      <c r="BA54" s="384"/>
      <c r="BB54" s="384"/>
      <c r="BC54" s="384"/>
      <c r="DQ54" s="384"/>
    </row>
    <row r="55" spans="2:121" ht="18.75" customHeight="1">
      <c r="B55" s="518" t="s">
        <v>59</v>
      </c>
      <c r="C55" s="519"/>
      <c r="E55" s="520"/>
      <c r="F55" s="520"/>
      <c r="G55" s="521"/>
      <c r="AF55" s="536"/>
      <c r="AG55" s="521"/>
      <c r="AS55" s="542"/>
      <c r="AU55" s="384"/>
      <c r="AV55" s="384"/>
      <c r="AW55" s="384"/>
      <c r="AX55" s="384"/>
      <c r="AY55" s="384"/>
      <c r="BA55" s="384"/>
      <c r="BB55" s="384"/>
      <c r="BC55" s="384"/>
      <c r="DQ55" s="384"/>
    </row>
    <row r="56" spans="2:121" ht="18.75" customHeight="1">
      <c r="B56" s="518" t="s">
        <v>59</v>
      </c>
      <c r="C56" s="519"/>
      <c r="E56" s="520"/>
      <c r="F56" s="520"/>
      <c r="G56" s="521"/>
      <c r="AF56" s="536"/>
      <c r="AG56" s="521"/>
      <c r="AS56" s="542"/>
      <c r="AU56" s="384"/>
      <c r="AV56" s="384"/>
      <c r="AW56" s="384"/>
      <c r="AX56" s="384"/>
      <c r="AY56" s="384"/>
      <c r="BA56" s="384"/>
      <c r="BB56" s="384"/>
      <c r="BC56" s="384"/>
      <c r="DQ56" s="384"/>
    </row>
    <row r="57" spans="2:121" ht="18.75" customHeight="1">
      <c r="B57" s="518" t="s">
        <v>59</v>
      </c>
      <c r="C57" s="519"/>
      <c r="E57" s="520"/>
      <c r="F57" s="520"/>
      <c r="G57" s="521"/>
      <c r="AF57" s="536"/>
      <c r="AG57" s="521"/>
      <c r="AS57" s="542"/>
      <c r="AU57" s="384"/>
      <c r="AV57" s="384"/>
      <c r="AW57" s="384"/>
      <c r="AX57" s="384"/>
      <c r="AY57" s="384"/>
      <c r="BA57" s="384"/>
      <c r="BB57" s="384"/>
      <c r="BC57" s="384"/>
      <c r="DQ57" s="384"/>
    </row>
    <row r="58" spans="2:121" ht="18.75" customHeight="1">
      <c r="B58" s="518" t="s">
        <v>59</v>
      </c>
      <c r="C58" s="519"/>
      <c r="E58" s="520"/>
      <c r="F58" s="520"/>
      <c r="G58" s="521"/>
      <c r="AF58" s="536"/>
      <c r="AG58" s="521"/>
      <c r="AS58" s="542"/>
      <c r="AU58" s="384"/>
      <c r="AV58" s="384"/>
      <c r="AW58" s="384"/>
      <c r="AX58" s="384"/>
      <c r="AY58" s="384"/>
      <c r="BA58" s="384"/>
      <c r="BB58" s="384"/>
      <c r="BC58" s="384"/>
      <c r="DQ58" s="384"/>
    </row>
    <row r="59" spans="2:121" ht="18.75" customHeight="1">
      <c r="B59" s="518" t="s">
        <v>59</v>
      </c>
      <c r="C59" s="519"/>
      <c r="E59" s="520"/>
      <c r="F59" s="520"/>
      <c r="G59" s="521"/>
      <c r="AF59" s="536"/>
      <c r="AG59" s="521"/>
      <c r="AS59" s="542"/>
      <c r="AU59" s="384"/>
      <c r="AV59" s="384"/>
      <c r="AW59" s="384"/>
      <c r="AX59" s="384"/>
      <c r="AY59" s="384"/>
      <c r="BA59" s="384"/>
      <c r="BB59" s="384"/>
      <c r="BC59" s="384"/>
      <c r="DQ59" s="384"/>
    </row>
    <row r="60" spans="2:121" ht="18.75" customHeight="1">
      <c r="B60" s="518" t="s">
        <v>59</v>
      </c>
      <c r="C60" s="519"/>
      <c r="E60" s="520"/>
      <c r="F60" s="520"/>
      <c r="G60" s="521"/>
      <c r="AF60" s="536"/>
      <c r="AG60" s="521"/>
      <c r="AS60" s="542"/>
      <c r="AU60" s="384"/>
      <c r="AV60" s="384"/>
      <c r="AW60" s="384"/>
      <c r="AX60" s="384"/>
      <c r="AY60" s="384"/>
      <c r="BA60" s="384"/>
      <c r="BB60" s="384"/>
      <c r="BC60" s="384"/>
      <c r="DQ60" s="384"/>
    </row>
    <row r="61" spans="2:121" ht="18.75" customHeight="1">
      <c r="B61" s="518" t="s">
        <v>59</v>
      </c>
      <c r="C61" s="519"/>
      <c r="E61" s="520"/>
      <c r="F61" s="520"/>
      <c r="G61" s="521"/>
      <c r="AF61" s="536"/>
      <c r="AG61" s="521"/>
      <c r="AS61" s="542"/>
      <c r="AU61" s="384"/>
      <c r="AV61" s="384"/>
      <c r="AW61" s="384"/>
      <c r="AX61" s="384"/>
      <c r="AY61" s="384"/>
      <c r="BA61" s="384"/>
      <c r="BB61" s="384"/>
      <c r="BC61" s="384"/>
      <c r="DQ61" s="384"/>
    </row>
    <row r="62" spans="2:121" ht="18.75" customHeight="1">
      <c r="B62" s="518" t="s">
        <v>59</v>
      </c>
      <c r="C62" s="519"/>
      <c r="E62" s="520"/>
      <c r="F62" s="520"/>
      <c r="G62" s="521"/>
      <c r="AF62" s="536"/>
      <c r="AG62" s="521"/>
      <c r="AS62" s="542"/>
      <c r="AU62" s="384"/>
      <c r="AV62" s="384"/>
      <c r="AW62" s="384"/>
      <c r="AX62" s="384"/>
      <c r="AY62" s="384"/>
      <c r="BA62" s="384"/>
      <c r="BB62" s="384"/>
      <c r="BC62" s="384"/>
      <c r="DQ62" s="384"/>
    </row>
    <row r="63" spans="2:121" ht="18.75" customHeight="1">
      <c r="B63" s="518" t="s">
        <v>59</v>
      </c>
      <c r="C63" s="519"/>
      <c r="E63" s="520"/>
      <c r="F63" s="520"/>
      <c r="G63" s="521"/>
      <c r="AF63" s="536"/>
      <c r="AG63" s="521"/>
      <c r="AS63" s="542"/>
      <c r="AU63" s="384"/>
      <c r="AV63" s="384"/>
      <c r="AW63" s="384"/>
      <c r="AX63" s="384"/>
      <c r="AY63" s="384"/>
      <c r="BA63" s="384"/>
      <c r="BB63" s="384"/>
      <c r="BC63" s="384"/>
      <c r="DQ63" s="384"/>
    </row>
    <row r="64" spans="2:121" ht="18.75" customHeight="1">
      <c r="B64" s="518" t="s">
        <v>59</v>
      </c>
      <c r="C64" s="519"/>
      <c r="E64" s="520"/>
      <c r="F64" s="520"/>
      <c r="G64" s="521"/>
      <c r="AF64" s="536"/>
      <c r="AG64" s="521"/>
      <c r="AS64" s="542"/>
      <c r="AU64" s="384"/>
      <c r="AV64" s="384"/>
      <c r="AW64" s="384"/>
      <c r="AX64" s="384"/>
      <c r="AY64" s="384"/>
      <c r="BA64" s="384"/>
      <c r="BB64" s="384"/>
      <c r="BC64" s="384"/>
      <c r="DQ64" s="384"/>
    </row>
    <row r="65" spans="2:121" ht="18.75" customHeight="1">
      <c r="B65" s="518" t="s">
        <v>59</v>
      </c>
      <c r="C65" s="519"/>
      <c r="E65" s="520"/>
      <c r="F65" s="520"/>
      <c r="G65" s="521"/>
      <c r="AF65" s="536"/>
      <c r="AG65" s="521"/>
      <c r="AS65" s="542"/>
      <c r="AU65" s="384"/>
      <c r="AV65" s="384"/>
      <c r="AW65" s="384"/>
      <c r="AX65" s="384"/>
      <c r="AY65" s="384"/>
      <c r="BA65" s="384"/>
      <c r="BB65" s="384"/>
      <c r="BC65" s="384"/>
      <c r="DQ65" s="384"/>
    </row>
    <row r="66" spans="2:121" ht="18.75" customHeight="1">
      <c r="B66" s="518" t="s">
        <v>59</v>
      </c>
      <c r="C66" s="519"/>
      <c r="E66" s="520"/>
      <c r="F66" s="520"/>
      <c r="G66" s="521"/>
      <c r="AF66" s="536"/>
      <c r="AG66" s="521"/>
      <c r="AS66" s="542"/>
      <c r="AU66" s="384"/>
      <c r="AV66" s="384"/>
      <c r="AW66" s="384"/>
      <c r="AX66" s="384"/>
      <c r="AY66" s="384"/>
      <c r="BA66" s="384"/>
      <c r="BB66" s="384"/>
      <c r="BC66" s="384"/>
      <c r="DQ66" s="384"/>
    </row>
    <row r="67" spans="2:121" ht="18.75" customHeight="1">
      <c r="B67" s="518" t="s">
        <v>59</v>
      </c>
      <c r="C67" s="519"/>
      <c r="E67" s="520"/>
      <c r="F67" s="520"/>
      <c r="G67" s="521"/>
      <c r="AF67" s="536"/>
      <c r="AG67" s="521"/>
      <c r="AS67" s="542"/>
      <c r="AU67" s="384"/>
      <c r="AV67" s="384"/>
      <c r="AW67" s="384"/>
      <c r="AX67" s="384"/>
      <c r="AY67" s="384"/>
      <c r="BA67" s="384"/>
      <c r="BB67" s="384"/>
      <c r="BC67" s="384"/>
      <c r="DQ67" s="384"/>
    </row>
    <row r="68" spans="2:121" ht="18.75" customHeight="1">
      <c r="B68" s="518" t="s">
        <v>59</v>
      </c>
      <c r="C68" s="519"/>
      <c r="E68" s="520"/>
      <c r="F68" s="520"/>
      <c r="G68" s="521"/>
      <c r="AF68" s="536"/>
      <c r="AG68" s="521"/>
      <c r="AS68" s="542"/>
      <c r="AU68" s="384"/>
      <c r="AV68" s="384"/>
      <c r="AW68" s="384"/>
      <c r="AX68" s="384"/>
      <c r="AY68" s="384"/>
      <c r="BA68" s="384"/>
      <c r="BB68" s="384"/>
      <c r="BC68" s="384"/>
      <c r="DQ68" s="384"/>
    </row>
    <row r="69" spans="2:121" ht="18.75" customHeight="1">
      <c r="B69" s="518" t="s">
        <v>59</v>
      </c>
      <c r="C69" s="519"/>
      <c r="E69" s="520"/>
      <c r="F69" s="520"/>
      <c r="G69" s="521"/>
      <c r="AF69" s="536"/>
      <c r="AG69" s="521"/>
      <c r="AS69" s="542"/>
      <c r="AU69" s="384"/>
      <c r="AV69" s="384"/>
      <c r="AW69" s="384"/>
      <c r="AX69" s="384"/>
      <c r="AY69" s="384"/>
      <c r="BA69" s="384"/>
      <c r="BB69" s="384"/>
      <c r="BC69" s="384"/>
      <c r="DQ69" s="384"/>
    </row>
    <row r="70" spans="2:121" ht="18.75" customHeight="1">
      <c r="B70" s="518" t="s">
        <v>59</v>
      </c>
      <c r="C70" s="519"/>
      <c r="E70" s="520"/>
      <c r="F70" s="520"/>
      <c r="G70" s="521"/>
      <c r="AF70" s="536"/>
      <c r="AG70" s="521"/>
      <c r="AS70" s="542"/>
      <c r="AU70" s="384"/>
      <c r="AV70" s="384"/>
      <c r="AW70" s="384"/>
      <c r="AX70" s="384"/>
      <c r="AY70" s="384"/>
      <c r="BA70" s="384"/>
      <c r="BB70" s="384"/>
      <c r="BC70" s="384"/>
      <c r="DQ70" s="384"/>
    </row>
    <row r="71" spans="2:121" ht="18.75" customHeight="1">
      <c r="B71" s="518" t="s">
        <v>59</v>
      </c>
      <c r="C71" s="519"/>
      <c r="E71" s="520"/>
      <c r="F71" s="520"/>
      <c r="G71" s="521"/>
      <c r="AF71" s="536"/>
      <c r="AG71" s="521"/>
      <c r="AS71" s="542"/>
      <c r="AU71" s="384"/>
      <c r="AV71" s="384"/>
      <c r="AW71" s="384"/>
      <c r="AX71" s="384"/>
      <c r="AY71" s="384"/>
      <c r="BA71" s="384"/>
      <c r="BB71" s="384"/>
      <c r="BC71" s="384"/>
      <c r="DQ71" s="384"/>
    </row>
    <row r="72" spans="2:121" ht="18.75" customHeight="1">
      <c r="B72" s="518" t="s">
        <v>59</v>
      </c>
      <c r="C72" s="519"/>
      <c r="E72" s="520"/>
      <c r="F72" s="520"/>
      <c r="G72" s="521"/>
      <c r="AF72" s="536"/>
      <c r="AG72" s="521"/>
      <c r="AS72" s="542"/>
      <c r="AU72" s="384"/>
      <c r="AV72" s="384"/>
      <c r="AW72" s="384"/>
      <c r="AX72" s="384"/>
      <c r="AY72" s="384"/>
      <c r="BA72" s="384"/>
      <c r="BB72" s="384"/>
      <c r="BC72" s="384"/>
      <c r="DQ72" s="384"/>
    </row>
    <row r="73" spans="2:121" ht="18.75" customHeight="1">
      <c r="B73" s="518" t="s">
        <v>59</v>
      </c>
      <c r="C73" s="519"/>
      <c r="E73" s="520"/>
      <c r="F73" s="520"/>
      <c r="G73" s="521"/>
      <c r="AF73" s="536"/>
      <c r="AG73" s="521"/>
      <c r="AS73" s="542"/>
      <c r="AU73" s="384"/>
      <c r="AV73" s="384"/>
      <c r="AW73" s="384"/>
      <c r="AX73" s="384"/>
      <c r="AY73" s="384"/>
      <c r="BA73" s="384"/>
      <c r="BB73" s="384"/>
      <c r="BC73" s="384"/>
      <c r="DQ73" s="384"/>
    </row>
    <row r="74" spans="2:121" ht="18.75" customHeight="1">
      <c r="B74" s="546" t="s">
        <v>60</v>
      </c>
      <c r="F74" s="520"/>
      <c r="G74" s="547"/>
      <c r="AF74" s="551"/>
      <c r="AG74" s="547"/>
      <c r="AS74" s="542"/>
      <c r="AU74" s="384"/>
      <c r="AV74" s="384"/>
      <c r="AW74" s="384"/>
      <c r="AX74" s="384"/>
      <c r="AY74" s="384"/>
      <c r="BA74" s="384"/>
      <c r="BB74" s="384"/>
      <c r="BC74" s="384"/>
    </row>
    <row r="75" spans="2:121" ht="18.75" customHeight="1">
      <c r="B75" s="546" t="s">
        <v>61</v>
      </c>
      <c r="F75" s="548"/>
      <c r="G75" s="549"/>
      <c r="H75" s="550"/>
      <c r="Y75" s="550"/>
      <c r="AF75" s="551"/>
      <c r="AG75" s="547"/>
      <c r="AS75" s="542"/>
      <c r="AU75" s="384"/>
      <c r="AV75" s="384"/>
      <c r="AW75" s="384"/>
      <c r="AX75" s="384"/>
      <c r="AY75" s="384"/>
      <c r="BA75" s="384"/>
      <c r="BB75" s="384"/>
      <c r="BC75" s="384"/>
    </row>
    <row r="76" spans="2:121" ht="18.75" customHeight="1">
      <c r="B76" s="546" t="s">
        <v>62</v>
      </c>
      <c r="F76" s="521"/>
      <c r="G76" s="547"/>
      <c r="AF76" s="551"/>
      <c r="AG76" s="547"/>
      <c r="AS76" s="542"/>
      <c r="AU76" s="384"/>
      <c r="AV76" s="384"/>
      <c r="AW76" s="384"/>
      <c r="AX76" s="384"/>
      <c r="AY76" s="384"/>
      <c r="BA76" s="384"/>
      <c r="BB76" s="384"/>
      <c r="BC76" s="384"/>
    </row>
    <row r="77" spans="2:121" ht="18.75" customHeight="1">
      <c r="B77" s="546" t="s">
        <v>63</v>
      </c>
      <c r="F77" s="521"/>
      <c r="G77" s="547"/>
      <c r="AF77" s="551"/>
      <c r="AG77" s="547"/>
      <c r="AS77" s="542"/>
      <c r="AU77" s="384"/>
      <c r="AV77" s="384"/>
      <c r="AW77" s="384"/>
      <c r="AX77" s="384"/>
      <c r="AY77" s="384"/>
      <c r="BA77" s="384"/>
      <c r="BB77" s="384"/>
      <c r="BC77" s="384"/>
    </row>
    <row r="78" spans="2:121" ht="18.75" customHeight="1">
      <c r="B78" s="546" t="s">
        <v>64</v>
      </c>
      <c r="F78" s="547"/>
      <c r="G78" s="547"/>
      <c r="AF78" s="552"/>
      <c r="AG78" s="547"/>
      <c r="AS78" s="542"/>
      <c r="AV78" s="384"/>
      <c r="AW78" s="384"/>
      <c r="AX78" s="384"/>
      <c r="AY78" s="384"/>
      <c r="BA78" s="384"/>
      <c r="BB78" s="384"/>
      <c r="BC78" s="384"/>
    </row>
    <row r="79" spans="2:121" ht="18.75" customHeight="1">
      <c r="B79" s="546" t="s">
        <v>65</v>
      </c>
      <c r="F79" s="547"/>
      <c r="G79" s="547"/>
      <c r="AF79" s="553"/>
      <c r="AG79" s="547"/>
    </row>
    <row r="80" spans="2:121" ht="18.75" customHeight="1">
      <c r="F80" s="547"/>
      <c r="G80" s="547"/>
      <c r="AF80" s="551"/>
      <c r="AG80" s="547"/>
    </row>
    <row r="81" spans="1:121" ht="18.75" customHeight="1">
      <c r="F81" s="547"/>
    </row>
    <row r="82" spans="1:121" ht="18.75" customHeight="1">
      <c r="F82" s="547"/>
    </row>
    <row r="83" spans="1:121" ht="18.75" customHeight="1">
      <c r="F83" s="547"/>
    </row>
    <row r="84" spans="1:121" s="496" customFormat="1">
      <c r="A84" s="497"/>
      <c r="B84" s="384"/>
      <c r="C84" s="384"/>
      <c r="D84" s="385"/>
      <c r="E84" s="385"/>
      <c r="F84" s="547"/>
      <c r="G84" s="385"/>
      <c r="H84" s="385"/>
      <c r="I84" s="385"/>
      <c r="J84" s="385"/>
      <c r="K84" s="385"/>
      <c r="L84" s="385"/>
      <c r="M84" s="385"/>
      <c r="N84" s="385"/>
      <c r="O84" s="385"/>
      <c r="P84" s="385"/>
      <c r="Q84" s="385"/>
      <c r="R84" s="385"/>
      <c r="S84" s="385"/>
      <c r="T84" s="385"/>
      <c r="U84" s="385"/>
      <c r="V84" s="385"/>
      <c r="W84" s="385"/>
      <c r="X84" s="385"/>
      <c r="Y84" s="385"/>
      <c r="Z84" s="385"/>
      <c r="AA84" s="385"/>
      <c r="AB84" s="385"/>
      <c r="AC84" s="385"/>
      <c r="AD84" s="385"/>
      <c r="AE84" s="385"/>
      <c r="AF84" s="385"/>
      <c r="AG84" s="385"/>
      <c r="AH84" s="385"/>
      <c r="AI84" s="385"/>
      <c r="AJ84" s="385"/>
      <c r="AK84" s="385"/>
      <c r="AL84" s="385"/>
      <c r="AM84" s="385"/>
      <c r="AN84" s="385"/>
      <c r="AO84" s="385"/>
      <c r="AP84" s="385"/>
      <c r="AQ84" s="385"/>
      <c r="AR84" s="385"/>
      <c r="AS84" s="385"/>
      <c r="AT84" s="385"/>
      <c r="AU84" s="385"/>
      <c r="AV84" s="495"/>
      <c r="AW84" s="495"/>
      <c r="AX84" s="495"/>
      <c r="AY84" s="495"/>
      <c r="AZ84" s="495"/>
      <c r="BA84" s="495"/>
      <c r="BB84" s="495"/>
      <c r="BC84" s="495"/>
      <c r="BD84" s="495"/>
      <c r="BE84" s="495"/>
      <c r="BF84" s="495"/>
      <c r="BG84" s="495"/>
      <c r="BH84" s="495"/>
      <c r="BI84" s="495"/>
      <c r="BJ84" s="495"/>
      <c r="BK84" s="495"/>
      <c r="BL84" s="495"/>
      <c r="BM84" s="495"/>
      <c r="BN84" s="495"/>
      <c r="BO84" s="495"/>
      <c r="BP84" s="495"/>
      <c r="BQ84" s="495"/>
      <c r="BR84" s="495"/>
      <c r="BS84" s="495"/>
      <c r="BT84" s="495"/>
      <c r="BU84" s="495"/>
      <c r="BV84" s="495"/>
      <c r="BW84" s="495"/>
      <c r="BX84" s="495"/>
      <c r="BY84" s="495"/>
      <c r="BZ84" s="495"/>
      <c r="CA84" s="495"/>
      <c r="CB84" s="495"/>
      <c r="CC84" s="495"/>
      <c r="CD84" s="495"/>
      <c r="CE84" s="495"/>
      <c r="CF84" s="495"/>
      <c r="CG84" s="495"/>
      <c r="CH84" s="495"/>
      <c r="CI84" s="495"/>
      <c r="CJ84" s="495"/>
      <c r="CK84" s="495"/>
      <c r="CL84" s="495"/>
      <c r="CM84" s="495"/>
      <c r="CN84" s="495"/>
      <c r="CO84" s="495"/>
      <c r="CP84" s="495"/>
      <c r="CQ84" s="495"/>
      <c r="CR84" s="495"/>
      <c r="CS84" s="495"/>
      <c r="CT84" s="495"/>
      <c r="CU84" s="495"/>
      <c r="CV84" s="495"/>
      <c r="CW84" s="495"/>
      <c r="CX84" s="495"/>
      <c r="CY84" s="495"/>
      <c r="CZ84" s="495"/>
      <c r="DA84" s="495"/>
      <c r="DB84" s="495"/>
      <c r="DC84" s="495"/>
      <c r="DD84" s="495"/>
      <c r="DE84" s="495"/>
      <c r="DF84" s="495"/>
      <c r="DG84" s="495"/>
      <c r="DH84" s="495"/>
      <c r="DI84" s="495"/>
      <c r="DJ84" s="495"/>
      <c r="DK84" s="495"/>
      <c r="DL84" s="495"/>
      <c r="DM84" s="495"/>
      <c r="DN84" s="495"/>
      <c r="DO84" s="495"/>
      <c r="DP84" s="495"/>
      <c r="DQ84" s="495"/>
    </row>
    <row r="85" spans="1:121" s="496" customFormat="1">
      <c r="A85" s="497"/>
      <c r="B85" s="384"/>
      <c r="C85" s="384"/>
      <c r="D85" s="385"/>
      <c r="E85" s="385"/>
      <c r="F85" s="385"/>
      <c r="G85" s="385"/>
      <c r="H85" s="385"/>
      <c r="I85" s="385"/>
      <c r="J85" s="385"/>
      <c r="K85" s="385"/>
      <c r="L85" s="385"/>
      <c r="M85" s="385"/>
      <c r="N85" s="385"/>
      <c r="O85" s="385"/>
      <c r="P85" s="385"/>
      <c r="Q85" s="385"/>
      <c r="R85" s="385"/>
      <c r="S85" s="385"/>
      <c r="T85" s="385"/>
      <c r="U85" s="385"/>
      <c r="V85" s="385"/>
      <c r="W85" s="385"/>
      <c r="X85" s="385"/>
      <c r="Y85" s="385"/>
      <c r="Z85" s="385"/>
      <c r="AA85" s="385"/>
      <c r="AB85" s="385"/>
      <c r="AC85" s="385"/>
      <c r="AD85" s="385"/>
      <c r="AE85" s="385"/>
      <c r="AF85" s="385"/>
      <c r="AG85" s="385"/>
      <c r="AH85" s="385"/>
      <c r="AI85" s="385"/>
      <c r="AJ85" s="385"/>
      <c r="AK85" s="385"/>
      <c r="AL85" s="385"/>
      <c r="AM85" s="385"/>
      <c r="AN85" s="385"/>
      <c r="AO85" s="385"/>
      <c r="AP85" s="385"/>
      <c r="AQ85" s="385"/>
      <c r="AR85" s="385"/>
      <c r="AS85" s="385"/>
      <c r="AT85" s="385"/>
      <c r="AU85" s="385"/>
      <c r="AV85" s="495"/>
      <c r="AW85" s="495"/>
      <c r="AX85" s="495"/>
      <c r="AY85" s="495"/>
      <c r="AZ85" s="495"/>
      <c r="BA85" s="495"/>
      <c r="BB85" s="495"/>
      <c r="BC85" s="495"/>
      <c r="BD85" s="495"/>
      <c r="BE85" s="495"/>
      <c r="BF85" s="495"/>
      <c r="BG85" s="495"/>
      <c r="BH85" s="495"/>
      <c r="BI85" s="495"/>
      <c r="BJ85" s="495"/>
      <c r="BK85" s="495"/>
      <c r="BL85" s="495"/>
      <c r="BM85" s="495"/>
      <c r="BN85" s="495"/>
      <c r="BO85" s="495"/>
      <c r="BP85" s="495"/>
      <c r="BQ85" s="495"/>
      <c r="BR85" s="495"/>
      <c r="BS85" s="495"/>
      <c r="BT85" s="495"/>
      <c r="BU85" s="495"/>
      <c r="BV85" s="495"/>
      <c r="BW85" s="495"/>
      <c r="BX85" s="495"/>
      <c r="BY85" s="495"/>
      <c r="BZ85" s="495"/>
      <c r="CA85" s="495"/>
      <c r="CB85" s="495"/>
      <c r="CC85" s="495"/>
      <c r="CD85" s="495"/>
      <c r="CE85" s="495"/>
      <c r="CF85" s="495"/>
      <c r="CG85" s="495"/>
      <c r="CH85" s="495"/>
      <c r="CI85" s="495"/>
      <c r="CJ85" s="495"/>
      <c r="CK85" s="495"/>
      <c r="CL85" s="495"/>
      <c r="CM85" s="495"/>
      <c r="CN85" s="495"/>
      <c r="CO85" s="495"/>
      <c r="CP85" s="495"/>
      <c r="CQ85" s="495"/>
      <c r="CR85" s="495"/>
      <c r="CS85" s="495"/>
      <c r="CT85" s="495"/>
      <c r="CU85" s="495"/>
      <c r="CV85" s="495"/>
      <c r="CW85" s="495"/>
      <c r="CX85" s="495"/>
      <c r="CY85" s="495"/>
      <c r="CZ85" s="495"/>
      <c r="DA85" s="495"/>
      <c r="DB85" s="495"/>
      <c r="DC85" s="495"/>
      <c r="DD85" s="495"/>
      <c r="DE85" s="495"/>
      <c r="DF85" s="495"/>
      <c r="DG85" s="495"/>
      <c r="DH85" s="495"/>
      <c r="DI85" s="495"/>
      <c r="DJ85" s="495"/>
      <c r="DK85" s="495"/>
      <c r="DL85" s="495"/>
      <c r="DM85" s="495"/>
      <c r="DN85" s="495"/>
      <c r="DO85" s="495"/>
      <c r="DP85" s="495"/>
      <c r="DQ85" s="495"/>
    </row>
    <row r="87" spans="1:121">
      <c r="AZ87" s="384"/>
      <c r="BD87" s="384"/>
      <c r="BE87" s="384"/>
      <c r="BF87" s="384"/>
      <c r="BG87" s="384"/>
      <c r="BH87" s="384"/>
      <c r="BI87" s="384"/>
      <c r="BJ87" s="384"/>
      <c r="BK87" s="384"/>
      <c r="BL87" s="384"/>
      <c r="BM87" s="384"/>
      <c r="BN87" s="384"/>
      <c r="BO87" s="384"/>
      <c r="BP87" s="384"/>
      <c r="BQ87" s="384"/>
      <c r="BR87" s="384"/>
      <c r="BS87" s="384"/>
      <c r="BT87" s="384"/>
      <c r="BU87" s="384"/>
      <c r="BV87" s="384"/>
      <c r="BW87" s="384"/>
      <c r="BX87" s="384"/>
      <c r="BY87" s="384"/>
      <c r="BZ87" s="384"/>
      <c r="CA87" s="384"/>
      <c r="CB87" s="384"/>
      <c r="CC87" s="384"/>
      <c r="CD87" s="384"/>
      <c r="CE87" s="384"/>
      <c r="CF87" s="384"/>
      <c r="CG87" s="384"/>
      <c r="CH87" s="384"/>
      <c r="CI87" s="384"/>
      <c r="CJ87" s="384"/>
      <c r="CK87" s="384"/>
      <c r="CL87" s="384"/>
      <c r="CM87" s="384"/>
      <c r="CN87" s="384"/>
      <c r="CO87" s="384"/>
      <c r="CP87" s="384"/>
      <c r="CQ87" s="384"/>
      <c r="CR87" s="384"/>
      <c r="CS87" s="384"/>
      <c r="CT87" s="384"/>
      <c r="CU87" s="384"/>
      <c r="CV87" s="384"/>
      <c r="CW87" s="384"/>
      <c r="CX87" s="384"/>
      <c r="CY87" s="384"/>
      <c r="CZ87" s="384"/>
      <c r="DA87" s="384"/>
      <c r="DB87" s="384"/>
      <c r="DC87" s="384"/>
      <c r="DD87" s="384"/>
      <c r="DE87" s="384"/>
      <c r="DF87" s="384"/>
      <c r="DG87" s="384"/>
      <c r="DH87" s="384"/>
      <c r="DI87" s="384"/>
      <c r="DJ87" s="384"/>
      <c r="DK87" s="384"/>
      <c r="DL87" s="384"/>
      <c r="DM87" s="384"/>
      <c r="DN87" s="384"/>
      <c r="DO87" s="384"/>
      <c r="DP87" s="384"/>
      <c r="DQ87" s="384"/>
    </row>
    <row r="88" spans="1:121">
      <c r="AZ88" s="384"/>
      <c r="BD88" s="384"/>
      <c r="BE88" s="384"/>
      <c r="BF88" s="384"/>
      <c r="BG88" s="384"/>
      <c r="BH88" s="384"/>
      <c r="BI88" s="384"/>
      <c r="BJ88" s="384"/>
      <c r="BK88" s="384"/>
      <c r="BL88" s="384"/>
      <c r="BM88" s="384"/>
      <c r="BN88" s="384"/>
      <c r="BO88" s="384"/>
      <c r="BP88" s="384"/>
      <c r="BQ88" s="384"/>
      <c r="BR88" s="384"/>
      <c r="BS88" s="384"/>
      <c r="BT88" s="384"/>
      <c r="BU88" s="384"/>
      <c r="BV88" s="384"/>
      <c r="BW88" s="384"/>
      <c r="BX88" s="384"/>
      <c r="BY88" s="384"/>
      <c r="BZ88" s="384"/>
      <c r="CA88" s="384"/>
      <c r="CB88" s="384"/>
      <c r="CC88" s="384"/>
      <c r="CD88" s="384"/>
      <c r="CE88" s="384"/>
      <c r="CF88" s="384"/>
      <c r="CG88" s="384"/>
      <c r="CH88" s="384"/>
      <c r="CI88" s="384"/>
      <c r="CJ88" s="384"/>
      <c r="CK88" s="384"/>
      <c r="CL88" s="384"/>
      <c r="CM88" s="384"/>
      <c r="CN88" s="384"/>
      <c r="CO88" s="384"/>
      <c r="CP88" s="384"/>
      <c r="CQ88" s="384"/>
      <c r="CR88" s="384"/>
      <c r="CS88" s="384"/>
      <c r="CT88" s="384"/>
      <c r="CU88" s="384"/>
      <c r="CV88" s="384"/>
      <c r="CW88" s="384"/>
      <c r="CX88" s="384"/>
      <c r="CY88" s="384"/>
      <c r="CZ88" s="384"/>
      <c r="DA88" s="384"/>
      <c r="DB88" s="384"/>
      <c r="DC88" s="384"/>
      <c r="DD88" s="384"/>
      <c r="DE88" s="384"/>
      <c r="DF88" s="384"/>
      <c r="DG88" s="384"/>
      <c r="DH88" s="384"/>
      <c r="DI88" s="384"/>
      <c r="DJ88" s="384"/>
      <c r="DK88" s="384"/>
      <c r="DL88" s="384"/>
      <c r="DM88" s="384"/>
      <c r="DN88" s="384"/>
      <c r="DO88" s="384"/>
      <c r="DP88" s="384"/>
      <c r="DQ88" s="384"/>
    </row>
    <row r="89" spans="1:121">
      <c r="AZ89" s="384"/>
      <c r="BD89" s="384"/>
      <c r="BE89" s="384"/>
      <c r="BF89" s="384"/>
      <c r="BG89" s="384"/>
      <c r="BH89" s="384"/>
      <c r="BI89" s="384"/>
      <c r="BJ89" s="384"/>
      <c r="BK89" s="384"/>
      <c r="BL89" s="384"/>
      <c r="BM89" s="384"/>
      <c r="BN89" s="384"/>
      <c r="BO89" s="384"/>
      <c r="BP89" s="384"/>
      <c r="BQ89" s="384"/>
      <c r="BR89" s="384"/>
      <c r="BS89" s="384"/>
      <c r="BT89" s="384"/>
      <c r="BU89" s="384"/>
      <c r="BV89" s="384"/>
      <c r="BW89" s="384"/>
      <c r="BX89" s="384"/>
      <c r="BY89" s="384"/>
      <c r="BZ89" s="384"/>
      <c r="CA89" s="384"/>
      <c r="CB89" s="384"/>
      <c r="CC89" s="384"/>
      <c r="CD89" s="384"/>
      <c r="CE89" s="384"/>
      <c r="CF89" s="384"/>
      <c r="CG89" s="384"/>
      <c r="CH89" s="384"/>
      <c r="CI89" s="384"/>
      <c r="CJ89" s="384"/>
      <c r="CK89" s="384"/>
      <c r="CL89" s="384"/>
      <c r="CM89" s="384"/>
      <c r="CN89" s="384"/>
      <c r="CO89" s="384"/>
      <c r="CP89" s="384"/>
      <c r="CQ89" s="384"/>
      <c r="CR89" s="384"/>
      <c r="CS89" s="384"/>
      <c r="CT89" s="384"/>
      <c r="CU89" s="384"/>
      <c r="CV89" s="384"/>
      <c r="CW89" s="384"/>
      <c r="CX89" s="384"/>
      <c r="CY89" s="384"/>
      <c r="CZ89" s="384"/>
      <c r="DA89" s="384"/>
      <c r="DB89" s="384"/>
      <c r="DC89" s="384"/>
      <c r="DD89" s="384"/>
      <c r="DE89" s="384"/>
      <c r="DF89" s="384"/>
      <c r="DG89" s="384"/>
      <c r="DH89" s="384"/>
      <c r="DI89" s="384"/>
      <c r="DJ89" s="384"/>
      <c r="DK89" s="384"/>
      <c r="DL89" s="384"/>
      <c r="DM89" s="384"/>
      <c r="DN89" s="384"/>
      <c r="DO89" s="384"/>
      <c r="DP89" s="384"/>
      <c r="DQ89" s="384"/>
    </row>
    <row r="90" spans="1:121">
      <c r="AZ90" s="384"/>
      <c r="BD90" s="384"/>
      <c r="BE90" s="384"/>
      <c r="BF90" s="384"/>
      <c r="BG90" s="384"/>
      <c r="BH90" s="384"/>
      <c r="BI90" s="384"/>
      <c r="BJ90" s="384"/>
      <c r="BK90" s="384"/>
      <c r="BL90" s="384"/>
      <c r="BM90" s="384"/>
      <c r="BN90" s="384"/>
      <c r="BO90" s="384"/>
      <c r="BP90" s="384"/>
      <c r="BQ90" s="384"/>
      <c r="BR90" s="384"/>
      <c r="BS90" s="384"/>
      <c r="BT90" s="384"/>
      <c r="BU90" s="384"/>
      <c r="BV90" s="384"/>
      <c r="BW90" s="384"/>
      <c r="BX90" s="384"/>
      <c r="BY90" s="384"/>
      <c r="BZ90" s="384"/>
      <c r="CA90" s="384"/>
      <c r="CB90" s="384"/>
      <c r="CC90" s="384"/>
      <c r="CD90" s="384"/>
      <c r="CE90" s="384"/>
      <c r="CF90" s="384"/>
      <c r="CG90" s="384"/>
      <c r="CH90" s="384"/>
      <c r="CI90" s="384"/>
      <c r="CJ90" s="384"/>
      <c r="CK90" s="384"/>
      <c r="CL90" s="384"/>
      <c r="CM90" s="384"/>
      <c r="CN90" s="384"/>
      <c r="CO90" s="384"/>
      <c r="CP90" s="384"/>
      <c r="CQ90" s="384"/>
      <c r="CR90" s="384"/>
      <c r="CS90" s="384"/>
      <c r="CT90" s="384"/>
      <c r="CU90" s="384"/>
      <c r="CV90" s="384"/>
      <c r="CW90" s="384"/>
      <c r="CX90" s="384"/>
      <c r="CY90" s="384"/>
      <c r="CZ90" s="384"/>
      <c r="DA90" s="384"/>
      <c r="DB90" s="384"/>
      <c r="DC90" s="384"/>
      <c r="DD90" s="384"/>
      <c r="DE90" s="384"/>
      <c r="DF90" s="384"/>
      <c r="DG90" s="384"/>
      <c r="DH90" s="384"/>
      <c r="DI90" s="384"/>
      <c r="DJ90" s="384"/>
      <c r="DK90" s="384"/>
      <c r="DL90" s="384"/>
      <c r="DM90" s="384"/>
      <c r="DN90" s="384"/>
      <c r="DO90" s="384"/>
      <c r="DP90" s="384"/>
      <c r="DQ90" s="384"/>
    </row>
    <row r="91" spans="1:121">
      <c r="AZ91" s="384"/>
      <c r="BD91" s="384"/>
      <c r="BE91" s="384"/>
      <c r="BF91" s="384"/>
      <c r="BG91" s="384"/>
      <c r="BH91" s="384"/>
      <c r="BI91" s="384"/>
      <c r="BJ91" s="384"/>
      <c r="BK91" s="384"/>
      <c r="BL91" s="384"/>
      <c r="BM91" s="384"/>
      <c r="BN91" s="384"/>
      <c r="BO91" s="384"/>
      <c r="BP91" s="384"/>
      <c r="BQ91" s="384"/>
      <c r="BR91" s="384"/>
      <c r="BS91" s="384"/>
      <c r="BT91" s="384"/>
      <c r="BU91" s="384"/>
      <c r="BV91" s="384"/>
      <c r="BW91" s="384"/>
      <c r="BX91" s="384"/>
      <c r="BY91" s="384"/>
      <c r="BZ91" s="384"/>
      <c r="CA91" s="384"/>
      <c r="CB91" s="384"/>
      <c r="CC91" s="384"/>
      <c r="CD91" s="384"/>
      <c r="CE91" s="384"/>
      <c r="CF91" s="384"/>
      <c r="CG91" s="384"/>
      <c r="CH91" s="384"/>
      <c r="CI91" s="384"/>
      <c r="CJ91" s="384"/>
      <c r="CK91" s="384"/>
      <c r="CL91" s="384"/>
      <c r="CM91" s="384"/>
      <c r="CN91" s="384"/>
      <c r="CO91" s="384"/>
      <c r="CP91" s="384"/>
      <c r="CQ91" s="384"/>
      <c r="CR91" s="384"/>
      <c r="CS91" s="384"/>
      <c r="CT91" s="384"/>
      <c r="CU91" s="384"/>
      <c r="CV91" s="384"/>
      <c r="CW91" s="384"/>
      <c r="CX91" s="384"/>
      <c r="CY91" s="384"/>
      <c r="CZ91" s="384"/>
      <c r="DA91" s="384"/>
      <c r="DB91" s="384"/>
      <c r="DC91" s="384"/>
      <c r="DD91" s="384"/>
      <c r="DE91" s="384"/>
      <c r="DF91" s="384"/>
      <c r="DG91" s="384"/>
      <c r="DH91" s="384"/>
      <c r="DI91" s="384"/>
      <c r="DJ91" s="384"/>
      <c r="DK91" s="384"/>
      <c r="DL91" s="384"/>
      <c r="DM91" s="384"/>
      <c r="DN91" s="384"/>
      <c r="DO91" s="384"/>
      <c r="DP91" s="384"/>
      <c r="DQ91" s="384"/>
    </row>
    <row r="92" spans="1:121">
      <c r="AZ92" s="384"/>
      <c r="BD92" s="384"/>
      <c r="BE92" s="384"/>
      <c r="BF92" s="384"/>
      <c r="BG92" s="384"/>
      <c r="BH92" s="384"/>
      <c r="BI92" s="384"/>
      <c r="BJ92" s="384"/>
      <c r="BK92" s="384"/>
      <c r="BL92" s="384"/>
      <c r="BM92" s="384"/>
      <c r="BN92" s="384"/>
      <c r="BO92" s="384"/>
      <c r="BP92" s="384"/>
      <c r="BQ92" s="384"/>
      <c r="BR92" s="384"/>
      <c r="BS92" s="384"/>
      <c r="BT92" s="384"/>
      <c r="BU92" s="384"/>
      <c r="BV92" s="384"/>
      <c r="BW92" s="384"/>
      <c r="BX92" s="384"/>
      <c r="BY92" s="384"/>
      <c r="BZ92" s="384"/>
      <c r="CA92" s="384"/>
      <c r="CB92" s="384"/>
      <c r="CC92" s="384"/>
      <c r="CD92" s="384"/>
      <c r="CE92" s="384"/>
      <c r="CF92" s="384"/>
      <c r="CG92" s="384"/>
      <c r="CH92" s="384"/>
      <c r="CI92" s="384"/>
      <c r="CJ92" s="384"/>
      <c r="CK92" s="384"/>
      <c r="CL92" s="384"/>
      <c r="CM92" s="384"/>
      <c r="CN92" s="384"/>
      <c r="CO92" s="384"/>
      <c r="CP92" s="384"/>
      <c r="CQ92" s="384"/>
      <c r="CR92" s="384"/>
      <c r="CS92" s="384"/>
      <c r="CT92" s="384"/>
      <c r="CU92" s="384"/>
      <c r="CV92" s="384"/>
      <c r="CW92" s="384"/>
      <c r="CX92" s="384"/>
      <c r="CY92" s="384"/>
      <c r="CZ92" s="384"/>
      <c r="DA92" s="384"/>
      <c r="DB92" s="384"/>
      <c r="DC92" s="384"/>
      <c r="DD92" s="384"/>
      <c r="DE92" s="384"/>
      <c r="DF92" s="384"/>
      <c r="DG92" s="384"/>
      <c r="DH92" s="384"/>
      <c r="DI92" s="384"/>
      <c r="DJ92" s="384"/>
      <c r="DK92" s="384"/>
      <c r="DL92" s="384"/>
      <c r="DM92" s="384"/>
      <c r="DN92" s="384"/>
      <c r="DO92" s="384"/>
      <c r="DP92" s="384"/>
      <c r="DQ92" s="384"/>
    </row>
    <row r="93" spans="1:121">
      <c r="AZ93" s="384"/>
      <c r="BD93" s="384"/>
      <c r="BE93" s="384"/>
      <c r="BF93" s="384"/>
      <c r="BG93" s="384"/>
      <c r="BH93" s="384"/>
      <c r="BI93" s="384"/>
      <c r="BJ93" s="384"/>
      <c r="BK93" s="384"/>
      <c r="BL93" s="384"/>
      <c r="BM93" s="384"/>
      <c r="BN93" s="384"/>
      <c r="BO93" s="384"/>
      <c r="BP93" s="384"/>
      <c r="BQ93" s="384"/>
      <c r="BR93" s="384"/>
      <c r="BS93" s="384"/>
      <c r="BT93" s="384"/>
      <c r="BU93" s="384"/>
      <c r="BV93" s="384"/>
      <c r="BW93" s="384"/>
      <c r="BX93" s="384"/>
      <c r="BY93" s="384"/>
      <c r="BZ93" s="384"/>
      <c r="CA93" s="384"/>
      <c r="CB93" s="384"/>
      <c r="CC93" s="384"/>
      <c r="CD93" s="384"/>
      <c r="CE93" s="384"/>
      <c r="CF93" s="384"/>
      <c r="CG93" s="384"/>
      <c r="CH93" s="384"/>
      <c r="CI93" s="384"/>
      <c r="CJ93" s="384"/>
      <c r="CK93" s="384"/>
      <c r="CL93" s="384"/>
      <c r="CM93" s="384"/>
      <c r="CN93" s="384"/>
      <c r="CO93" s="384"/>
      <c r="CP93" s="384"/>
      <c r="CQ93" s="384"/>
      <c r="CR93" s="384"/>
      <c r="CS93" s="384"/>
      <c r="CT93" s="384"/>
      <c r="CU93" s="384"/>
      <c r="CV93" s="384"/>
      <c r="CW93" s="384"/>
      <c r="CX93" s="384"/>
      <c r="CY93" s="384"/>
      <c r="CZ93" s="384"/>
      <c r="DA93" s="384"/>
      <c r="DB93" s="384"/>
      <c r="DC93" s="384"/>
      <c r="DD93" s="384"/>
      <c r="DE93" s="384"/>
      <c r="DF93" s="384"/>
      <c r="DG93" s="384"/>
      <c r="DH93" s="384"/>
      <c r="DI93" s="384"/>
      <c r="DJ93" s="384"/>
      <c r="DK93" s="384"/>
      <c r="DL93" s="384"/>
      <c r="DM93" s="384"/>
      <c r="DN93" s="384"/>
      <c r="DO93" s="384"/>
      <c r="DP93" s="384"/>
      <c r="DQ93" s="384"/>
    </row>
    <row r="94" spans="1:121">
      <c r="AV94" s="384"/>
      <c r="AW94" s="384"/>
      <c r="AX94" s="384"/>
      <c r="AY94" s="384"/>
      <c r="AZ94" s="384"/>
      <c r="BA94" s="384"/>
      <c r="BB94" s="384"/>
      <c r="BC94" s="384"/>
      <c r="BD94" s="384"/>
      <c r="BE94" s="384"/>
      <c r="BF94" s="384"/>
      <c r="BG94" s="384"/>
      <c r="BH94" s="384"/>
      <c r="BI94" s="384"/>
      <c r="BJ94" s="384"/>
      <c r="BK94" s="384"/>
      <c r="BL94" s="384"/>
      <c r="BM94" s="384"/>
      <c r="BN94" s="384"/>
      <c r="BO94" s="384"/>
      <c r="BP94" s="384"/>
      <c r="BQ94" s="384"/>
      <c r="BR94" s="384"/>
      <c r="BS94" s="384"/>
      <c r="BT94" s="384"/>
      <c r="BU94" s="384"/>
      <c r="BV94" s="384"/>
      <c r="BW94" s="384"/>
      <c r="BX94" s="384"/>
      <c r="BY94" s="384"/>
      <c r="BZ94" s="384"/>
      <c r="CA94" s="384"/>
      <c r="CB94" s="384"/>
      <c r="CC94" s="384"/>
      <c r="CD94" s="384"/>
      <c r="CE94" s="384"/>
      <c r="CF94" s="384"/>
      <c r="CG94" s="384"/>
      <c r="CH94" s="384"/>
      <c r="CI94" s="384"/>
      <c r="CJ94" s="384"/>
      <c r="CK94" s="384"/>
      <c r="CL94" s="384"/>
      <c r="CM94" s="384"/>
      <c r="CN94" s="384"/>
      <c r="CO94" s="384"/>
      <c r="CP94" s="384"/>
      <c r="CQ94" s="384"/>
      <c r="CR94" s="384"/>
      <c r="CS94" s="384"/>
      <c r="CT94" s="384"/>
      <c r="CU94" s="384"/>
      <c r="CV94" s="384"/>
      <c r="CW94" s="384"/>
      <c r="CX94" s="384"/>
      <c r="CY94" s="384"/>
      <c r="CZ94" s="384"/>
      <c r="DA94" s="384"/>
      <c r="DB94" s="384"/>
      <c r="DC94" s="384"/>
      <c r="DD94" s="384"/>
      <c r="DE94" s="384"/>
      <c r="DF94" s="384"/>
      <c r="DG94" s="384"/>
      <c r="DH94" s="384"/>
      <c r="DI94" s="384"/>
      <c r="DJ94" s="384"/>
      <c r="DK94" s="384"/>
      <c r="DL94" s="384"/>
      <c r="DM94" s="384"/>
      <c r="DN94" s="384"/>
      <c r="DO94" s="384"/>
      <c r="DP94" s="384"/>
      <c r="DQ94" s="384"/>
    </row>
    <row r="95" spans="1:121">
      <c r="AV95" s="384"/>
      <c r="AW95" s="384"/>
      <c r="AX95" s="384"/>
      <c r="AY95" s="384"/>
      <c r="AZ95" s="384"/>
      <c r="BA95" s="384"/>
      <c r="BB95" s="384"/>
      <c r="BC95" s="384"/>
      <c r="BD95" s="384"/>
      <c r="BE95" s="384"/>
      <c r="BF95" s="384"/>
      <c r="BG95" s="384"/>
      <c r="BH95" s="384"/>
      <c r="BI95" s="384"/>
      <c r="BJ95" s="384"/>
      <c r="BK95" s="384"/>
      <c r="BL95" s="384"/>
      <c r="BM95" s="384"/>
      <c r="BN95" s="384"/>
      <c r="BO95" s="384"/>
      <c r="BP95" s="384"/>
      <c r="BQ95" s="384"/>
      <c r="BR95" s="384"/>
      <c r="BS95" s="384"/>
      <c r="BT95" s="384"/>
      <c r="BU95" s="384"/>
      <c r="BV95" s="384"/>
      <c r="BW95" s="384"/>
      <c r="BX95" s="384"/>
      <c r="BY95" s="384"/>
      <c r="BZ95" s="384"/>
      <c r="CA95" s="384"/>
      <c r="CB95" s="384"/>
      <c r="CC95" s="384"/>
      <c r="CD95" s="384"/>
      <c r="CE95" s="384"/>
      <c r="CF95" s="384"/>
      <c r="CG95" s="384"/>
      <c r="CH95" s="384"/>
      <c r="CI95" s="384"/>
      <c r="CJ95" s="384"/>
      <c r="CK95" s="384"/>
      <c r="CL95" s="384"/>
      <c r="CM95" s="384"/>
      <c r="CN95" s="384"/>
      <c r="CO95" s="384"/>
      <c r="CP95" s="384"/>
      <c r="CQ95" s="384"/>
      <c r="CR95" s="384"/>
      <c r="CS95" s="384"/>
      <c r="CT95" s="384"/>
      <c r="CU95" s="384"/>
      <c r="CV95" s="384"/>
      <c r="CW95" s="384"/>
      <c r="CX95" s="384"/>
      <c r="CY95" s="384"/>
      <c r="CZ95" s="384"/>
      <c r="DA95" s="384"/>
      <c r="DB95" s="384"/>
      <c r="DC95" s="384"/>
      <c r="DD95" s="384"/>
      <c r="DE95" s="384"/>
      <c r="DF95" s="384"/>
      <c r="DG95" s="384"/>
      <c r="DH95" s="384"/>
      <c r="DI95" s="384"/>
      <c r="DJ95" s="384"/>
      <c r="DK95" s="384"/>
      <c r="DL95" s="384"/>
      <c r="DM95" s="384"/>
      <c r="DN95" s="384"/>
      <c r="DO95" s="384"/>
      <c r="DP95" s="384"/>
      <c r="DQ95" s="384"/>
    </row>
    <row r="96" spans="1:121">
      <c r="AV96" s="384"/>
      <c r="AW96" s="384"/>
      <c r="AX96" s="384"/>
      <c r="AY96" s="384"/>
      <c r="AZ96" s="384"/>
      <c r="BA96" s="384"/>
      <c r="BB96" s="384"/>
      <c r="BC96" s="384"/>
      <c r="BD96" s="384"/>
      <c r="BE96" s="384"/>
      <c r="BF96" s="384"/>
      <c r="BG96" s="384"/>
      <c r="BH96" s="384"/>
      <c r="BI96" s="384"/>
      <c r="BJ96" s="384"/>
      <c r="BK96" s="384"/>
      <c r="BL96" s="384"/>
      <c r="BM96" s="384"/>
      <c r="BN96" s="384"/>
      <c r="BO96" s="384"/>
      <c r="BP96" s="384"/>
      <c r="BQ96" s="384"/>
      <c r="BR96" s="384"/>
      <c r="BS96" s="384"/>
      <c r="BT96" s="384"/>
      <c r="BU96" s="384"/>
      <c r="BV96" s="384"/>
      <c r="BW96" s="384"/>
      <c r="BX96" s="384"/>
      <c r="BY96" s="384"/>
      <c r="BZ96" s="384"/>
      <c r="CA96" s="384"/>
      <c r="CB96" s="384"/>
      <c r="CC96" s="384"/>
      <c r="CD96" s="384"/>
      <c r="CE96" s="384"/>
      <c r="CF96" s="384"/>
      <c r="CG96" s="384"/>
      <c r="CH96" s="384"/>
      <c r="CI96" s="384"/>
      <c r="CJ96" s="384"/>
      <c r="CK96" s="384"/>
      <c r="CL96" s="384"/>
      <c r="CM96" s="384"/>
      <c r="CN96" s="384"/>
      <c r="CO96" s="384"/>
      <c r="CP96" s="384"/>
      <c r="CQ96" s="384"/>
      <c r="CR96" s="384"/>
      <c r="CS96" s="384"/>
      <c r="CT96" s="384"/>
      <c r="CU96" s="384"/>
      <c r="CV96" s="384"/>
      <c r="CW96" s="384"/>
      <c r="CX96" s="384"/>
      <c r="CY96" s="384"/>
      <c r="CZ96" s="384"/>
      <c r="DA96" s="384"/>
      <c r="DB96" s="384"/>
      <c r="DC96" s="384"/>
      <c r="DD96" s="384"/>
      <c r="DE96" s="384"/>
      <c r="DF96" s="384"/>
      <c r="DG96" s="384"/>
      <c r="DH96" s="384"/>
      <c r="DI96" s="384"/>
      <c r="DJ96" s="384"/>
      <c r="DK96" s="384"/>
      <c r="DL96" s="384"/>
      <c r="DM96" s="384"/>
      <c r="DN96" s="384"/>
      <c r="DO96" s="384"/>
      <c r="DP96" s="384"/>
      <c r="DQ96" s="384"/>
    </row>
    <row r="97" spans="48:121">
      <c r="AV97" s="384"/>
      <c r="AW97" s="384"/>
      <c r="AX97" s="384"/>
      <c r="AY97" s="384"/>
      <c r="AZ97" s="384"/>
      <c r="BA97" s="384"/>
      <c r="BB97" s="384"/>
      <c r="BC97" s="384"/>
      <c r="BD97" s="384"/>
      <c r="BE97" s="384"/>
      <c r="BF97" s="384"/>
      <c r="BG97" s="384"/>
      <c r="BH97" s="384"/>
      <c r="BI97" s="384"/>
      <c r="BJ97" s="384"/>
      <c r="BK97" s="384"/>
      <c r="BL97" s="384"/>
      <c r="BM97" s="384"/>
      <c r="BN97" s="384"/>
      <c r="BO97" s="384"/>
      <c r="BP97" s="384"/>
      <c r="BQ97" s="384"/>
      <c r="BR97" s="384"/>
      <c r="BS97" s="384"/>
      <c r="BT97" s="384"/>
      <c r="BU97" s="384"/>
      <c r="BV97" s="384"/>
      <c r="BW97" s="384"/>
      <c r="BX97" s="384"/>
      <c r="BY97" s="384"/>
      <c r="BZ97" s="384"/>
      <c r="CA97" s="384"/>
      <c r="CB97" s="384"/>
      <c r="CC97" s="384"/>
      <c r="CD97" s="384"/>
      <c r="CE97" s="384"/>
      <c r="CF97" s="384"/>
      <c r="CG97" s="384"/>
      <c r="CH97" s="384"/>
      <c r="CI97" s="384"/>
      <c r="CJ97" s="384"/>
      <c r="CK97" s="384"/>
      <c r="CL97" s="384"/>
      <c r="CM97" s="384"/>
      <c r="CN97" s="384"/>
      <c r="CO97" s="384"/>
      <c r="CP97" s="384"/>
      <c r="CQ97" s="384"/>
      <c r="CR97" s="384"/>
      <c r="CS97" s="384"/>
      <c r="CT97" s="384"/>
      <c r="CU97" s="384"/>
      <c r="CV97" s="384"/>
      <c r="CW97" s="384"/>
      <c r="CX97" s="384"/>
      <c r="CY97" s="384"/>
      <c r="CZ97" s="384"/>
      <c r="DA97" s="384"/>
      <c r="DB97" s="384"/>
      <c r="DC97" s="384"/>
      <c r="DD97" s="384"/>
      <c r="DE97" s="384"/>
      <c r="DF97" s="384"/>
      <c r="DG97" s="384"/>
      <c r="DH97" s="384"/>
      <c r="DI97" s="384"/>
      <c r="DJ97" s="384"/>
      <c r="DK97" s="384"/>
      <c r="DL97" s="384"/>
      <c r="DM97" s="384"/>
      <c r="DN97" s="384"/>
      <c r="DO97" s="384"/>
      <c r="DP97" s="384"/>
      <c r="DQ97" s="384"/>
    </row>
    <row r="98" spans="48:121">
      <c r="AV98" s="384"/>
      <c r="AW98" s="384"/>
      <c r="AX98" s="384"/>
      <c r="AY98" s="384"/>
      <c r="AZ98" s="384"/>
      <c r="BA98" s="384"/>
      <c r="BB98" s="384"/>
      <c r="BC98" s="384"/>
      <c r="BD98" s="384"/>
      <c r="BE98" s="384"/>
      <c r="BF98" s="384"/>
      <c r="BG98" s="384"/>
      <c r="BH98" s="384"/>
      <c r="BI98" s="384"/>
      <c r="BJ98" s="384"/>
      <c r="BK98" s="384"/>
      <c r="BL98" s="384"/>
      <c r="BM98" s="384"/>
      <c r="BN98" s="384"/>
      <c r="BO98" s="384"/>
      <c r="BP98" s="384"/>
      <c r="BQ98" s="384"/>
      <c r="BR98" s="384"/>
      <c r="BS98" s="384"/>
      <c r="BT98" s="384"/>
      <c r="BU98" s="384"/>
      <c r="BV98" s="384"/>
      <c r="BW98" s="384"/>
      <c r="BX98" s="384"/>
      <c r="BY98" s="384"/>
      <c r="BZ98" s="384"/>
      <c r="CA98" s="384"/>
      <c r="CB98" s="384"/>
      <c r="CC98" s="384"/>
      <c r="CD98" s="384"/>
      <c r="CE98" s="384"/>
      <c r="CF98" s="384"/>
      <c r="CG98" s="384"/>
      <c r="CH98" s="384"/>
      <c r="CI98" s="384"/>
      <c r="CJ98" s="384"/>
      <c r="CK98" s="384"/>
      <c r="CL98" s="384"/>
      <c r="CM98" s="384"/>
      <c r="CN98" s="384"/>
      <c r="CO98" s="384"/>
      <c r="CP98" s="384"/>
      <c r="CQ98" s="384"/>
      <c r="CR98" s="384"/>
      <c r="CS98" s="384"/>
      <c r="CT98" s="384"/>
      <c r="CU98" s="384"/>
      <c r="CV98" s="384"/>
      <c r="CW98" s="384"/>
      <c r="CX98" s="384"/>
      <c r="CY98" s="384"/>
      <c r="CZ98" s="384"/>
      <c r="DA98" s="384"/>
      <c r="DB98" s="384"/>
      <c r="DC98" s="384"/>
      <c r="DD98" s="384"/>
      <c r="DE98" s="384"/>
      <c r="DF98" s="384"/>
      <c r="DG98" s="384"/>
      <c r="DH98" s="384"/>
      <c r="DI98" s="384"/>
      <c r="DJ98" s="384"/>
      <c r="DK98" s="384"/>
      <c r="DL98" s="384"/>
      <c r="DM98" s="384"/>
      <c r="DN98" s="384"/>
      <c r="DO98" s="384"/>
      <c r="DP98" s="384"/>
      <c r="DQ98" s="384"/>
    </row>
    <row r="99" spans="48:121">
      <c r="AV99" s="384"/>
      <c r="AW99" s="384"/>
      <c r="AX99" s="384"/>
      <c r="AY99" s="384"/>
      <c r="AZ99" s="384"/>
      <c r="BA99" s="384"/>
      <c r="BB99" s="384"/>
      <c r="BC99" s="384"/>
      <c r="BD99" s="384"/>
      <c r="BE99" s="384"/>
      <c r="BF99" s="384"/>
      <c r="BG99" s="384"/>
      <c r="BH99" s="384"/>
      <c r="BI99" s="384"/>
      <c r="BJ99" s="384"/>
      <c r="BK99" s="384"/>
      <c r="BL99" s="384"/>
      <c r="BM99" s="384"/>
      <c r="BN99" s="384"/>
      <c r="BO99" s="384"/>
      <c r="BP99" s="384"/>
      <c r="BQ99" s="384"/>
      <c r="BR99" s="384"/>
      <c r="BS99" s="384"/>
      <c r="BT99" s="384"/>
      <c r="BU99" s="384"/>
      <c r="BV99" s="384"/>
      <c r="BW99" s="384"/>
      <c r="BX99" s="384"/>
      <c r="BY99" s="384"/>
      <c r="BZ99" s="384"/>
      <c r="CA99" s="384"/>
      <c r="CB99" s="384"/>
      <c r="CC99" s="384"/>
      <c r="CD99" s="384"/>
      <c r="CE99" s="384"/>
      <c r="CF99" s="384"/>
      <c r="CG99" s="384"/>
      <c r="CH99" s="384"/>
      <c r="CI99" s="384"/>
      <c r="CJ99" s="384"/>
      <c r="CK99" s="384"/>
      <c r="CL99" s="384"/>
      <c r="CM99" s="384"/>
      <c r="CN99" s="384"/>
      <c r="CO99" s="384"/>
      <c r="CP99" s="384"/>
      <c r="CQ99" s="384"/>
      <c r="CR99" s="384"/>
      <c r="CS99" s="384"/>
      <c r="CT99" s="384"/>
      <c r="CU99" s="384"/>
      <c r="CV99" s="384"/>
      <c r="CW99" s="384"/>
      <c r="CX99" s="384"/>
      <c r="CY99" s="384"/>
      <c r="CZ99" s="384"/>
      <c r="DA99" s="384"/>
      <c r="DB99" s="384"/>
      <c r="DC99" s="384"/>
      <c r="DD99" s="384"/>
      <c r="DE99" s="384"/>
      <c r="DF99" s="384"/>
      <c r="DG99" s="384"/>
      <c r="DH99" s="384"/>
      <c r="DI99" s="384"/>
      <c r="DJ99" s="384"/>
      <c r="DK99" s="384"/>
      <c r="DL99" s="384"/>
      <c r="DM99" s="384"/>
      <c r="DN99" s="384"/>
      <c r="DO99" s="384"/>
      <c r="DP99" s="384"/>
      <c r="DQ99" s="384"/>
    </row>
    <row r="100" spans="48:121">
      <c r="AV100" s="384"/>
      <c r="AW100" s="384"/>
      <c r="AX100" s="384"/>
      <c r="AY100" s="384"/>
      <c r="AZ100" s="384"/>
      <c r="BA100" s="384"/>
      <c r="BB100" s="384"/>
      <c r="BC100" s="384"/>
      <c r="BD100" s="384"/>
      <c r="BE100" s="384"/>
      <c r="BF100" s="384"/>
      <c r="BG100" s="384"/>
      <c r="BH100" s="384"/>
      <c r="BI100" s="384"/>
      <c r="BJ100" s="384"/>
      <c r="BK100" s="384"/>
      <c r="BL100" s="384"/>
      <c r="BM100" s="384"/>
      <c r="BN100" s="384"/>
      <c r="BO100" s="384"/>
      <c r="BP100" s="384"/>
      <c r="BQ100" s="384"/>
      <c r="BR100" s="384"/>
      <c r="BS100" s="384"/>
      <c r="BT100" s="384"/>
      <c r="BU100" s="384"/>
      <c r="BV100" s="384"/>
      <c r="BW100" s="384"/>
      <c r="BX100" s="384"/>
      <c r="BY100" s="384"/>
      <c r="BZ100" s="384"/>
      <c r="CA100" s="384"/>
      <c r="CB100" s="384"/>
      <c r="CC100" s="384"/>
      <c r="CD100" s="384"/>
      <c r="CE100" s="384"/>
      <c r="CF100" s="384"/>
      <c r="CG100" s="384"/>
      <c r="CH100" s="384"/>
      <c r="CI100" s="384"/>
      <c r="CJ100" s="384"/>
      <c r="CK100" s="384"/>
      <c r="CL100" s="384"/>
      <c r="CM100" s="384"/>
      <c r="CN100" s="384"/>
      <c r="CO100" s="384"/>
      <c r="CP100" s="384"/>
      <c r="CQ100" s="384"/>
      <c r="CR100" s="384"/>
      <c r="CS100" s="384"/>
      <c r="CT100" s="384"/>
      <c r="CU100" s="384"/>
      <c r="CV100" s="384"/>
      <c r="CW100" s="384"/>
      <c r="CX100" s="384"/>
      <c r="CY100" s="384"/>
      <c r="CZ100" s="384"/>
      <c r="DA100" s="384"/>
      <c r="DB100" s="384"/>
      <c r="DC100" s="384"/>
      <c r="DD100" s="384"/>
      <c r="DE100" s="384"/>
      <c r="DF100" s="384"/>
      <c r="DG100" s="384"/>
      <c r="DH100" s="384"/>
      <c r="DI100" s="384"/>
      <c r="DJ100" s="384"/>
      <c r="DK100" s="384"/>
      <c r="DL100" s="384"/>
      <c r="DM100" s="384"/>
      <c r="DN100" s="384"/>
      <c r="DO100" s="384"/>
      <c r="DP100" s="384"/>
      <c r="DQ100" s="384"/>
    </row>
    <row r="101" spans="48:121">
      <c r="AV101" s="384"/>
      <c r="AW101" s="384"/>
      <c r="AX101" s="384"/>
      <c r="AY101" s="384"/>
      <c r="AZ101" s="384"/>
      <c r="BA101" s="384"/>
      <c r="BB101" s="384"/>
      <c r="BC101" s="384"/>
      <c r="BD101" s="384"/>
      <c r="BE101" s="384"/>
      <c r="BF101" s="384"/>
      <c r="BG101" s="384"/>
      <c r="BH101" s="384"/>
      <c r="BI101" s="384"/>
      <c r="BJ101" s="384"/>
      <c r="BK101" s="384"/>
      <c r="BL101" s="384"/>
      <c r="BM101" s="384"/>
      <c r="BN101" s="384"/>
      <c r="BO101" s="384"/>
      <c r="BP101" s="384"/>
      <c r="BQ101" s="384"/>
      <c r="BR101" s="384"/>
      <c r="BS101" s="384"/>
      <c r="BT101" s="384"/>
      <c r="BU101" s="384"/>
      <c r="BV101" s="384"/>
      <c r="BW101" s="384"/>
      <c r="BX101" s="384"/>
      <c r="BY101" s="384"/>
      <c r="BZ101" s="384"/>
      <c r="CA101" s="384"/>
      <c r="CB101" s="384"/>
      <c r="CC101" s="384"/>
      <c r="CD101" s="384"/>
      <c r="CE101" s="384"/>
      <c r="CF101" s="384"/>
      <c r="CG101" s="384"/>
      <c r="CH101" s="384"/>
      <c r="CI101" s="384"/>
      <c r="CJ101" s="384"/>
      <c r="CK101" s="384"/>
      <c r="CL101" s="384"/>
      <c r="CM101" s="384"/>
      <c r="CN101" s="384"/>
      <c r="CO101" s="384"/>
      <c r="CP101" s="384"/>
      <c r="CQ101" s="384"/>
      <c r="CR101" s="384"/>
      <c r="CS101" s="384"/>
      <c r="CT101" s="384"/>
      <c r="CU101" s="384"/>
      <c r="CV101" s="384"/>
      <c r="CW101" s="384"/>
      <c r="CX101" s="384"/>
      <c r="CY101" s="384"/>
      <c r="CZ101" s="384"/>
      <c r="DA101" s="384"/>
      <c r="DB101" s="384"/>
      <c r="DC101" s="384"/>
      <c r="DD101" s="384"/>
      <c r="DE101" s="384"/>
      <c r="DF101" s="384"/>
      <c r="DG101" s="384"/>
      <c r="DH101" s="384"/>
      <c r="DI101" s="384"/>
      <c r="DJ101" s="384"/>
      <c r="DK101" s="384"/>
      <c r="DL101" s="384"/>
      <c r="DM101" s="384"/>
      <c r="DN101" s="384"/>
      <c r="DO101" s="384"/>
      <c r="DP101" s="384"/>
      <c r="DQ101" s="384"/>
    </row>
    <row r="102" spans="48:121">
      <c r="AV102" s="384"/>
      <c r="AW102" s="384"/>
      <c r="AX102" s="384"/>
      <c r="AY102" s="384"/>
      <c r="AZ102" s="384"/>
      <c r="BA102" s="384"/>
      <c r="BB102" s="384"/>
      <c r="BC102" s="384"/>
      <c r="BD102" s="384"/>
      <c r="BE102" s="384"/>
      <c r="BF102" s="384"/>
      <c r="BG102" s="384"/>
      <c r="BH102" s="384"/>
      <c r="BI102" s="384"/>
      <c r="BJ102" s="384"/>
      <c r="BK102" s="384"/>
      <c r="BL102" s="384"/>
      <c r="BM102" s="384"/>
      <c r="BN102" s="384"/>
      <c r="BO102" s="384"/>
      <c r="BP102" s="384"/>
      <c r="BQ102" s="384"/>
      <c r="BR102" s="384"/>
      <c r="BS102" s="384"/>
      <c r="BT102" s="384"/>
      <c r="BU102" s="384"/>
      <c r="BV102" s="384"/>
      <c r="BW102" s="384"/>
      <c r="BX102" s="384"/>
      <c r="BY102" s="384"/>
      <c r="BZ102" s="384"/>
      <c r="CA102" s="384"/>
      <c r="CB102" s="384"/>
      <c r="CC102" s="384"/>
      <c r="CD102" s="384"/>
      <c r="CE102" s="384"/>
      <c r="CF102" s="384"/>
      <c r="CG102" s="384"/>
      <c r="CH102" s="384"/>
      <c r="CI102" s="384"/>
      <c r="CJ102" s="384"/>
      <c r="CK102" s="384"/>
      <c r="CL102" s="384"/>
      <c r="CM102" s="384"/>
      <c r="CN102" s="384"/>
      <c r="CO102" s="384"/>
      <c r="CP102" s="384"/>
      <c r="CQ102" s="384"/>
      <c r="CR102" s="384"/>
      <c r="CS102" s="384"/>
      <c r="CT102" s="384"/>
      <c r="CU102" s="384"/>
      <c r="CV102" s="384"/>
      <c r="CW102" s="384"/>
      <c r="CX102" s="384"/>
      <c r="CY102" s="384"/>
      <c r="CZ102" s="384"/>
      <c r="DA102" s="384"/>
      <c r="DB102" s="384"/>
      <c r="DC102" s="384"/>
      <c r="DD102" s="384"/>
      <c r="DE102" s="384"/>
      <c r="DF102" s="384"/>
      <c r="DG102" s="384"/>
      <c r="DH102" s="384"/>
      <c r="DI102" s="384"/>
      <c r="DJ102" s="384"/>
      <c r="DK102" s="384"/>
      <c r="DL102" s="384"/>
      <c r="DM102" s="384"/>
      <c r="DN102" s="384"/>
      <c r="DO102" s="384"/>
      <c r="DP102" s="384"/>
      <c r="DQ102" s="384"/>
    </row>
    <row r="103" spans="48:121">
      <c r="AV103" s="384"/>
      <c r="AW103" s="384"/>
      <c r="AX103" s="384"/>
      <c r="AY103" s="384"/>
      <c r="AZ103" s="384"/>
      <c r="BA103" s="384"/>
      <c r="BB103" s="384"/>
      <c r="BC103" s="384"/>
      <c r="BD103" s="384"/>
      <c r="BE103" s="384"/>
      <c r="BF103" s="384"/>
      <c r="BG103" s="384"/>
      <c r="BH103" s="384"/>
      <c r="BI103" s="384"/>
      <c r="BJ103" s="384"/>
      <c r="BK103" s="384"/>
      <c r="BL103" s="384"/>
      <c r="BM103" s="384"/>
      <c r="BN103" s="384"/>
      <c r="BO103" s="384"/>
      <c r="BP103" s="384"/>
      <c r="BQ103" s="384"/>
      <c r="BR103" s="384"/>
      <c r="BS103" s="384"/>
      <c r="BT103" s="384"/>
      <c r="BU103" s="384"/>
      <c r="BV103" s="384"/>
      <c r="BW103" s="384"/>
      <c r="BX103" s="384"/>
      <c r="BY103" s="384"/>
      <c r="BZ103" s="384"/>
      <c r="CA103" s="384"/>
      <c r="CB103" s="384"/>
      <c r="CC103" s="384"/>
      <c r="CD103" s="384"/>
      <c r="CE103" s="384"/>
      <c r="CF103" s="384"/>
      <c r="CG103" s="384"/>
      <c r="CH103" s="384"/>
      <c r="CI103" s="384"/>
      <c r="CJ103" s="384"/>
      <c r="CK103" s="384"/>
      <c r="CL103" s="384"/>
      <c r="CM103" s="384"/>
      <c r="CN103" s="384"/>
      <c r="CO103" s="384"/>
      <c r="CP103" s="384"/>
      <c r="CQ103" s="384"/>
      <c r="CR103" s="384"/>
      <c r="CS103" s="384"/>
      <c r="CT103" s="384"/>
      <c r="CU103" s="384"/>
      <c r="CV103" s="384"/>
      <c r="CW103" s="384"/>
      <c r="CX103" s="384"/>
      <c r="CY103" s="384"/>
      <c r="CZ103" s="384"/>
      <c r="DA103" s="384"/>
      <c r="DB103" s="384"/>
      <c r="DC103" s="384"/>
      <c r="DD103" s="384"/>
      <c r="DE103" s="384"/>
      <c r="DF103" s="384"/>
      <c r="DG103" s="384"/>
      <c r="DH103" s="384"/>
      <c r="DI103" s="384"/>
      <c r="DJ103" s="384"/>
      <c r="DK103" s="384"/>
      <c r="DL103" s="384"/>
      <c r="DM103" s="384"/>
      <c r="DN103" s="384"/>
      <c r="DO103" s="384"/>
      <c r="DP103" s="384"/>
      <c r="DQ103" s="384"/>
    </row>
    <row r="104" spans="48:121">
      <c r="AV104" s="384"/>
      <c r="AW104" s="384"/>
      <c r="AX104" s="384"/>
      <c r="AY104" s="384"/>
      <c r="AZ104" s="384"/>
      <c r="BA104" s="384"/>
      <c r="BB104" s="384"/>
      <c r="BC104" s="384"/>
      <c r="BD104" s="384"/>
      <c r="BE104" s="384"/>
      <c r="BF104" s="384"/>
      <c r="BG104" s="384"/>
      <c r="BH104" s="384"/>
      <c r="BI104" s="384"/>
      <c r="BJ104" s="384"/>
      <c r="BK104" s="384"/>
      <c r="BL104" s="384"/>
      <c r="BM104" s="384"/>
      <c r="BN104" s="384"/>
      <c r="BO104" s="384"/>
      <c r="BP104" s="384"/>
      <c r="BQ104" s="384"/>
      <c r="BR104" s="384"/>
      <c r="BS104" s="384"/>
      <c r="BT104" s="384"/>
      <c r="BU104" s="384"/>
      <c r="BV104" s="384"/>
      <c r="BW104" s="384"/>
      <c r="BX104" s="384"/>
      <c r="BY104" s="384"/>
      <c r="BZ104" s="384"/>
      <c r="CA104" s="384"/>
      <c r="CB104" s="384"/>
      <c r="CC104" s="384"/>
      <c r="CD104" s="384"/>
      <c r="CE104" s="384"/>
      <c r="CF104" s="384"/>
      <c r="CG104" s="384"/>
      <c r="CH104" s="384"/>
      <c r="CI104" s="384"/>
      <c r="CJ104" s="384"/>
      <c r="CK104" s="384"/>
      <c r="CL104" s="384"/>
      <c r="CM104" s="384"/>
      <c r="CN104" s="384"/>
      <c r="CO104" s="384"/>
      <c r="CP104" s="384"/>
      <c r="CQ104" s="384"/>
      <c r="CR104" s="384"/>
      <c r="CS104" s="384"/>
      <c r="CT104" s="384"/>
      <c r="CU104" s="384"/>
      <c r="CV104" s="384"/>
      <c r="CW104" s="384"/>
      <c r="CX104" s="384"/>
      <c r="CY104" s="384"/>
      <c r="CZ104" s="384"/>
      <c r="DA104" s="384"/>
      <c r="DB104" s="384"/>
      <c r="DC104" s="384"/>
      <c r="DD104" s="384"/>
      <c r="DE104" s="384"/>
      <c r="DF104" s="384"/>
      <c r="DG104" s="384"/>
      <c r="DH104" s="384"/>
      <c r="DI104" s="384"/>
      <c r="DJ104" s="384"/>
      <c r="DK104" s="384"/>
      <c r="DL104" s="384"/>
      <c r="DM104" s="384"/>
      <c r="DN104" s="384"/>
      <c r="DO104" s="384"/>
      <c r="DP104" s="384"/>
      <c r="DQ104" s="384"/>
    </row>
    <row r="105" spans="48:121">
      <c r="AV105" s="384"/>
      <c r="AW105" s="384"/>
      <c r="AX105" s="384"/>
      <c r="AY105" s="384"/>
      <c r="AZ105" s="384"/>
      <c r="BA105" s="384"/>
      <c r="BB105" s="384"/>
      <c r="BC105" s="384"/>
      <c r="BD105" s="384"/>
      <c r="BE105" s="384"/>
      <c r="BF105" s="384"/>
      <c r="BG105" s="384"/>
      <c r="BH105" s="384"/>
      <c r="BI105" s="384"/>
      <c r="BJ105" s="384"/>
      <c r="BK105" s="384"/>
      <c r="BL105" s="384"/>
      <c r="BM105" s="384"/>
      <c r="BN105" s="384"/>
      <c r="BO105" s="384"/>
      <c r="BP105" s="384"/>
      <c r="BQ105" s="384"/>
      <c r="BR105" s="384"/>
      <c r="BS105" s="384"/>
      <c r="BT105" s="384"/>
      <c r="BU105" s="384"/>
      <c r="BV105" s="384"/>
      <c r="BW105" s="384"/>
      <c r="BX105" s="384"/>
      <c r="BY105" s="384"/>
      <c r="BZ105" s="384"/>
      <c r="CA105" s="384"/>
      <c r="CB105" s="384"/>
      <c r="CC105" s="384"/>
      <c r="CD105" s="384"/>
      <c r="CE105" s="384"/>
      <c r="CF105" s="384"/>
      <c r="CG105" s="384"/>
      <c r="CH105" s="384"/>
      <c r="CI105" s="384"/>
      <c r="CJ105" s="384"/>
      <c r="CK105" s="384"/>
      <c r="CL105" s="384"/>
      <c r="CM105" s="384"/>
      <c r="CN105" s="384"/>
      <c r="CO105" s="384"/>
      <c r="CP105" s="384"/>
      <c r="CQ105" s="384"/>
      <c r="CR105" s="384"/>
      <c r="CS105" s="384"/>
      <c r="CT105" s="384"/>
      <c r="CU105" s="384"/>
      <c r="CV105" s="384"/>
      <c r="CW105" s="384"/>
      <c r="CX105" s="384"/>
      <c r="CY105" s="384"/>
      <c r="CZ105" s="384"/>
      <c r="DA105" s="384"/>
      <c r="DB105" s="384"/>
      <c r="DC105" s="384"/>
      <c r="DD105" s="384"/>
      <c r="DE105" s="384"/>
      <c r="DF105" s="384"/>
      <c r="DG105" s="384"/>
      <c r="DH105" s="384"/>
      <c r="DI105" s="384"/>
      <c r="DJ105" s="384"/>
      <c r="DK105" s="384"/>
      <c r="DL105" s="384"/>
      <c r="DM105" s="384"/>
      <c r="DN105" s="384"/>
      <c r="DO105" s="384"/>
      <c r="DP105" s="384"/>
      <c r="DQ105" s="384"/>
    </row>
    <row r="106" spans="48:121">
      <c r="AV106" s="384"/>
      <c r="AW106" s="384"/>
      <c r="AX106" s="384"/>
      <c r="AY106" s="384"/>
      <c r="AZ106" s="384"/>
      <c r="BA106" s="384"/>
      <c r="BB106" s="384"/>
      <c r="BC106" s="384"/>
      <c r="BD106" s="384"/>
      <c r="BE106" s="384"/>
      <c r="BF106" s="384"/>
      <c r="BG106" s="384"/>
      <c r="BH106" s="384"/>
      <c r="BI106" s="384"/>
      <c r="BJ106" s="384"/>
      <c r="BK106" s="384"/>
      <c r="BL106" s="384"/>
      <c r="BM106" s="384"/>
      <c r="BN106" s="384"/>
      <c r="BO106" s="384"/>
      <c r="BP106" s="384"/>
      <c r="BQ106" s="384"/>
      <c r="BR106" s="384"/>
      <c r="BS106" s="384"/>
      <c r="BT106" s="384"/>
      <c r="BU106" s="384"/>
      <c r="BV106" s="384"/>
      <c r="BW106" s="384"/>
      <c r="BX106" s="384"/>
      <c r="BY106" s="384"/>
      <c r="BZ106" s="384"/>
      <c r="CA106" s="384"/>
      <c r="CB106" s="384"/>
      <c r="CC106" s="384"/>
      <c r="CD106" s="384"/>
      <c r="CE106" s="384"/>
      <c r="CF106" s="384"/>
      <c r="CG106" s="384"/>
      <c r="CH106" s="384"/>
      <c r="CI106" s="384"/>
      <c r="CJ106" s="384"/>
      <c r="CK106" s="384"/>
      <c r="CL106" s="384"/>
      <c r="CM106" s="384"/>
      <c r="CN106" s="384"/>
      <c r="CO106" s="384"/>
      <c r="CP106" s="384"/>
      <c r="CQ106" s="384"/>
      <c r="CR106" s="384"/>
      <c r="CS106" s="384"/>
      <c r="CT106" s="384"/>
      <c r="CU106" s="384"/>
      <c r="CV106" s="384"/>
      <c r="CW106" s="384"/>
      <c r="CX106" s="384"/>
      <c r="CY106" s="384"/>
      <c r="CZ106" s="384"/>
      <c r="DA106" s="384"/>
      <c r="DB106" s="384"/>
      <c r="DC106" s="384"/>
      <c r="DD106" s="384"/>
      <c r="DE106" s="384"/>
      <c r="DF106" s="384"/>
      <c r="DG106" s="384"/>
      <c r="DH106" s="384"/>
      <c r="DI106" s="384"/>
      <c r="DJ106" s="384"/>
      <c r="DK106" s="384"/>
      <c r="DL106" s="384"/>
      <c r="DM106" s="384"/>
      <c r="DN106" s="384"/>
      <c r="DO106" s="384"/>
      <c r="DP106" s="384"/>
      <c r="DQ106" s="384"/>
    </row>
    <row r="107" spans="48:121">
      <c r="AV107" s="384"/>
      <c r="AW107" s="384"/>
      <c r="AX107" s="384"/>
      <c r="AY107" s="384"/>
      <c r="AZ107" s="384"/>
      <c r="BA107" s="384"/>
      <c r="BB107" s="384"/>
      <c r="BC107" s="384"/>
      <c r="BD107" s="384"/>
      <c r="BE107" s="384"/>
      <c r="BF107" s="384"/>
      <c r="BG107" s="384"/>
      <c r="BH107" s="384"/>
      <c r="BI107" s="384"/>
      <c r="BJ107" s="384"/>
      <c r="BK107" s="384"/>
      <c r="BL107" s="384"/>
      <c r="BM107" s="384"/>
      <c r="BN107" s="384"/>
      <c r="BO107" s="384"/>
      <c r="BP107" s="384"/>
      <c r="BQ107" s="384"/>
      <c r="BR107" s="384"/>
      <c r="BS107" s="384"/>
      <c r="BT107" s="384"/>
      <c r="BU107" s="384"/>
      <c r="BV107" s="384"/>
      <c r="BW107" s="384"/>
      <c r="BX107" s="384"/>
      <c r="BY107" s="384"/>
      <c r="BZ107" s="384"/>
      <c r="CA107" s="384"/>
      <c r="CB107" s="384"/>
      <c r="CC107" s="384"/>
      <c r="CD107" s="384"/>
      <c r="CE107" s="384"/>
      <c r="CF107" s="384"/>
      <c r="CG107" s="384"/>
      <c r="CH107" s="384"/>
      <c r="CI107" s="384"/>
      <c r="CJ107" s="384"/>
      <c r="CK107" s="384"/>
      <c r="CL107" s="384"/>
      <c r="CM107" s="384"/>
      <c r="CN107" s="384"/>
      <c r="CO107" s="384"/>
      <c r="CP107" s="384"/>
      <c r="CQ107" s="384"/>
      <c r="CR107" s="384"/>
      <c r="CS107" s="384"/>
      <c r="CT107" s="384"/>
      <c r="CU107" s="384"/>
      <c r="CV107" s="384"/>
      <c r="CW107" s="384"/>
      <c r="CX107" s="384"/>
      <c r="CY107" s="384"/>
      <c r="CZ107" s="384"/>
      <c r="DA107" s="384"/>
      <c r="DB107" s="384"/>
      <c r="DC107" s="384"/>
      <c r="DD107" s="384"/>
      <c r="DE107" s="384"/>
      <c r="DF107" s="384"/>
      <c r="DG107" s="384"/>
      <c r="DH107" s="384"/>
      <c r="DI107" s="384"/>
      <c r="DJ107" s="384"/>
      <c r="DK107" s="384"/>
      <c r="DL107" s="384"/>
      <c r="DM107" s="384"/>
      <c r="DN107" s="384"/>
      <c r="DO107" s="384"/>
      <c r="DP107" s="384"/>
      <c r="DQ107" s="384"/>
    </row>
    <row r="108" spans="48:121">
      <c r="AV108" s="384"/>
      <c r="AW108" s="384"/>
      <c r="AX108" s="384"/>
      <c r="AY108" s="384"/>
      <c r="AZ108" s="384"/>
      <c r="BA108" s="384"/>
      <c r="BB108" s="384"/>
      <c r="BC108" s="384"/>
      <c r="BD108" s="384"/>
      <c r="BE108" s="384"/>
      <c r="BF108" s="384"/>
      <c r="BG108" s="384"/>
      <c r="BH108" s="384"/>
      <c r="BI108" s="384"/>
      <c r="BJ108" s="384"/>
      <c r="BK108" s="384"/>
      <c r="BL108" s="384"/>
      <c r="BM108" s="384"/>
      <c r="BN108" s="384"/>
      <c r="BO108" s="384"/>
      <c r="BP108" s="384"/>
      <c r="BQ108" s="384"/>
      <c r="BR108" s="384"/>
      <c r="BS108" s="384"/>
      <c r="BT108" s="384"/>
      <c r="BU108" s="384"/>
      <c r="BV108" s="384"/>
      <c r="BW108" s="384"/>
      <c r="BX108" s="384"/>
      <c r="BY108" s="384"/>
      <c r="BZ108" s="384"/>
      <c r="CA108" s="384"/>
      <c r="CB108" s="384"/>
      <c r="CC108" s="384"/>
      <c r="CD108" s="384"/>
      <c r="CE108" s="384"/>
      <c r="CF108" s="384"/>
      <c r="CG108" s="384"/>
      <c r="CH108" s="384"/>
      <c r="CI108" s="384"/>
      <c r="CJ108" s="384"/>
      <c r="CK108" s="384"/>
      <c r="CL108" s="384"/>
      <c r="CM108" s="384"/>
      <c r="CN108" s="384"/>
      <c r="CO108" s="384"/>
      <c r="CP108" s="384"/>
      <c r="CQ108" s="384"/>
      <c r="CR108" s="384"/>
      <c r="CS108" s="384"/>
      <c r="CT108" s="384"/>
      <c r="CU108" s="384"/>
      <c r="CV108" s="384"/>
      <c r="CW108" s="384"/>
      <c r="CX108" s="384"/>
      <c r="CY108" s="384"/>
      <c r="CZ108" s="384"/>
      <c r="DA108" s="384"/>
      <c r="DB108" s="384"/>
      <c r="DC108" s="384"/>
      <c r="DD108" s="384"/>
      <c r="DE108" s="384"/>
      <c r="DF108" s="384"/>
      <c r="DG108" s="384"/>
      <c r="DH108" s="384"/>
      <c r="DI108" s="384"/>
      <c r="DJ108" s="384"/>
      <c r="DK108" s="384"/>
      <c r="DL108" s="384"/>
      <c r="DM108" s="384"/>
      <c r="DN108" s="384"/>
      <c r="DO108" s="384"/>
      <c r="DP108" s="384"/>
      <c r="DQ108" s="384"/>
    </row>
    <row r="109" spans="48:121">
      <c r="AV109" s="384"/>
      <c r="AW109" s="384"/>
      <c r="AX109" s="384"/>
      <c r="AY109" s="384"/>
      <c r="AZ109" s="384"/>
      <c r="BA109" s="384"/>
      <c r="BB109" s="384"/>
      <c r="BC109" s="384"/>
      <c r="BD109" s="384"/>
      <c r="BE109" s="384"/>
      <c r="BF109" s="384"/>
      <c r="BG109" s="384"/>
      <c r="BH109" s="384"/>
      <c r="BI109" s="384"/>
      <c r="BJ109" s="384"/>
      <c r="BK109" s="384"/>
      <c r="BL109" s="384"/>
      <c r="BM109" s="384"/>
      <c r="BN109" s="384"/>
      <c r="BO109" s="384"/>
      <c r="BP109" s="384"/>
      <c r="BQ109" s="384"/>
      <c r="BR109" s="384"/>
      <c r="BS109" s="384"/>
      <c r="BT109" s="384"/>
      <c r="BU109" s="384"/>
      <c r="BV109" s="384"/>
      <c r="BW109" s="384"/>
      <c r="BX109" s="384"/>
      <c r="BY109" s="384"/>
      <c r="BZ109" s="384"/>
      <c r="CA109" s="384"/>
      <c r="CB109" s="384"/>
      <c r="CC109" s="384"/>
      <c r="CD109" s="384"/>
      <c r="CE109" s="384"/>
      <c r="CF109" s="384"/>
      <c r="CG109" s="384"/>
      <c r="CH109" s="384"/>
      <c r="CI109" s="384"/>
      <c r="CJ109" s="384"/>
      <c r="CK109" s="384"/>
      <c r="CL109" s="384"/>
      <c r="CM109" s="384"/>
      <c r="CN109" s="384"/>
      <c r="CO109" s="384"/>
      <c r="CP109" s="384"/>
      <c r="CQ109" s="384"/>
      <c r="CR109" s="384"/>
      <c r="CS109" s="384"/>
      <c r="CT109" s="384"/>
      <c r="CU109" s="384"/>
      <c r="CV109" s="384"/>
      <c r="CW109" s="384"/>
      <c r="CX109" s="384"/>
      <c r="CY109" s="384"/>
      <c r="CZ109" s="384"/>
      <c r="DA109" s="384"/>
      <c r="DB109" s="384"/>
      <c r="DC109" s="384"/>
      <c r="DD109" s="384"/>
      <c r="DE109" s="384"/>
      <c r="DF109" s="384"/>
      <c r="DG109" s="384"/>
      <c r="DH109" s="384"/>
      <c r="DI109" s="384"/>
      <c r="DJ109" s="384"/>
      <c r="DK109" s="384"/>
      <c r="DL109" s="384"/>
      <c r="DM109" s="384"/>
      <c r="DN109" s="384"/>
      <c r="DO109" s="384"/>
      <c r="DP109" s="384"/>
      <c r="DQ109" s="384"/>
    </row>
    <row r="110" spans="48:121">
      <c r="AV110" s="384"/>
      <c r="AW110" s="384"/>
      <c r="AX110" s="384"/>
      <c r="AY110" s="384"/>
      <c r="AZ110" s="384"/>
      <c r="BA110" s="384"/>
      <c r="BB110" s="384"/>
      <c r="BC110" s="384"/>
      <c r="BD110" s="384"/>
      <c r="BE110" s="384"/>
      <c r="BF110" s="384"/>
      <c r="BG110" s="384"/>
      <c r="BH110" s="384"/>
      <c r="BI110" s="384"/>
      <c r="BJ110" s="384"/>
      <c r="BK110" s="384"/>
      <c r="BL110" s="384"/>
      <c r="BM110" s="384"/>
      <c r="BN110" s="384"/>
      <c r="BO110" s="384"/>
      <c r="BP110" s="384"/>
      <c r="BQ110" s="384"/>
      <c r="BR110" s="384"/>
      <c r="BS110" s="384"/>
      <c r="BT110" s="384"/>
      <c r="BU110" s="384"/>
      <c r="BV110" s="384"/>
      <c r="BW110" s="384"/>
      <c r="BX110" s="384"/>
      <c r="BY110" s="384"/>
      <c r="BZ110" s="384"/>
      <c r="CA110" s="384"/>
      <c r="CB110" s="384"/>
      <c r="CC110" s="384"/>
      <c r="CD110" s="384"/>
      <c r="CE110" s="384"/>
      <c r="CF110" s="384"/>
      <c r="CG110" s="384"/>
      <c r="CH110" s="384"/>
      <c r="CI110" s="384"/>
      <c r="CJ110" s="384"/>
      <c r="CK110" s="384"/>
      <c r="CL110" s="384"/>
      <c r="CM110" s="384"/>
      <c r="CN110" s="384"/>
      <c r="CO110" s="384"/>
      <c r="CP110" s="384"/>
      <c r="CQ110" s="384"/>
      <c r="CR110" s="384"/>
      <c r="CS110" s="384"/>
      <c r="CT110" s="384"/>
      <c r="CU110" s="384"/>
      <c r="CV110" s="384"/>
      <c r="CW110" s="384"/>
      <c r="CX110" s="384"/>
      <c r="CY110" s="384"/>
      <c r="CZ110" s="384"/>
      <c r="DA110" s="384"/>
      <c r="DB110" s="384"/>
      <c r="DC110" s="384"/>
      <c r="DD110" s="384"/>
      <c r="DE110" s="384"/>
      <c r="DF110" s="384"/>
      <c r="DG110" s="384"/>
      <c r="DH110" s="384"/>
      <c r="DI110" s="384"/>
      <c r="DJ110" s="384"/>
      <c r="DK110" s="384"/>
      <c r="DL110" s="384"/>
      <c r="DM110" s="384"/>
      <c r="DN110" s="384"/>
      <c r="DO110" s="384"/>
      <c r="DP110" s="384"/>
      <c r="DQ110" s="384"/>
    </row>
    <row r="111" spans="48:121">
      <c r="AV111" s="384"/>
      <c r="AW111" s="384"/>
      <c r="AX111" s="384"/>
      <c r="AY111" s="384"/>
      <c r="AZ111" s="384"/>
      <c r="BA111" s="384"/>
      <c r="BB111" s="384"/>
      <c r="BC111" s="384"/>
      <c r="BD111" s="384"/>
      <c r="BE111" s="384"/>
      <c r="BF111" s="384"/>
      <c r="BG111" s="384"/>
      <c r="BH111" s="384"/>
      <c r="BI111" s="384"/>
      <c r="BJ111" s="384"/>
      <c r="BK111" s="384"/>
      <c r="BL111" s="384"/>
      <c r="BM111" s="384"/>
      <c r="BN111" s="384"/>
      <c r="BO111" s="384"/>
      <c r="BP111" s="384"/>
      <c r="BQ111" s="384"/>
      <c r="BR111" s="384"/>
      <c r="BS111" s="384"/>
      <c r="BT111" s="384"/>
      <c r="BU111" s="384"/>
      <c r="BV111" s="384"/>
      <c r="BW111" s="384"/>
      <c r="BX111" s="384"/>
      <c r="BY111" s="384"/>
      <c r="BZ111" s="384"/>
      <c r="CA111" s="384"/>
      <c r="CB111" s="384"/>
      <c r="CC111" s="384"/>
      <c r="CD111" s="384"/>
      <c r="CE111" s="384"/>
      <c r="CF111" s="384"/>
      <c r="CG111" s="384"/>
      <c r="CH111" s="384"/>
      <c r="CI111" s="384"/>
      <c r="CJ111" s="384"/>
      <c r="CK111" s="384"/>
      <c r="CL111" s="384"/>
      <c r="CM111" s="384"/>
      <c r="CN111" s="384"/>
      <c r="CO111" s="384"/>
      <c r="CP111" s="384"/>
      <c r="CQ111" s="384"/>
      <c r="CR111" s="384"/>
      <c r="CS111" s="384"/>
      <c r="CT111" s="384"/>
      <c r="CU111" s="384"/>
      <c r="CV111" s="384"/>
      <c r="CW111" s="384"/>
      <c r="CX111" s="384"/>
      <c r="CY111" s="384"/>
      <c r="CZ111" s="384"/>
      <c r="DA111" s="384"/>
      <c r="DB111" s="384"/>
      <c r="DC111" s="384"/>
      <c r="DD111" s="384"/>
      <c r="DE111" s="384"/>
      <c r="DF111" s="384"/>
      <c r="DG111" s="384"/>
      <c r="DH111" s="384"/>
      <c r="DI111" s="384"/>
      <c r="DJ111" s="384"/>
      <c r="DK111" s="384"/>
      <c r="DL111" s="384"/>
      <c r="DM111" s="384"/>
      <c r="DN111" s="384"/>
      <c r="DO111" s="384"/>
      <c r="DP111" s="384"/>
      <c r="DQ111" s="384"/>
    </row>
    <row r="112" spans="48:121">
      <c r="AV112" s="384"/>
      <c r="AW112" s="384"/>
      <c r="AX112" s="384"/>
      <c r="AY112" s="384"/>
      <c r="AZ112" s="384"/>
      <c r="BA112" s="384"/>
      <c r="BB112" s="384"/>
      <c r="BC112" s="384"/>
      <c r="BD112" s="384"/>
      <c r="BE112" s="384"/>
      <c r="BF112" s="384"/>
      <c r="BG112" s="384"/>
      <c r="BH112" s="384"/>
      <c r="BI112" s="384"/>
      <c r="BJ112" s="384"/>
      <c r="BK112" s="384"/>
      <c r="BL112" s="384"/>
      <c r="BM112" s="384"/>
      <c r="BN112" s="384"/>
      <c r="BO112" s="384"/>
      <c r="BP112" s="384"/>
      <c r="BQ112" s="384"/>
      <c r="BR112" s="384"/>
      <c r="BS112" s="384"/>
      <c r="BT112" s="384"/>
      <c r="BU112" s="384"/>
      <c r="BV112" s="384"/>
      <c r="BW112" s="384"/>
      <c r="BX112" s="384"/>
      <c r="BY112" s="384"/>
      <c r="BZ112" s="384"/>
      <c r="CA112" s="384"/>
      <c r="CB112" s="384"/>
      <c r="CC112" s="384"/>
      <c r="CD112" s="384"/>
      <c r="CE112" s="384"/>
      <c r="CF112" s="384"/>
      <c r="CG112" s="384"/>
      <c r="CH112" s="384"/>
      <c r="CI112" s="384"/>
      <c r="CJ112" s="384"/>
      <c r="CK112" s="384"/>
      <c r="CL112" s="384"/>
      <c r="CM112" s="384"/>
      <c r="CN112" s="384"/>
      <c r="CO112" s="384"/>
      <c r="CP112" s="384"/>
      <c r="CQ112" s="384"/>
      <c r="CR112" s="384"/>
      <c r="CS112" s="384"/>
      <c r="CT112" s="384"/>
      <c r="CU112" s="384"/>
      <c r="CV112" s="384"/>
      <c r="CW112" s="384"/>
      <c r="CX112" s="384"/>
      <c r="CY112" s="384"/>
      <c r="CZ112" s="384"/>
      <c r="DA112" s="384"/>
      <c r="DB112" s="384"/>
      <c r="DC112" s="384"/>
      <c r="DD112" s="384"/>
      <c r="DE112" s="384"/>
      <c r="DF112" s="384"/>
      <c r="DG112" s="384"/>
      <c r="DH112" s="384"/>
      <c r="DI112" s="384"/>
      <c r="DJ112" s="384"/>
      <c r="DK112" s="384"/>
      <c r="DL112" s="384"/>
      <c r="DM112" s="384"/>
      <c r="DN112" s="384"/>
      <c r="DO112" s="384"/>
      <c r="DP112" s="384"/>
      <c r="DQ112" s="384"/>
    </row>
    <row r="113" spans="48:121">
      <c r="AV113" s="384"/>
      <c r="AW113" s="384"/>
      <c r="AX113" s="384"/>
      <c r="AY113" s="384"/>
      <c r="AZ113" s="384"/>
      <c r="BA113" s="384"/>
      <c r="BB113" s="384"/>
      <c r="BC113" s="384"/>
      <c r="BD113" s="384"/>
      <c r="BE113" s="384"/>
      <c r="BF113" s="384"/>
      <c r="BG113" s="384"/>
      <c r="BH113" s="384"/>
      <c r="BI113" s="384"/>
      <c r="BJ113" s="384"/>
      <c r="BK113" s="384"/>
      <c r="BL113" s="384"/>
      <c r="BM113" s="384"/>
      <c r="BN113" s="384"/>
      <c r="BO113" s="384"/>
      <c r="BP113" s="384"/>
      <c r="BQ113" s="384"/>
      <c r="BR113" s="384"/>
      <c r="BS113" s="384"/>
      <c r="BT113" s="384"/>
      <c r="BU113" s="384"/>
      <c r="BV113" s="384"/>
      <c r="BW113" s="384"/>
      <c r="BX113" s="384"/>
      <c r="BY113" s="384"/>
      <c r="BZ113" s="384"/>
      <c r="CA113" s="384"/>
      <c r="CB113" s="384"/>
      <c r="CC113" s="384"/>
      <c r="CD113" s="384"/>
      <c r="CE113" s="384"/>
      <c r="CF113" s="384"/>
      <c r="CG113" s="384"/>
      <c r="CH113" s="384"/>
      <c r="CI113" s="384"/>
      <c r="CJ113" s="384"/>
      <c r="CK113" s="384"/>
      <c r="CL113" s="384"/>
      <c r="CM113" s="384"/>
      <c r="CN113" s="384"/>
      <c r="CO113" s="384"/>
      <c r="CP113" s="384"/>
      <c r="CQ113" s="384"/>
      <c r="CR113" s="384"/>
      <c r="CS113" s="384"/>
      <c r="CT113" s="384"/>
      <c r="CU113" s="384"/>
      <c r="CV113" s="384"/>
      <c r="CW113" s="384"/>
      <c r="CX113" s="384"/>
      <c r="CY113" s="384"/>
      <c r="CZ113" s="384"/>
      <c r="DA113" s="384"/>
      <c r="DB113" s="384"/>
      <c r="DC113" s="384"/>
      <c r="DD113" s="384"/>
      <c r="DE113" s="384"/>
      <c r="DF113" s="384"/>
      <c r="DG113" s="384"/>
      <c r="DH113" s="384"/>
      <c r="DI113" s="384"/>
      <c r="DJ113" s="384"/>
      <c r="DK113" s="384"/>
      <c r="DL113" s="384"/>
      <c r="DM113" s="384"/>
      <c r="DN113" s="384"/>
      <c r="DO113" s="384"/>
      <c r="DP113" s="384"/>
      <c r="DQ113" s="384"/>
    </row>
    <row r="114" spans="48:121">
      <c r="AV114" s="384"/>
      <c r="AW114" s="384"/>
      <c r="AX114" s="384"/>
      <c r="AY114" s="384"/>
      <c r="AZ114" s="384"/>
      <c r="BA114" s="384"/>
      <c r="BB114" s="384"/>
      <c r="BC114" s="384"/>
      <c r="BD114" s="384"/>
      <c r="BE114" s="384"/>
      <c r="BF114" s="384"/>
      <c r="BG114" s="384"/>
      <c r="BH114" s="384"/>
      <c r="BI114" s="384"/>
      <c r="BJ114" s="384"/>
      <c r="BK114" s="384"/>
      <c r="BL114" s="384"/>
      <c r="BM114" s="384"/>
      <c r="BN114" s="384"/>
      <c r="BO114" s="384"/>
      <c r="BP114" s="384"/>
      <c r="BQ114" s="384"/>
      <c r="BR114" s="384"/>
      <c r="BS114" s="384"/>
      <c r="BT114" s="384"/>
      <c r="BU114" s="384"/>
      <c r="BV114" s="384"/>
      <c r="BW114" s="384"/>
      <c r="BX114" s="384"/>
      <c r="BY114" s="384"/>
      <c r="BZ114" s="384"/>
      <c r="CA114" s="384"/>
      <c r="CB114" s="384"/>
      <c r="CC114" s="384"/>
      <c r="CD114" s="384"/>
      <c r="CE114" s="384"/>
      <c r="CF114" s="384"/>
      <c r="CG114" s="384"/>
      <c r="CH114" s="384"/>
      <c r="CI114" s="384"/>
      <c r="CJ114" s="384"/>
      <c r="CK114" s="384"/>
      <c r="CL114" s="384"/>
      <c r="CM114" s="384"/>
      <c r="CN114" s="384"/>
      <c r="CO114" s="384"/>
      <c r="CP114" s="384"/>
      <c r="CQ114" s="384"/>
      <c r="CR114" s="384"/>
      <c r="CS114" s="384"/>
      <c r="CT114" s="384"/>
      <c r="CU114" s="384"/>
      <c r="CV114" s="384"/>
      <c r="CW114" s="384"/>
      <c r="CX114" s="384"/>
      <c r="CY114" s="384"/>
      <c r="CZ114" s="384"/>
      <c r="DA114" s="384"/>
      <c r="DB114" s="384"/>
      <c r="DC114" s="384"/>
      <c r="DD114" s="384"/>
      <c r="DE114" s="384"/>
      <c r="DF114" s="384"/>
      <c r="DG114" s="384"/>
      <c r="DH114" s="384"/>
      <c r="DI114" s="384"/>
      <c r="DJ114" s="384"/>
      <c r="DK114" s="384"/>
      <c r="DL114" s="384"/>
      <c r="DM114" s="384"/>
      <c r="DN114" s="384"/>
      <c r="DO114" s="384"/>
      <c r="DP114" s="384"/>
      <c r="DQ114" s="384"/>
    </row>
    <row r="115" spans="48:121">
      <c r="AV115" s="384"/>
      <c r="AW115" s="384"/>
      <c r="AX115" s="384"/>
      <c r="AY115" s="384"/>
      <c r="AZ115" s="384"/>
      <c r="BA115" s="384"/>
      <c r="BB115" s="384"/>
      <c r="BC115" s="384"/>
      <c r="BD115" s="384"/>
      <c r="BE115" s="384"/>
      <c r="BF115" s="384"/>
      <c r="BG115" s="384"/>
      <c r="BH115" s="384"/>
      <c r="BI115" s="384"/>
      <c r="BJ115" s="384"/>
      <c r="BK115" s="384"/>
      <c r="BL115" s="384"/>
      <c r="BM115" s="384"/>
      <c r="BN115" s="384"/>
      <c r="BO115" s="384"/>
      <c r="BP115" s="384"/>
      <c r="BQ115" s="384"/>
      <c r="BR115" s="384"/>
      <c r="BS115" s="384"/>
      <c r="BT115" s="384"/>
      <c r="BU115" s="384"/>
      <c r="BV115" s="384"/>
      <c r="BW115" s="384"/>
      <c r="BX115" s="384"/>
      <c r="BY115" s="384"/>
      <c r="BZ115" s="384"/>
      <c r="CA115" s="384"/>
      <c r="CB115" s="384"/>
      <c r="CC115" s="384"/>
      <c r="CD115" s="384"/>
      <c r="CE115" s="384"/>
      <c r="CF115" s="384"/>
      <c r="CG115" s="384"/>
      <c r="CH115" s="384"/>
      <c r="CI115" s="384"/>
      <c r="CJ115" s="384"/>
      <c r="CK115" s="384"/>
      <c r="CL115" s="384"/>
      <c r="CM115" s="384"/>
      <c r="CN115" s="384"/>
      <c r="CO115" s="384"/>
      <c r="CP115" s="384"/>
      <c r="CQ115" s="384"/>
      <c r="CR115" s="384"/>
      <c r="CS115" s="384"/>
      <c r="CT115" s="384"/>
      <c r="CU115" s="384"/>
      <c r="CV115" s="384"/>
      <c r="CW115" s="384"/>
      <c r="CX115" s="384"/>
      <c r="CY115" s="384"/>
      <c r="CZ115" s="384"/>
      <c r="DA115" s="384"/>
      <c r="DB115" s="384"/>
      <c r="DC115" s="384"/>
      <c r="DD115" s="384"/>
      <c r="DE115" s="384"/>
      <c r="DF115" s="384"/>
      <c r="DG115" s="384"/>
      <c r="DH115" s="384"/>
      <c r="DI115" s="384"/>
      <c r="DJ115" s="384"/>
      <c r="DK115" s="384"/>
      <c r="DL115" s="384"/>
      <c r="DM115" s="384"/>
      <c r="DN115" s="384"/>
      <c r="DO115" s="384"/>
      <c r="DP115" s="384"/>
      <c r="DQ115" s="384"/>
    </row>
    <row r="116" spans="48:121">
      <c r="AV116" s="384"/>
      <c r="AW116" s="384"/>
      <c r="AX116" s="384"/>
      <c r="AY116" s="384"/>
      <c r="AZ116" s="384"/>
      <c r="BA116" s="384"/>
      <c r="BB116" s="384"/>
      <c r="BC116" s="384"/>
      <c r="BD116" s="384"/>
      <c r="BE116" s="384"/>
      <c r="BF116" s="384"/>
      <c r="BG116" s="384"/>
      <c r="BH116" s="384"/>
      <c r="BI116" s="384"/>
      <c r="BJ116" s="384"/>
      <c r="BK116" s="384"/>
      <c r="BL116" s="384"/>
      <c r="BM116" s="384"/>
      <c r="BN116" s="384"/>
      <c r="BO116" s="384"/>
      <c r="BP116" s="384"/>
      <c r="BQ116" s="384"/>
      <c r="BR116" s="384"/>
      <c r="BS116" s="384"/>
      <c r="BT116" s="384"/>
      <c r="BU116" s="384"/>
      <c r="BV116" s="384"/>
      <c r="BW116" s="384"/>
      <c r="BX116" s="384"/>
      <c r="BY116" s="384"/>
      <c r="BZ116" s="384"/>
      <c r="CA116" s="384"/>
      <c r="CB116" s="384"/>
      <c r="CC116" s="384"/>
      <c r="CD116" s="384"/>
      <c r="CE116" s="384"/>
      <c r="CF116" s="384"/>
      <c r="CG116" s="384"/>
      <c r="CH116" s="384"/>
      <c r="CI116" s="384"/>
      <c r="CJ116" s="384"/>
      <c r="CK116" s="384"/>
      <c r="CL116" s="384"/>
      <c r="CM116" s="384"/>
      <c r="CN116" s="384"/>
      <c r="CO116" s="384"/>
      <c r="CP116" s="384"/>
      <c r="CQ116" s="384"/>
      <c r="CR116" s="384"/>
      <c r="CS116" s="384"/>
      <c r="CT116" s="384"/>
      <c r="CU116" s="384"/>
      <c r="CV116" s="384"/>
      <c r="CW116" s="384"/>
      <c r="CX116" s="384"/>
      <c r="CY116" s="384"/>
      <c r="CZ116" s="384"/>
      <c r="DA116" s="384"/>
      <c r="DB116" s="384"/>
      <c r="DC116" s="384"/>
      <c r="DD116" s="384"/>
      <c r="DE116" s="384"/>
      <c r="DF116" s="384"/>
      <c r="DG116" s="384"/>
      <c r="DH116" s="384"/>
      <c r="DI116" s="384"/>
      <c r="DJ116" s="384"/>
      <c r="DK116" s="384"/>
      <c r="DL116" s="384"/>
      <c r="DM116" s="384"/>
      <c r="DN116" s="384"/>
      <c r="DO116" s="384"/>
      <c r="DP116" s="384"/>
      <c r="DQ116" s="384"/>
    </row>
    <row r="117" spans="48:121">
      <c r="AV117" s="384"/>
      <c r="AW117" s="384"/>
      <c r="AX117" s="384"/>
      <c r="AY117" s="384"/>
      <c r="AZ117" s="384"/>
      <c r="BA117" s="384"/>
      <c r="BB117" s="384"/>
      <c r="BC117" s="384"/>
      <c r="BD117" s="384"/>
      <c r="BE117" s="384"/>
      <c r="BF117" s="384"/>
      <c r="BG117" s="384"/>
      <c r="BH117" s="384"/>
      <c r="BI117" s="384"/>
      <c r="BJ117" s="384"/>
      <c r="BK117" s="384"/>
      <c r="BL117" s="384"/>
      <c r="BM117" s="384"/>
      <c r="BN117" s="384"/>
      <c r="BO117" s="384"/>
      <c r="BP117" s="384"/>
      <c r="BQ117" s="384"/>
      <c r="BR117" s="384"/>
      <c r="BS117" s="384"/>
      <c r="BT117" s="384"/>
      <c r="BU117" s="384"/>
      <c r="BV117" s="384"/>
      <c r="BW117" s="384"/>
      <c r="BX117" s="384"/>
      <c r="BY117" s="384"/>
      <c r="BZ117" s="384"/>
      <c r="CA117" s="384"/>
      <c r="CB117" s="384"/>
      <c r="CC117" s="384"/>
      <c r="CD117" s="384"/>
      <c r="CE117" s="384"/>
      <c r="CF117" s="384"/>
      <c r="CG117" s="384"/>
      <c r="CH117" s="384"/>
      <c r="CI117" s="384"/>
      <c r="CJ117" s="384"/>
      <c r="CK117" s="384"/>
      <c r="CL117" s="384"/>
      <c r="CM117" s="384"/>
      <c r="CN117" s="384"/>
      <c r="CO117" s="384"/>
      <c r="CP117" s="384"/>
      <c r="CQ117" s="384"/>
      <c r="CR117" s="384"/>
      <c r="CS117" s="384"/>
      <c r="CT117" s="384"/>
      <c r="CU117" s="384"/>
      <c r="CV117" s="384"/>
      <c r="CW117" s="384"/>
      <c r="CX117" s="384"/>
      <c r="CY117" s="384"/>
      <c r="CZ117" s="384"/>
      <c r="DA117" s="384"/>
      <c r="DB117" s="384"/>
      <c r="DC117" s="384"/>
      <c r="DD117" s="384"/>
      <c r="DE117" s="384"/>
      <c r="DF117" s="384"/>
      <c r="DG117" s="384"/>
      <c r="DH117" s="384"/>
      <c r="DI117" s="384"/>
      <c r="DJ117" s="384"/>
      <c r="DK117" s="384"/>
      <c r="DL117" s="384"/>
      <c r="DM117" s="384"/>
      <c r="DN117" s="384"/>
      <c r="DO117" s="384"/>
      <c r="DP117" s="384"/>
      <c r="DQ117" s="384"/>
    </row>
    <row r="118" spans="48:121">
      <c r="AV118" s="384"/>
      <c r="AW118" s="384"/>
      <c r="AX118" s="384"/>
      <c r="AY118" s="384"/>
      <c r="AZ118" s="384"/>
      <c r="BA118" s="384"/>
      <c r="BB118" s="384"/>
      <c r="BC118" s="384"/>
      <c r="BD118" s="384"/>
      <c r="BE118" s="384"/>
      <c r="BF118" s="384"/>
      <c r="BG118" s="384"/>
      <c r="BH118" s="384"/>
      <c r="BI118" s="384"/>
      <c r="BJ118" s="384"/>
      <c r="BK118" s="384"/>
      <c r="BL118" s="384"/>
      <c r="BM118" s="384"/>
      <c r="BN118" s="384"/>
      <c r="BO118" s="384"/>
      <c r="BP118" s="384"/>
      <c r="BQ118" s="384"/>
      <c r="BR118" s="384"/>
      <c r="BS118" s="384"/>
      <c r="BT118" s="384"/>
      <c r="BU118" s="384"/>
      <c r="BV118" s="384"/>
      <c r="BW118" s="384"/>
      <c r="BX118" s="384"/>
      <c r="BY118" s="384"/>
      <c r="BZ118" s="384"/>
      <c r="CA118" s="384"/>
      <c r="CB118" s="384"/>
      <c r="CC118" s="384"/>
      <c r="CD118" s="384"/>
      <c r="CE118" s="384"/>
      <c r="CF118" s="384"/>
      <c r="CG118" s="384"/>
      <c r="CH118" s="384"/>
      <c r="CI118" s="384"/>
      <c r="CJ118" s="384"/>
      <c r="CK118" s="384"/>
      <c r="CL118" s="384"/>
      <c r="CM118" s="384"/>
      <c r="CN118" s="384"/>
      <c r="CO118" s="384"/>
      <c r="CP118" s="384"/>
      <c r="CQ118" s="384"/>
      <c r="CR118" s="384"/>
      <c r="CS118" s="384"/>
      <c r="CT118" s="384"/>
      <c r="CU118" s="384"/>
      <c r="CV118" s="384"/>
      <c r="CW118" s="384"/>
      <c r="CX118" s="384"/>
      <c r="CY118" s="384"/>
      <c r="CZ118" s="384"/>
      <c r="DA118" s="384"/>
      <c r="DB118" s="384"/>
      <c r="DC118" s="384"/>
      <c r="DD118" s="384"/>
      <c r="DE118" s="384"/>
      <c r="DF118" s="384"/>
      <c r="DG118" s="384"/>
      <c r="DH118" s="384"/>
      <c r="DI118" s="384"/>
      <c r="DJ118" s="384"/>
      <c r="DK118" s="384"/>
      <c r="DL118" s="384"/>
      <c r="DM118" s="384"/>
      <c r="DN118" s="384"/>
      <c r="DO118" s="384"/>
      <c r="DP118" s="384"/>
      <c r="DQ118" s="384"/>
    </row>
    <row r="119" spans="48:121">
      <c r="AV119" s="384"/>
      <c r="AW119" s="384"/>
      <c r="AX119" s="384"/>
      <c r="AY119" s="384"/>
      <c r="AZ119" s="384"/>
      <c r="BA119" s="384"/>
      <c r="BB119" s="384"/>
      <c r="BC119" s="384"/>
      <c r="BD119" s="384"/>
      <c r="BE119" s="384"/>
      <c r="BF119" s="384"/>
      <c r="BG119" s="384"/>
      <c r="BH119" s="384"/>
      <c r="BI119" s="384"/>
      <c r="BJ119" s="384"/>
      <c r="BK119" s="384"/>
      <c r="BL119" s="384"/>
      <c r="BM119" s="384"/>
      <c r="BN119" s="384"/>
      <c r="BO119" s="384"/>
      <c r="BP119" s="384"/>
      <c r="BQ119" s="384"/>
      <c r="BR119" s="384"/>
      <c r="BS119" s="384"/>
      <c r="BT119" s="384"/>
      <c r="BU119" s="384"/>
      <c r="BV119" s="384"/>
      <c r="BW119" s="384"/>
      <c r="BX119" s="384"/>
      <c r="BY119" s="384"/>
      <c r="BZ119" s="384"/>
      <c r="CA119" s="384"/>
      <c r="CB119" s="384"/>
      <c r="CC119" s="384"/>
      <c r="CD119" s="384"/>
      <c r="CE119" s="384"/>
      <c r="CF119" s="384"/>
      <c r="CG119" s="384"/>
      <c r="CH119" s="384"/>
      <c r="CI119" s="384"/>
      <c r="CJ119" s="384"/>
      <c r="CK119" s="384"/>
      <c r="CL119" s="384"/>
      <c r="CM119" s="384"/>
      <c r="CN119" s="384"/>
      <c r="CO119" s="384"/>
      <c r="CP119" s="384"/>
      <c r="CQ119" s="384"/>
      <c r="CR119" s="384"/>
      <c r="CS119" s="384"/>
      <c r="CT119" s="384"/>
      <c r="CU119" s="384"/>
      <c r="CV119" s="384"/>
      <c r="CW119" s="384"/>
      <c r="CX119" s="384"/>
      <c r="CY119" s="384"/>
      <c r="CZ119" s="384"/>
      <c r="DA119" s="384"/>
      <c r="DB119" s="384"/>
      <c r="DC119" s="384"/>
      <c r="DD119" s="384"/>
      <c r="DE119" s="384"/>
      <c r="DF119" s="384"/>
      <c r="DG119" s="384"/>
      <c r="DH119" s="384"/>
      <c r="DI119" s="384"/>
      <c r="DJ119" s="384"/>
      <c r="DK119" s="384"/>
      <c r="DL119" s="384"/>
      <c r="DM119" s="384"/>
      <c r="DN119" s="384"/>
      <c r="DO119" s="384"/>
      <c r="DP119" s="384"/>
      <c r="DQ119" s="384"/>
    </row>
    <row r="120" spans="48:121">
      <c r="AV120" s="384"/>
      <c r="AW120" s="384"/>
      <c r="AX120" s="384"/>
      <c r="AY120" s="384"/>
      <c r="AZ120" s="384"/>
      <c r="BA120" s="384"/>
      <c r="BB120" s="384"/>
      <c r="BC120" s="384"/>
      <c r="BD120" s="384"/>
      <c r="BE120" s="384"/>
      <c r="BF120" s="384"/>
      <c r="BG120" s="384"/>
      <c r="BH120" s="384"/>
      <c r="BI120" s="384"/>
      <c r="BJ120" s="384"/>
      <c r="BK120" s="384"/>
      <c r="BL120" s="384"/>
      <c r="BM120" s="384"/>
      <c r="BN120" s="384"/>
      <c r="BO120" s="384"/>
      <c r="BP120" s="384"/>
      <c r="BQ120" s="384"/>
      <c r="BR120" s="384"/>
      <c r="BS120" s="384"/>
      <c r="BT120" s="384"/>
      <c r="BU120" s="384"/>
      <c r="BV120" s="384"/>
      <c r="BW120" s="384"/>
      <c r="BX120" s="384"/>
      <c r="BY120" s="384"/>
      <c r="BZ120" s="384"/>
      <c r="CA120" s="384"/>
      <c r="CB120" s="384"/>
      <c r="CC120" s="384"/>
      <c r="CD120" s="384"/>
      <c r="CE120" s="384"/>
      <c r="CF120" s="384"/>
      <c r="CG120" s="384"/>
      <c r="CH120" s="384"/>
      <c r="CI120" s="384"/>
      <c r="CJ120" s="384"/>
      <c r="CK120" s="384"/>
      <c r="CL120" s="384"/>
      <c r="CM120" s="384"/>
      <c r="CN120" s="384"/>
      <c r="CO120" s="384"/>
      <c r="CP120" s="384"/>
      <c r="CQ120" s="384"/>
      <c r="CR120" s="384"/>
      <c r="CS120" s="384"/>
      <c r="CT120" s="384"/>
      <c r="CU120" s="384"/>
      <c r="CV120" s="384"/>
      <c r="CW120" s="384"/>
      <c r="CX120" s="384"/>
      <c r="CY120" s="384"/>
      <c r="CZ120" s="384"/>
      <c r="DA120" s="384"/>
      <c r="DB120" s="384"/>
      <c r="DC120" s="384"/>
      <c r="DD120" s="384"/>
      <c r="DE120" s="384"/>
      <c r="DF120" s="384"/>
      <c r="DG120" s="384"/>
      <c r="DH120" s="384"/>
      <c r="DI120" s="384"/>
      <c r="DJ120" s="384"/>
      <c r="DK120" s="384"/>
      <c r="DL120" s="384"/>
      <c r="DM120" s="384"/>
      <c r="DN120" s="384"/>
      <c r="DO120" s="384"/>
      <c r="DP120" s="384"/>
      <c r="DQ120" s="384"/>
    </row>
    <row r="121" spans="48:121">
      <c r="AV121" s="384"/>
      <c r="AW121" s="384"/>
      <c r="AX121" s="384"/>
      <c r="AY121" s="384"/>
      <c r="AZ121" s="384"/>
      <c r="BA121" s="384"/>
      <c r="BB121" s="384"/>
      <c r="BC121" s="384"/>
      <c r="BD121" s="384"/>
      <c r="BE121" s="384"/>
      <c r="BF121" s="384"/>
      <c r="BG121" s="384"/>
      <c r="BH121" s="384"/>
      <c r="BI121" s="384"/>
      <c r="BJ121" s="384"/>
      <c r="BK121" s="384"/>
      <c r="BL121" s="384"/>
      <c r="BM121" s="384"/>
      <c r="BN121" s="384"/>
      <c r="BO121" s="384"/>
      <c r="BP121" s="384"/>
      <c r="BQ121" s="384"/>
      <c r="BR121" s="384"/>
      <c r="BS121" s="384"/>
      <c r="BT121" s="384"/>
      <c r="BU121" s="384"/>
      <c r="BV121" s="384"/>
      <c r="BW121" s="384"/>
      <c r="BX121" s="384"/>
      <c r="BY121" s="384"/>
      <c r="BZ121" s="384"/>
      <c r="CA121" s="384"/>
      <c r="CB121" s="384"/>
      <c r="CC121" s="384"/>
      <c r="CD121" s="384"/>
      <c r="CE121" s="384"/>
      <c r="CF121" s="384"/>
      <c r="CG121" s="384"/>
      <c r="CH121" s="384"/>
      <c r="CI121" s="384"/>
      <c r="CJ121" s="384"/>
      <c r="CK121" s="384"/>
      <c r="CL121" s="384"/>
      <c r="CM121" s="384"/>
      <c r="CN121" s="384"/>
      <c r="CO121" s="384"/>
      <c r="CP121" s="384"/>
      <c r="CQ121" s="384"/>
      <c r="CR121" s="384"/>
      <c r="CS121" s="384"/>
      <c r="CT121" s="384"/>
      <c r="CU121" s="384"/>
      <c r="CV121" s="384"/>
      <c r="CW121" s="384"/>
      <c r="CX121" s="384"/>
      <c r="CY121" s="384"/>
      <c r="CZ121" s="384"/>
      <c r="DA121" s="384"/>
      <c r="DB121" s="384"/>
      <c r="DC121" s="384"/>
      <c r="DD121" s="384"/>
      <c r="DE121" s="384"/>
      <c r="DF121" s="384"/>
      <c r="DG121" s="384"/>
      <c r="DH121" s="384"/>
      <c r="DI121" s="384"/>
      <c r="DJ121" s="384"/>
      <c r="DK121" s="384"/>
      <c r="DL121" s="384"/>
      <c r="DM121" s="384"/>
      <c r="DN121" s="384"/>
      <c r="DO121" s="384"/>
      <c r="DP121" s="384"/>
      <c r="DQ121" s="384"/>
    </row>
    <row r="122" spans="48:121">
      <c r="AV122" s="384"/>
      <c r="AW122" s="384"/>
      <c r="AX122" s="384"/>
      <c r="AY122" s="384"/>
      <c r="AZ122" s="384"/>
      <c r="BA122" s="384"/>
      <c r="BB122" s="384"/>
      <c r="BC122" s="384"/>
      <c r="BD122" s="384"/>
      <c r="BE122" s="384"/>
      <c r="BF122" s="384"/>
      <c r="BG122" s="384"/>
      <c r="BH122" s="384"/>
      <c r="BI122" s="384"/>
      <c r="BJ122" s="384"/>
      <c r="BK122" s="384"/>
      <c r="BL122" s="384"/>
      <c r="BM122" s="384"/>
      <c r="BN122" s="384"/>
      <c r="BO122" s="384"/>
      <c r="BP122" s="384"/>
      <c r="BQ122" s="384"/>
      <c r="BR122" s="384"/>
      <c r="BS122" s="384"/>
      <c r="BT122" s="384"/>
      <c r="BU122" s="384"/>
      <c r="BV122" s="384"/>
      <c r="BW122" s="384"/>
      <c r="BX122" s="384"/>
      <c r="BY122" s="384"/>
      <c r="BZ122" s="384"/>
      <c r="CA122" s="384"/>
      <c r="CB122" s="384"/>
      <c r="CC122" s="384"/>
      <c r="CD122" s="384"/>
      <c r="CE122" s="384"/>
      <c r="CF122" s="384"/>
      <c r="CG122" s="384"/>
      <c r="CH122" s="384"/>
      <c r="CI122" s="384"/>
      <c r="CJ122" s="384"/>
      <c r="CK122" s="384"/>
      <c r="CL122" s="384"/>
      <c r="CM122" s="384"/>
      <c r="CN122" s="384"/>
      <c r="CO122" s="384"/>
      <c r="CP122" s="384"/>
      <c r="CQ122" s="384"/>
      <c r="CR122" s="384"/>
      <c r="CS122" s="384"/>
      <c r="CT122" s="384"/>
      <c r="CU122" s="384"/>
      <c r="CV122" s="384"/>
      <c r="CW122" s="384"/>
      <c r="CX122" s="384"/>
      <c r="CY122" s="384"/>
      <c r="CZ122" s="384"/>
      <c r="DA122" s="384"/>
      <c r="DB122" s="384"/>
      <c r="DC122" s="384"/>
      <c r="DD122" s="384"/>
      <c r="DE122" s="384"/>
      <c r="DF122" s="384"/>
      <c r="DG122" s="384"/>
      <c r="DH122" s="384"/>
      <c r="DI122" s="384"/>
      <c r="DJ122" s="384"/>
      <c r="DK122" s="384"/>
      <c r="DL122" s="384"/>
      <c r="DM122" s="384"/>
      <c r="DN122" s="384"/>
      <c r="DO122" s="384"/>
      <c r="DP122" s="384"/>
      <c r="DQ122" s="384"/>
    </row>
    <row r="123" spans="48:121">
      <c r="AV123" s="384"/>
      <c r="AW123" s="384"/>
      <c r="AX123" s="384"/>
      <c r="AY123" s="384"/>
      <c r="AZ123" s="384"/>
      <c r="BA123" s="384"/>
      <c r="BB123" s="384"/>
      <c r="BC123" s="384"/>
      <c r="BD123" s="384"/>
      <c r="BE123" s="384"/>
      <c r="BF123" s="384"/>
      <c r="BG123" s="384"/>
      <c r="BH123" s="384"/>
      <c r="BI123" s="384"/>
      <c r="BJ123" s="384"/>
      <c r="BK123" s="384"/>
      <c r="BL123" s="384"/>
      <c r="BM123" s="384"/>
      <c r="BN123" s="384"/>
      <c r="BO123" s="384"/>
      <c r="BP123" s="384"/>
      <c r="BQ123" s="384"/>
      <c r="BR123" s="384"/>
      <c r="BS123" s="384"/>
      <c r="BT123" s="384"/>
      <c r="BU123" s="384"/>
      <c r="BV123" s="384"/>
      <c r="BW123" s="384"/>
      <c r="BX123" s="384"/>
      <c r="BY123" s="384"/>
      <c r="BZ123" s="384"/>
      <c r="CA123" s="384"/>
      <c r="CB123" s="384"/>
      <c r="CC123" s="384"/>
      <c r="CD123" s="384"/>
      <c r="CE123" s="384"/>
      <c r="CF123" s="384"/>
      <c r="CG123" s="384"/>
      <c r="CH123" s="384"/>
      <c r="CI123" s="384"/>
      <c r="CJ123" s="384"/>
      <c r="CK123" s="384"/>
      <c r="CL123" s="384"/>
      <c r="CM123" s="384"/>
      <c r="CN123" s="384"/>
      <c r="CO123" s="384"/>
      <c r="CP123" s="384"/>
      <c r="CQ123" s="384"/>
      <c r="CR123" s="384"/>
      <c r="CS123" s="384"/>
      <c r="CT123" s="384"/>
      <c r="CU123" s="384"/>
      <c r="CV123" s="384"/>
      <c r="CW123" s="384"/>
      <c r="CX123" s="384"/>
      <c r="CY123" s="384"/>
      <c r="CZ123" s="384"/>
      <c r="DA123" s="384"/>
      <c r="DB123" s="384"/>
      <c r="DC123" s="384"/>
      <c r="DD123" s="384"/>
      <c r="DE123" s="384"/>
      <c r="DF123" s="384"/>
      <c r="DG123" s="384"/>
      <c r="DH123" s="384"/>
      <c r="DI123" s="384"/>
      <c r="DJ123" s="384"/>
      <c r="DK123" s="384"/>
      <c r="DL123" s="384"/>
      <c r="DM123" s="384"/>
      <c r="DN123" s="384"/>
      <c r="DO123" s="384"/>
      <c r="DP123" s="384"/>
      <c r="DQ123" s="384"/>
    </row>
    <row r="124" spans="48:121">
      <c r="AV124" s="384"/>
      <c r="AW124" s="384"/>
      <c r="AX124" s="384"/>
      <c r="AY124" s="384"/>
      <c r="AZ124" s="384"/>
      <c r="BA124" s="384"/>
      <c r="BB124" s="384"/>
      <c r="BC124" s="384"/>
      <c r="BD124" s="384"/>
      <c r="BE124" s="384"/>
      <c r="BF124" s="384"/>
      <c r="BG124" s="384"/>
      <c r="BH124" s="384"/>
      <c r="BI124" s="384"/>
      <c r="BJ124" s="384"/>
      <c r="BK124" s="384"/>
      <c r="BL124" s="384"/>
      <c r="BM124" s="384"/>
      <c r="BN124" s="384"/>
      <c r="BO124" s="384"/>
      <c r="BP124" s="384"/>
      <c r="BQ124" s="384"/>
      <c r="BR124" s="384"/>
      <c r="BS124" s="384"/>
      <c r="BT124" s="384"/>
      <c r="BU124" s="384"/>
      <c r="BV124" s="384"/>
      <c r="BW124" s="384"/>
      <c r="BX124" s="384"/>
      <c r="BY124" s="384"/>
      <c r="BZ124" s="384"/>
      <c r="CA124" s="384"/>
      <c r="CB124" s="384"/>
      <c r="CC124" s="384"/>
      <c r="CD124" s="384"/>
      <c r="CE124" s="384"/>
      <c r="CF124" s="384"/>
      <c r="CG124" s="384"/>
      <c r="CH124" s="384"/>
      <c r="CI124" s="384"/>
      <c r="CJ124" s="384"/>
      <c r="CK124" s="384"/>
      <c r="CL124" s="384"/>
      <c r="CM124" s="384"/>
      <c r="CN124" s="384"/>
      <c r="CO124" s="384"/>
      <c r="CP124" s="384"/>
      <c r="CQ124" s="384"/>
      <c r="CR124" s="384"/>
      <c r="CS124" s="384"/>
      <c r="CT124" s="384"/>
      <c r="CU124" s="384"/>
      <c r="CV124" s="384"/>
      <c r="CW124" s="384"/>
      <c r="CX124" s="384"/>
      <c r="CY124" s="384"/>
      <c r="CZ124" s="384"/>
      <c r="DA124" s="384"/>
      <c r="DB124" s="384"/>
      <c r="DC124" s="384"/>
      <c r="DD124" s="384"/>
      <c r="DE124" s="384"/>
      <c r="DF124" s="384"/>
      <c r="DG124" s="384"/>
      <c r="DH124" s="384"/>
      <c r="DI124" s="384"/>
      <c r="DJ124" s="384"/>
      <c r="DK124" s="384"/>
      <c r="DL124" s="384"/>
      <c r="DM124" s="384"/>
      <c r="DN124" s="384"/>
      <c r="DO124" s="384"/>
      <c r="DP124" s="384"/>
      <c r="DQ124" s="384"/>
    </row>
    <row r="125" spans="48:121">
      <c r="AV125" s="384"/>
      <c r="AW125" s="384"/>
      <c r="AX125" s="384"/>
      <c r="AY125" s="384"/>
      <c r="AZ125" s="384"/>
      <c r="BA125" s="384"/>
      <c r="BB125" s="384"/>
      <c r="BC125" s="384"/>
      <c r="BD125" s="384"/>
      <c r="BE125" s="384"/>
      <c r="BF125" s="384"/>
      <c r="BG125" s="384"/>
      <c r="BH125" s="384"/>
      <c r="BI125" s="384"/>
      <c r="BJ125" s="384"/>
      <c r="BK125" s="384"/>
      <c r="BL125" s="384"/>
      <c r="BM125" s="384"/>
      <c r="BN125" s="384"/>
      <c r="BO125" s="384"/>
      <c r="BP125" s="384"/>
      <c r="BQ125" s="384"/>
      <c r="BR125" s="384"/>
      <c r="BS125" s="384"/>
      <c r="BT125" s="384"/>
      <c r="BU125" s="384"/>
      <c r="BV125" s="384"/>
      <c r="BW125" s="384"/>
      <c r="BX125" s="384"/>
      <c r="BY125" s="384"/>
      <c r="BZ125" s="384"/>
      <c r="CA125" s="384"/>
      <c r="CB125" s="384"/>
      <c r="CC125" s="384"/>
      <c r="CD125" s="384"/>
      <c r="CE125" s="384"/>
      <c r="CF125" s="384"/>
      <c r="CG125" s="384"/>
      <c r="CH125" s="384"/>
      <c r="CI125" s="384"/>
      <c r="CJ125" s="384"/>
      <c r="CK125" s="384"/>
      <c r="CL125" s="384"/>
      <c r="CM125" s="384"/>
      <c r="CN125" s="384"/>
      <c r="CO125" s="384"/>
      <c r="CP125" s="384"/>
      <c r="CQ125" s="384"/>
      <c r="CR125" s="384"/>
      <c r="CS125" s="384"/>
      <c r="CT125" s="384"/>
      <c r="CU125" s="384"/>
      <c r="CV125" s="384"/>
      <c r="CW125" s="384"/>
      <c r="CX125" s="384"/>
      <c r="CY125" s="384"/>
      <c r="CZ125" s="384"/>
      <c r="DA125" s="384"/>
      <c r="DB125" s="384"/>
      <c r="DC125" s="384"/>
      <c r="DD125" s="384"/>
      <c r="DE125" s="384"/>
      <c r="DF125" s="384"/>
      <c r="DG125" s="384"/>
      <c r="DH125" s="384"/>
      <c r="DI125" s="384"/>
      <c r="DJ125" s="384"/>
      <c r="DK125" s="384"/>
      <c r="DL125" s="384"/>
      <c r="DM125" s="384"/>
      <c r="DN125" s="384"/>
      <c r="DO125" s="384"/>
      <c r="DP125" s="384"/>
      <c r="DQ125" s="384"/>
    </row>
    <row r="126" spans="48:121">
      <c r="AV126" s="384"/>
      <c r="AW126" s="384"/>
      <c r="AX126" s="384"/>
      <c r="AY126" s="384"/>
      <c r="AZ126" s="384"/>
      <c r="BA126" s="384"/>
      <c r="BB126" s="384"/>
      <c r="BC126" s="384"/>
      <c r="BD126" s="384"/>
      <c r="BE126" s="384"/>
      <c r="BF126" s="384"/>
      <c r="BG126" s="384"/>
      <c r="BH126" s="384"/>
      <c r="BI126" s="384"/>
      <c r="BJ126" s="384"/>
      <c r="BK126" s="384"/>
      <c r="BL126" s="384"/>
      <c r="BM126" s="384"/>
      <c r="BN126" s="384"/>
      <c r="BO126" s="384"/>
      <c r="BP126" s="384"/>
      <c r="BQ126" s="384"/>
      <c r="BR126" s="384"/>
      <c r="BS126" s="384"/>
      <c r="BT126" s="384"/>
      <c r="BU126" s="384"/>
      <c r="BV126" s="384"/>
      <c r="BW126" s="384"/>
      <c r="BX126" s="384"/>
      <c r="BY126" s="384"/>
      <c r="BZ126" s="384"/>
      <c r="CA126" s="384"/>
      <c r="CB126" s="384"/>
      <c r="CC126" s="384"/>
      <c r="CD126" s="384"/>
      <c r="CE126" s="384"/>
      <c r="CF126" s="384"/>
      <c r="CG126" s="384"/>
      <c r="CH126" s="384"/>
      <c r="CI126" s="384"/>
      <c r="CJ126" s="384"/>
      <c r="CK126" s="384"/>
      <c r="CL126" s="384"/>
      <c r="CM126" s="384"/>
      <c r="CN126" s="384"/>
      <c r="CO126" s="384"/>
      <c r="CP126" s="384"/>
      <c r="CQ126" s="384"/>
      <c r="CR126" s="384"/>
      <c r="CS126" s="384"/>
      <c r="CT126" s="384"/>
      <c r="CU126" s="384"/>
      <c r="CV126" s="384"/>
      <c r="CW126" s="384"/>
      <c r="CX126" s="384"/>
      <c r="CY126" s="384"/>
      <c r="CZ126" s="384"/>
      <c r="DA126" s="384"/>
      <c r="DB126" s="384"/>
      <c r="DC126" s="384"/>
      <c r="DD126" s="384"/>
      <c r="DE126" s="384"/>
      <c r="DF126" s="384"/>
      <c r="DG126" s="384"/>
      <c r="DH126" s="384"/>
      <c r="DI126" s="384"/>
      <c r="DJ126" s="384"/>
      <c r="DK126" s="384"/>
      <c r="DL126" s="384"/>
      <c r="DM126" s="384"/>
      <c r="DN126" s="384"/>
      <c r="DO126" s="384"/>
      <c r="DP126" s="384"/>
      <c r="DQ126" s="384"/>
    </row>
    <row r="127" spans="48:121">
      <c r="AV127" s="384"/>
      <c r="AW127" s="384"/>
      <c r="AX127" s="384"/>
      <c r="AY127" s="384"/>
      <c r="AZ127" s="384"/>
      <c r="BA127" s="384"/>
      <c r="BB127" s="384"/>
      <c r="BC127" s="384"/>
      <c r="BD127" s="384"/>
      <c r="BE127" s="384"/>
      <c r="BF127" s="384"/>
      <c r="BG127" s="384"/>
      <c r="BH127" s="384"/>
      <c r="BI127" s="384"/>
      <c r="BJ127" s="384"/>
      <c r="BK127" s="384"/>
      <c r="BL127" s="384"/>
      <c r="BM127" s="384"/>
      <c r="BN127" s="384"/>
      <c r="BO127" s="384"/>
      <c r="BP127" s="384"/>
      <c r="BQ127" s="384"/>
      <c r="BR127" s="384"/>
      <c r="BS127" s="384"/>
      <c r="BT127" s="384"/>
      <c r="BU127" s="384"/>
      <c r="BV127" s="384"/>
      <c r="BW127" s="384"/>
      <c r="BX127" s="384"/>
      <c r="BY127" s="384"/>
      <c r="BZ127" s="384"/>
      <c r="CA127" s="384"/>
      <c r="CB127" s="384"/>
      <c r="CC127" s="384"/>
      <c r="CD127" s="384"/>
      <c r="CE127" s="384"/>
      <c r="CF127" s="384"/>
      <c r="CG127" s="384"/>
      <c r="CH127" s="384"/>
      <c r="CI127" s="384"/>
      <c r="CJ127" s="384"/>
      <c r="CK127" s="384"/>
      <c r="CL127" s="384"/>
      <c r="CM127" s="384"/>
      <c r="CN127" s="384"/>
      <c r="CO127" s="384"/>
      <c r="CP127" s="384"/>
      <c r="CQ127" s="384"/>
      <c r="CR127" s="384"/>
      <c r="CS127" s="384"/>
      <c r="CT127" s="384"/>
      <c r="CU127" s="384"/>
      <c r="CV127" s="384"/>
      <c r="CW127" s="384"/>
      <c r="CX127" s="384"/>
      <c r="CY127" s="384"/>
      <c r="CZ127" s="384"/>
      <c r="DA127" s="384"/>
      <c r="DB127" s="384"/>
      <c r="DC127" s="384"/>
      <c r="DD127" s="384"/>
      <c r="DE127" s="384"/>
      <c r="DF127" s="384"/>
      <c r="DG127" s="384"/>
      <c r="DH127" s="384"/>
      <c r="DI127" s="384"/>
      <c r="DJ127" s="384"/>
      <c r="DK127" s="384"/>
      <c r="DL127" s="384"/>
      <c r="DM127" s="384"/>
      <c r="DN127" s="384"/>
      <c r="DO127" s="384"/>
      <c r="DP127" s="384"/>
      <c r="DQ127" s="384"/>
    </row>
    <row r="128" spans="48:121">
      <c r="AV128" s="384"/>
      <c r="AW128" s="384"/>
      <c r="AX128" s="384"/>
      <c r="AY128" s="384"/>
      <c r="AZ128" s="384"/>
      <c r="BA128" s="384"/>
      <c r="BB128" s="384"/>
      <c r="BC128" s="384"/>
      <c r="BD128" s="384"/>
      <c r="BE128" s="384"/>
      <c r="BF128" s="384"/>
      <c r="BG128" s="384"/>
      <c r="BH128" s="384"/>
      <c r="BI128" s="384"/>
      <c r="BJ128" s="384"/>
      <c r="BK128" s="384"/>
      <c r="BL128" s="384"/>
      <c r="BM128" s="384"/>
      <c r="BN128" s="384"/>
      <c r="BO128" s="384"/>
      <c r="BP128" s="384"/>
      <c r="BQ128" s="384"/>
      <c r="BR128" s="384"/>
      <c r="BS128" s="384"/>
      <c r="BT128" s="384"/>
      <c r="BU128" s="384"/>
      <c r="BV128" s="384"/>
      <c r="BW128" s="384"/>
      <c r="BX128" s="384"/>
      <c r="BY128" s="384"/>
      <c r="BZ128" s="384"/>
      <c r="CA128" s="384"/>
      <c r="CB128" s="384"/>
      <c r="CC128" s="384"/>
      <c r="CD128" s="384"/>
      <c r="CE128" s="384"/>
      <c r="CF128" s="384"/>
      <c r="CG128" s="384"/>
      <c r="CH128" s="384"/>
      <c r="CI128" s="384"/>
      <c r="CJ128" s="384"/>
      <c r="CK128" s="384"/>
      <c r="CL128" s="384"/>
      <c r="CM128" s="384"/>
      <c r="CN128" s="384"/>
      <c r="CO128" s="384"/>
      <c r="CP128" s="384"/>
      <c r="CQ128" s="384"/>
      <c r="CR128" s="384"/>
      <c r="CS128" s="384"/>
      <c r="CT128" s="384"/>
      <c r="CU128" s="384"/>
      <c r="CV128" s="384"/>
      <c r="CW128" s="384"/>
      <c r="CX128" s="384"/>
      <c r="CY128" s="384"/>
      <c r="CZ128" s="384"/>
      <c r="DA128" s="384"/>
      <c r="DB128" s="384"/>
      <c r="DC128" s="384"/>
      <c r="DD128" s="384"/>
      <c r="DE128" s="384"/>
      <c r="DF128" s="384"/>
      <c r="DG128" s="384"/>
      <c r="DH128" s="384"/>
      <c r="DI128" s="384"/>
      <c r="DJ128" s="384"/>
      <c r="DK128" s="384"/>
      <c r="DL128" s="384"/>
      <c r="DM128" s="384"/>
      <c r="DN128" s="384"/>
      <c r="DO128" s="384"/>
      <c r="DP128" s="384"/>
      <c r="DQ128" s="384"/>
    </row>
    <row r="129" spans="48:121">
      <c r="AV129" s="384"/>
      <c r="AW129" s="384"/>
      <c r="AX129" s="384"/>
      <c r="AY129" s="384"/>
      <c r="AZ129" s="384"/>
      <c r="BA129" s="384"/>
      <c r="BB129" s="384"/>
      <c r="BC129" s="384"/>
      <c r="BD129" s="384"/>
      <c r="BE129" s="384"/>
      <c r="BF129" s="384"/>
      <c r="BG129" s="384"/>
      <c r="BH129" s="384"/>
      <c r="BI129" s="384"/>
      <c r="BJ129" s="384"/>
      <c r="BK129" s="384"/>
      <c r="BL129" s="384"/>
      <c r="BM129" s="384"/>
      <c r="BN129" s="384"/>
      <c r="BO129" s="384"/>
      <c r="BP129" s="384"/>
      <c r="BQ129" s="384"/>
      <c r="BR129" s="384"/>
      <c r="BS129" s="384"/>
      <c r="BT129" s="384"/>
      <c r="BU129" s="384"/>
      <c r="BV129" s="384"/>
      <c r="BW129" s="384"/>
      <c r="BX129" s="384"/>
      <c r="BY129" s="384"/>
      <c r="BZ129" s="384"/>
      <c r="CA129" s="384"/>
      <c r="CB129" s="384"/>
      <c r="CC129" s="384"/>
      <c r="CD129" s="384"/>
      <c r="CE129" s="384"/>
      <c r="CF129" s="384"/>
      <c r="CG129" s="384"/>
      <c r="CH129" s="384"/>
      <c r="CI129" s="384"/>
      <c r="CJ129" s="384"/>
      <c r="CK129" s="384"/>
      <c r="CL129" s="384"/>
      <c r="CM129" s="384"/>
      <c r="CN129" s="384"/>
      <c r="CO129" s="384"/>
      <c r="CP129" s="384"/>
      <c r="CQ129" s="384"/>
      <c r="CR129" s="384"/>
      <c r="CS129" s="384"/>
      <c r="CT129" s="384"/>
      <c r="CU129" s="384"/>
      <c r="CV129" s="384"/>
      <c r="CW129" s="384"/>
      <c r="CX129" s="384"/>
      <c r="CY129" s="384"/>
      <c r="CZ129" s="384"/>
      <c r="DA129" s="384"/>
      <c r="DB129" s="384"/>
      <c r="DC129" s="384"/>
      <c r="DD129" s="384"/>
      <c r="DE129" s="384"/>
      <c r="DF129" s="384"/>
      <c r="DG129" s="384"/>
      <c r="DH129" s="384"/>
      <c r="DI129" s="384"/>
      <c r="DJ129" s="384"/>
      <c r="DK129" s="384"/>
      <c r="DL129" s="384"/>
      <c r="DM129" s="384"/>
      <c r="DN129" s="384"/>
      <c r="DO129" s="384"/>
      <c r="DP129" s="384"/>
      <c r="DQ129" s="384"/>
    </row>
    <row r="130" spans="48:121">
      <c r="AV130" s="384"/>
      <c r="AW130" s="384"/>
      <c r="AX130" s="384"/>
      <c r="AY130" s="384"/>
      <c r="AZ130" s="384"/>
      <c r="BA130" s="384"/>
      <c r="BB130" s="384"/>
      <c r="BC130" s="384"/>
      <c r="BD130" s="384"/>
      <c r="BE130" s="384"/>
      <c r="BF130" s="384"/>
      <c r="BG130" s="384"/>
      <c r="BH130" s="384"/>
      <c r="BI130" s="384"/>
      <c r="BJ130" s="384"/>
      <c r="BK130" s="384"/>
      <c r="BL130" s="384"/>
      <c r="BM130" s="384"/>
      <c r="BN130" s="384"/>
      <c r="BO130" s="384"/>
      <c r="BP130" s="384"/>
      <c r="BQ130" s="384"/>
      <c r="BR130" s="384"/>
      <c r="BS130" s="384"/>
      <c r="BT130" s="384"/>
      <c r="BU130" s="384"/>
      <c r="BV130" s="384"/>
      <c r="BW130" s="384"/>
      <c r="BX130" s="384"/>
      <c r="BY130" s="384"/>
      <c r="BZ130" s="384"/>
      <c r="CA130" s="384"/>
      <c r="CB130" s="384"/>
      <c r="CC130" s="384"/>
      <c r="CD130" s="384"/>
      <c r="CE130" s="384"/>
      <c r="CF130" s="384"/>
      <c r="CG130" s="384"/>
      <c r="CH130" s="384"/>
      <c r="CI130" s="384"/>
      <c r="CJ130" s="384"/>
      <c r="CK130" s="384"/>
      <c r="CL130" s="384"/>
      <c r="CM130" s="384"/>
      <c r="CN130" s="384"/>
      <c r="CO130" s="384"/>
      <c r="CP130" s="384"/>
      <c r="CQ130" s="384"/>
      <c r="CR130" s="384"/>
      <c r="CS130" s="384"/>
      <c r="CT130" s="384"/>
      <c r="CU130" s="384"/>
      <c r="CV130" s="384"/>
      <c r="CW130" s="384"/>
      <c r="CX130" s="384"/>
      <c r="CY130" s="384"/>
      <c r="CZ130" s="384"/>
      <c r="DA130" s="384"/>
      <c r="DB130" s="384"/>
      <c r="DC130" s="384"/>
      <c r="DD130" s="384"/>
      <c r="DE130" s="384"/>
      <c r="DF130" s="384"/>
      <c r="DG130" s="384"/>
      <c r="DH130" s="384"/>
      <c r="DI130" s="384"/>
      <c r="DJ130" s="384"/>
      <c r="DK130" s="384"/>
      <c r="DL130" s="384"/>
      <c r="DM130" s="384"/>
      <c r="DN130" s="384"/>
      <c r="DO130" s="384"/>
      <c r="DP130" s="384"/>
      <c r="DQ130" s="384"/>
    </row>
    <row r="131" spans="48:121">
      <c r="AV131" s="384"/>
      <c r="AW131" s="384"/>
      <c r="AX131" s="384"/>
      <c r="AY131" s="384"/>
      <c r="AZ131" s="384"/>
      <c r="BA131" s="384"/>
      <c r="BB131" s="384"/>
      <c r="BC131" s="384"/>
      <c r="BD131" s="384"/>
      <c r="BE131" s="384"/>
      <c r="BF131" s="384"/>
      <c r="BG131" s="384"/>
      <c r="BH131" s="384"/>
      <c r="BI131" s="384"/>
      <c r="BJ131" s="384"/>
      <c r="BK131" s="384"/>
      <c r="BL131" s="384"/>
      <c r="BM131" s="384"/>
      <c r="BN131" s="384"/>
      <c r="BO131" s="384"/>
      <c r="BP131" s="384"/>
      <c r="BQ131" s="384"/>
      <c r="BR131" s="384"/>
      <c r="BS131" s="384"/>
      <c r="BT131" s="384"/>
      <c r="BU131" s="384"/>
      <c r="BV131" s="384"/>
      <c r="BW131" s="384"/>
      <c r="BX131" s="384"/>
      <c r="BY131" s="384"/>
      <c r="BZ131" s="384"/>
      <c r="CA131" s="384"/>
      <c r="CB131" s="384"/>
      <c r="CC131" s="384"/>
      <c r="CD131" s="384"/>
      <c r="CE131" s="384"/>
      <c r="CF131" s="384"/>
      <c r="CG131" s="384"/>
      <c r="CH131" s="384"/>
      <c r="CI131" s="384"/>
      <c r="CJ131" s="384"/>
      <c r="CK131" s="384"/>
      <c r="CL131" s="384"/>
      <c r="CM131" s="384"/>
      <c r="CN131" s="384"/>
      <c r="CO131" s="384"/>
      <c r="CP131" s="384"/>
      <c r="CQ131" s="384"/>
      <c r="CR131" s="384"/>
      <c r="CS131" s="384"/>
      <c r="CT131" s="384"/>
      <c r="CU131" s="384"/>
      <c r="CV131" s="384"/>
      <c r="CW131" s="384"/>
      <c r="CX131" s="384"/>
      <c r="CY131" s="384"/>
      <c r="CZ131" s="384"/>
      <c r="DA131" s="384"/>
      <c r="DB131" s="384"/>
      <c r="DC131" s="384"/>
      <c r="DD131" s="384"/>
      <c r="DE131" s="384"/>
      <c r="DF131" s="384"/>
      <c r="DG131" s="384"/>
      <c r="DH131" s="384"/>
      <c r="DI131" s="384"/>
      <c r="DJ131" s="384"/>
      <c r="DK131" s="384"/>
      <c r="DL131" s="384"/>
      <c r="DM131" s="384"/>
      <c r="DN131" s="384"/>
      <c r="DO131" s="384"/>
      <c r="DP131" s="384"/>
      <c r="DQ131" s="384"/>
    </row>
    <row r="132" spans="48:121">
      <c r="AV132" s="384"/>
      <c r="AW132" s="384"/>
      <c r="AX132" s="384"/>
      <c r="AY132" s="384"/>
      <c r="AZ132" s="384"/>
      <c r="BA132" s="384"/>
      <c r="BB132" s="384"/>
      <c r="BC132" s="384"/>
      <c r="BD132" s="384"/>
      <c r="BE132" s="384"/>
      <c r="BF132" s="384"/>
      <c r="BG132" s="384"/>
      <c r="BH132" s="384"/>
      <c r="BI132" s="384"/>
      <c r="BJ132" s="384"/>
      <c r="BK132" s="384"/>
      <c r="BL132" s="384"/>
      <c r="BM132" s="384"/>
      <c r="BN132" s="384"/>
      <c r="BO132" s="384"/>
      <c r="BP132" s="384"/>
      <c r="BQ132" s="384"/>
      <c r="BR132" s="384"/>
      <c r="BS132" s="384"/>
      <c r="BT132" s="384"/>
      <c r="BU132" s="384"/>
      <c r="BV132" s="384"/>
      <c r="BW132" s="384"/>
      <c r="BX132" s="384"/>
      <c r="BY132" s="384"/>
      <c r="BZ132" s="384"/>
      <c r="CA132" s="384"/>
      <c r="CB132" s="384"/>
      <c r="CC132" s="384"/>
      <c r="CD132" s="384"/>
      <c r="CE132" s="384"/>
      <c r="CF132" s="384"/>
      <c r="CG132" s="384"/>
      <c r="CH132" s="384"/>
      <c r="CI132" s="384"/>
      <c r="CJ132" s="384"/>
      <c r="CK132" s="384"/>
      <c r="CL132" s="384"/>
      <c r="CM132" s="384"/>
      <c r="CN132" s="384"/>
      <c r="CO132" s="384"/>
      <c r="CP132" s="384"/>
      <c r="CQ132" s="384"/>
      <c r="CR132" s="384"/>
      <c r="CS132" s="384"/>
      <c r="CT132" s="384"/>
      <c r="CU132" s="384"/>
      <c r="CV132" s="384"/>
      <c r="CW132" s="384"/>
      <c r="CX132" s="384"/>
      <c r="CY132" s="384"/>
      <c r="CZ132" s="384"/>
      <c r="DA132" s="384"/>
      <c r="DB132" s="384"/>
      <c r="DC132" s="384"/>
      <c r="DD132" s="384"/>
      <c r="DE132" s="384"/>
      <c r="DF132" s="384"/>
      <c r="DG132" s="384"/>
      <c r="DH132" s="384"/>
      <c r="DI132" s="384"/>
      <c r="DJ132" s="384"/>
      <c r="DK132" s="384"/>
      <c r="DL132" s="384"/>
      <c r="DM132" s="384"/>
      <c r="DN132" s="384"/>
      <c r="DO132" s="384"/>
      <c r="DP132" s="384"/>
      <c r="DQ132" s="384"/>
    </row>
    <row r="133" spans="48:121">
      <c r="AV133" s="384"/>
      <c r="AW133" s="384"/>
      <c r="AX133" s="384"/>
      <c r="AY133" s="384"/>
      <c r="AZ133" s="384"/>
      <c r="BA133" s="384"/>
      <c r="BB133" s="384"/>
      <c r="BC133" s="384"/>
      <c r="BD133" s="384"/>
      <c r="BE133" s="384"/>
      <c r="BF133" s="384"/>
      <c r="BG133" s="384"/>
      <c r="BH133" s="384"/>
      <c r="BI133" s="384"/>
      <c r="BJ133" s="384"/>
      <c r="BK133" s="384"/>
      <c r="BL133" s="384"/>
      <c r="BM133" s="384"/>
      <c r="BN133" s="384"/>
      <c r="BO133" s="384"/>
      <c r="BP133" s="384"/>
      <c r="BQ133" s="384"/>
      <c r="BR133" s="384"/>
      <c r="BS133" s="384"/>
      <c r="BT133" s="384"/>
      <c r="BU133" s="384"/>
      <c r="BV133" s="384"/>
      <c r="BW133" s="384"/>
      <c r="BX133" s="384"/>
      <c r="BY133" s="384"/>
      <c r="BZ133" s="384"/>
      <c r="CA133" s="384"/>
      <c r="CB133" s="384"/>
      <c r="CC133" s="384"/>
      <c r="CD133" s="384"/>
      <c r="CE133" s="384"/>
      <c r="CF133" s="384"/>
      <c r="CG133" s="384"/>
      <c r="CH133" s="384"/>
      <c r="CI133" s="384"/>
      <c r="CJ133" s="384"/>
      <c r="CK133" s="384"/>
      <c r="CL133" s="384"/>
      <c r="CM133" s="384"/>
      <c r="CN133" s="384"/>
      <c r="CO133" s="384"/>
      <c r="CP133" s="384"/>
      <c r="CQ133" s="384"/>
      <c r="CR133" s="384"/>
      <c r="CS133" s="384"/>
      <c r="CT133" s="384"/>
      <c r="CU133" s="384"/>
      <c r="CV133" s="384"/>
      <c r="CW133" s="384"/>
      <c r="CX133" s="384"/>
      <c r="CY133" s="384"/>
      <c r="CZ133" s="384"/>
      <c r="DA133" s="384"/>
      <c r="DB133" s="384"/>
      <c r="DC133" s="384"/>
      <c r="DD133" s="384"/>
      <c r="DE133" s="384"/>
      <c r="DF133" s="384"/>
      <c r="DG133" s="384"/>
      <c r="DH133" s="384"/>
      <c r="DI133" s="384"/>
      <c r="DJ133" s="384"/>
      <c r="DK133" s="384"/>
      <c r="DL133" s="384"/>
      <c r="DM133" s="384"/>
      <c r="DN133" s="384"/>
      <c r="DO133" s="384"/>
      <c r="DP133" s="384"/>
      <c r="DQ133" s="384"/>
    </row>
    <row r="134" spans="48:121">
      <c r="AV134" s="384"/>
      <c r="AW134" s="384"/>
      <c r="AX134" s="384"/>
      <c r="AY134" s="384"/>
      <c r="AZ134" s="384"/>
      <c r="BA134" s="384"/>
      <c r="BB134" s="384"/>
      <c r="BC134" s="384"/>
      <c r="BD134" s="384"/>
      <c r="BE134" s="384"/>
      <c r="BF134" s="384"/>
      <c r="BG134" s="384"/>
      <c r="BH134" s="384"/>
      <c r="BI134" s="384"/>
      <c r="BJ134" s="384"/>
      <c r="BK134" s="384"/>
      <c r="BL134" s="384"/>
      <c r="BM134" s="384"/>
      <c r="BN134" s="384"/>
      <c r="BO134" s="384"/>
      <c r="BP134" s="384"/>
      <c r="BQ134" s="384"/>
      <c r="BR134" s="384"/>
      <c r="BS134" s="384"/>
      <c r="BT134" s="384"/>
      <c r="BU134" s="384"/>
      <c r="BV134" s="384"/>
      <c r="BW134" s="384"/>
      <c r="BX134" s="384"/>
      <c r="BY134" s="384"/>
      <c r="BZ134" s="384"/>
      <c r="CA134" s="384"/>
      <c r="CB134" s="384"/>
      <c r="CC134" s="384"/>
      <c r="CD134" s="384"/>
      <c r="CE134" s="384"/>
      <c r="CF134" s="384"/>
      <c r="CG134" s="384"/>
      <c r="CH134" s="384"/>
      <c r="CI134" s="384"/>
      <c r="CJ134" s="384"/>
      <c r="CK134" s="384"/>
      <c r="CL134" s="384"/>
      <c r="CM134" s="384"/>
      <c r="CN134" s="384"/>
      <c r="CO134" s="384"/>
      <c r="CP134" s="384"/>
      <c r="CQ134" s="384"/>
      <c r="CR134" s="384"/>
      <c r="CS134" s="384"/>
      <c r="CT134" s="384"/>
      <c r="CU134" s="384"/>
      <c r="CV134" s="384"/>
      <c r="CW134" s="384"/>
      <c r="CX134" s="384"/>
      <c r="CY134" s="384"/>
      <c r="CZ134" s="384"/>
      <c r="DA134" s="384"/>
      <c r="DB134" s="384"/>
      <c r="DC134" s="384"/>
      <c r="DD134" s="384"/>
      <c r="DE134" s="384"/>
      <c r="DF134" s="384"/>
      <c r="DG134" s="384"/>
      <c r="DH134" s="384"/>
      <c r="DI134" s="384"/>
      <c r="DJ134" s="384"/>
      <c r="DK134" s="384"/>
      <c r="DL134" s="384"/>
      <c r="DM134" s="384"/>
      <c r="DN134" s="384"/>
      <c r="DO134" s="384"/>
      <c r="DP134" s="384"/>
      <c r="DQ134" s="384"/>
    </row>
    <row r="135" spans="48:121">
      <c r="AV135" s="384"/>
      <c r="AW135" s="384"/>
      <c r="AX135" s="384"/>
      <c r="AY135" s="384"/>
      <c r="AZ135" s="384"/>
      <c r="BA135" s="384"/>
      <c r="BB135" s="384"/>
      <c r="BC135" s="384"/>
      <c r="BD135" s="384"/>
      <c r="BE135" s="384"/>
      <c r="BF135" s="384"/>
      <c r="BG135" s="384"/>
      <c r="BH135" s="384"/>
      <c r="BI135" s="384"/>
      <c r="BJ135" s="384"/>
      <c r="BK135" s="384"/>
      <c r="BL135" s="384"/>
      <c r="BM135" s="384"/>
      <c r="BN135" s="384"/>
      <c r="BO135" s="384"/>
      <c r="BP135" s="384"/>
      <c r="BQ135" s="384"/>
      <c r="BR135" s="384"/>
      <c r="BS135" s="384"/>
      <c r="BT135" s="384"/>
      <c r="BU135" s="384"/>
      <c r="BV135" s="384"/>
      <c r="BW135" s="384"/>
      <c r="BX135" s="384"/>
      <c r="BY135" s="384"/>
      <c r="BZ135" s="384"/>
      <c r="CA135" s="384"/>
      <c r="CB135" s="384"/>
      <c r="CC135" s="384"/>
      <c r="CD135" s="384"/>
      <c r="CE135" s="384"/>
      <c r="CF135" s="384"/>
      <c r="CG135" s="384"/>
      <c r="CH135" s="384"/>
      <c r="CI135" s="384"/>
      <c r="CJ135" s="384"/>
      <c r="CK135" s="384"/>
      <c r="CL135" s="384"/>
      <c r="CM135" s="384"/>
      <c r="CN135" s="384"/>
      <c r="CO135" s="384"/>
      <c r="CP135" s="384"/>
      <c r="CQ135" s="384"/>
      <c r="CR135" s="384"/>
      <c r="CS135" s="384"/>
      <c r="CT135" s="384"/>
      <c r="CU135" s="384"/>
      <c r="CV135" s="384"/>
      <c r="CW135" s="384"/>
      <c r="CX135" s="384"/>
      <c r="CY135" s="384"/>
      <c r="CZ135" s="384"/>
      <c r="DA135" s="384"/>
      <c r="DB135" s="384"/>
      <c r="DC135" s="384"/>
      <c r="DD135" s="384"/>
      <c r="DE135" s="384"/>
      <c r="DF135" s="384"/>
      <c r="DG135" s="384"/>
      <c r="DH135" s="384"/>
      <c r="DI135" s="384"/>
      <c r="DJ135" s="384"/>
      <c r="DK135" s="384"/>
      <c r="DL135" s="384"/>
      <c r="DM135" s="384"/>
      <c r="DN135" s="384"/>
      <c r="DO135" s="384"/>
      <c r="DP135" s="384"/>
      <c r="DQ135" s="384"/>
    </row>
    <row r="136" spans="48:121">
      <c r="AV136" s="384"/>
      <c r="AW136" s="384"/>
      <c r="AX136" s="384"/>
      <c r="AY136" s="384"/>
      <c r="AZ136" s="384"/>
      <c r="BA136" s="384"/>
      <c r="BB136" s="384"/>
      <c r="BC136" s="384"/>
      <c r="BD136" s="384"/>
      <c r="BE136" s="384"/>
      <c r="BF136" s="384"/>
      <c r="BG136" s="384"/>
      <c r="BH136" s="384"/>
      <c r="BI136" s="384"/>
      <c r="BJ136" s="384"/>
      <c r="BK136" s="384"/>
      <c r="BL136" s="384"/>
      <c r="BM136" s="384"/>
      <c r="BN136" s="384"/>
      <c r="BO136" s="384"/>
      <c r="BP136" s="384"/>
      <c r="BQ136" s="384"/>
      <c r="BR136" s="384"/>
      <c r="BS136" s="384"/>
      <c r="BT136" s="384"/>
      <c r="BU136" s="384"/>
      <c r="BV136" s="384"/>
      <c r="BW136" s="384"/>
      <c r="BX136" s="384"/>
      <c r="BY136" s="384"/>
      <c r="BZ136" s="384"/>
      <c r="CA136" s="384"/>
      <c r="CB136" s="384"/>
      <c r="CC136" s="384"/>
      <c r="CD136" s="384"/>
      <c r="CE136" s="384"/>
      <c r="CF136" s="384"/>
      <c r="CG136" s="384"/>
      <c r="CH136" s="384"/>
      <c r="CI136" s="384"/>
      <c r="CJ136" s="384"/>
      <c r="CK136" s="384"/>
      <c r="CL136" s="384"/>
      <c r="CM136" s="384"/>
      <c r="CN136" s="384"/>
      <c r="CO136" s="384"/>
      <c r="CP136" s="384"/>
      <c r="CQ136" s="384"/>
      <c r="CR136" s="384"/>
      <c r="CS136" s="384"/>
      <c r="CT136" s="384"/>
      <c r="CU136" s="384"/>
      <c r="CV136" s="384"/>
      <c r="CW136" s="384"/>
      <c r="CX136" s="384"/>
      <c r="CY136" s="384"/>
      <c r="CZ136" s="384"/>
      <c r="DA136" s="384"/>
      <c r="DB136" s="384"/>
      <c r="DC136" s="384"/>
      <c r="DD136" s="384"/>
      <c r="DE136" s="384"/>
      <c r="DF136" s="384"/>
      <c r="DG136" s="384"/>
      <c r="DH136" s="384"/>
      <c r="DI136" s="384"/>
      <c r="DJ136" s="384"/>
      <c r="DK136" s="384"/>
      <c r="DL136" s="384"/>
      <c r="DM136" s="384"/>
      <c r="DN136" s="384"/>
      <c r="DO136" s="384"/>
      <c r="DP136" s="384"/>
      <c r="DQ136" s="384"/>
    </row>
    <row r="137" spans="48:121">
      <c r="AV137" s="384"/>
      <c r="AW137" s="384"/>
      <c r="AX137" s="384"/>
      <c r="AY137" s="384"/>
      <c r="AZ137" s="384"/>
      <c r="BA137" s="384"/>
      <c r="BB137" s="384"/>
      <c r="BC137" s="384"/>
      <c r="BD137" s="384"/>
      <c r="BE137" s="384"/>
      <c r="BF137" s="384"/>
      <c r="BG137" s="384"/>
      <c r="BH137" s="384"/>
      <c r="BI137" s="384"/>
      <c r="BJ137" s="384"/>
      <c r="BK137" s="384"/>
      <c r="BL137" s="384"/>
      <c r="BM137" s="384"/>
      <c r="BN137" s="384"/>
      <c r="BO137" s="384"/>
      <c r="BP137" s="384"/>
      <c r="BQ137" s="384"/>
      <c r="BR137" s="384"/>
      <c r="BS137" s="384"/>
      <c r="BT137" s="384"/>
      <c r="BU137" s="384"/>
      <c r="BV137" s="384"/>
      <c r="BW137" s="384"/>
      <c r="BX137" s="384"/>
      <c r="BY137" s="384"/>
      <c r="BZ137" s="384"/>
      <c r="CA137" s="384"/>
      <c r="CB137" s="384"/>
      <c r="CC137" s="384"/>
      <c r="CD137" s="384"/>
      <c r="CE137" s="384"/>
      <c r="CF137" s="384"/>
      <c r="CG137" s="384"/>
      <c r="CH137" s="384"/>
      <c r="CI137" s="384"/>
      <c r="CJ137" s="384"/>
      <c r="CK137" s="384"/>
      <c r="CL137" s="384"/>
      <c r="CM137" s="384"/>
      <c r="CN137" s="384"/>
      <c r="CO137" s="384"/>
      <c r="CP137" s="384"/>
      <c r="CQ137" s="384"/>
      <c r="CR137" s="384"/>
      <c r="CS137" s="384"/>
      <c r="CT137" s="384"/>
      <c r="CU137" s="384"/>
      <c r="CV137" s="384"/>
      <c r="CW137" s="384"/>
      <c r="CX137" s="384"/>
      <c r="CY137" s="384"/>
      <c r="CZ137" s="384"/>
      <c r="DA137" s="384"/>
      <c r="DB137" s="384"/>
      <c r="DC137" s="384"/>
      <c r="DD137" s="384"/>
      <c r="DE137" s="384"/>
      <c r="DF137" s="384"/>
      <c r="DG137" s="384"/>
      <c r="DH137" s="384"/>
      <c r="DI137" s="384"/>
      <c r="DJ137" s="384"/>
      <c r="DK137" s="384"/>
      <c r="DL137" s="384"/>
      <c r="DM137" s="384"/>
      <c r="DN137" s="384"/>
      <c r="DO137" s="384"/>
      <c r="DP137" s="384"/>
      <c r="DQ137" s="384"/>
    </row>
    <row r="138" spans="48:121">
      <c r="AV138" s="384"/>
      <c r="AW138" s="384"/>
      <c r="AX138" s="384"/>
      <c r="AY138" s="384"/>
      <c r="AZ138" s="384"/>
      <c r="BA138" s="384"/>
      <c r="BB138" s="384"/>
      <c r="BC138" s="384"/>
      <c r="BD138" s="384"/>
      <c r="BE138" s="384"/>
      <c r="BF138" s="384"/>
      <c r="BG138" s="384"/>
      <c r="BH138" s="384"/>
      <c r="BI138" s="384"/>
      <c r="BJ138" s="384"/>
      <c r="BK138" s="384"/>
      <c r="BL138" s="384"/>
      <c r="BM138" s="384"/>
      <c r="BN138" s="384"/>
      <c r="BO138" s="384"/>
      <c r="BP138" s="384"/>
      <c r="BQ138" s="384"/>
      <c r="BR138" s="384"/>
      <c r="BS138" s="384"/>
      <c r="BT138" s="384"/>
      <c r="BU138" s="384"/>
      <c r="BV138" s="384"/>
      <c r="BW138" s="384"/>
      <c r="BX138" s="384"/>
      <c r="BY138" s="384"/>
      <c r="BZ138" s="384"/>
      <c r="CA138" s="384"/>
      <c r="CB138" s="384"/>
      <c r="CC138" s="384"/>
      <c r="CD138" s="384"/>
      <c r="CE138" s="384"/>
      <c r="CF138" s="384"/>
      <c r="CG138" s="384"/>
      <c r="CH138" s="384"/>
      <c r="CI138" s="384"/>
      <c r="CJ138" s="384"/>
      <c r="CK138" s="384"/>
      <c r="CL138" s="384"/>
      <c r="CM138" s="384"/>
      <c r="CN138" s="384"/>
      <c r="CO138" s="384"/>
      <c r="CP138" s="384"/>
      <c r="CQ138" s="384"/>
      <c r="CR138" s="384"/>
      <c r="CS138" s="384"/>
      <c r="CT138" s="384"/>
      <c r="CU138" s="384"/>
      <c r="CV138" s="384"/>
      <c r="CW138" s="384"/>
      <c r="CX138" s="384"/>
      <c r="CY138" s="384"/>
      <c r="CZ138" s="384"/>
      <c r="DA138" s="384"/>
      <c r="DB138" s="384"/>
      <c r="DC138" s="384"/>
      <c r="DD138" s="384"/>
      <c r="DE138" s="384"/>
      <c r="DF138" s="384"/>
      <c r="DG138" s="384"/>
      <c r="DH138" s="384"/>
      <c r="DI138" s="384"/>
      <c r="DJ138" s="384"/>
      <c r="DK138" s="384"/>
      <c r="DL138" s="384"/>
      <c r="DM138" s="384"/>
      <c r="DN138" s="384"/>
      <c r="DO138" s="384"/>
      <c r="DP138" s="384"/>
      <c r="DQ138" s="384"/>
    </row>
    <row r="139" spans="48:121">
      <c r="AV139" s="384"/>
      <c r="AW139" s="384"/>
      <c r="AX139" s="384"/>
      <c r="AY139" s="384"/>
      <c r="AZ139" s="384"/>
      <c r="BA139" s="384"/>
      <c r="BB139" s="384"/>
      <c r="BC139" s="384"/>
      <c r="BD139" s="384"/>
      <c r="BE139" s="384"/>
      <c r="BF139" s="384"/>
      <c r="BG139" s="384"/>
      <c r="BH139" s="384"/>
      <c r="BI139" s="384"/>
      <c r="BJ139" s="384"/>
      <c r="BK139" s="384"/>
      <c r="BL139" s="384"/>
      <c r="BM139" s="384"/>
      <c r="BN139" s="384"/>
      <c r="BO139" s="384"/>
      <c r="BP139" s="384"/>
      <c r="BQ139" s="384"/>
      <c r="BR139" s="384"/>
      <c r="BS139" s="384"/>
      <c r="BT139" s="384"/>
      <c r="BU139" s="384"/>
      <c r="BV139" s="384"/>
      <c r="BW139" s="384"/>
      <c r="BX139" s="384"/>
      <c r="BY139" s="384"/>
      <c r="BZ139" s="384"/>
      <c r="CA139" s="384"/>
      <c r="CB139" s="384"/>
      <c r="CC139" s="384"/>
      <c r="CD139" s="384"/>
      <c r="CE139" s="384"/>
      <c r="CF139" s="384"/>
      <c r="CG139" s="384"/>
      <c r="CH139" s="384"/>
      <c r="CI139" s="384"/>
      <c r="CJ139" s="384"/>
      <c r="CK139" s="384"/>
      <c r="CL139" s="384"/>
      <c r="CM139" s="384"/>
      <c r="CN139" s="384"/>
      <c r="CO139" s="384"/>
      <c r="CP139" s="384"/>
      <c r="CQ139" s="384"/>
      <c r="CR139" s="384"/>
      <c r="CS139" s="384"/>
      <c r="CT139" s="384"/>
      <c r="CU139" s="384"/>
      <c r="CV139" s="384"/>
      <c r="CW139" s="384"/>
      <c r="CX139" s="384"/>
      <c r="CY139" s="384"/>
      <c r="CZ139" s="384"/>
      <c r="DA139" s="384"/>
      <c r="DB139" s="384"/>
      <c r="DC139" s="384"/>
      <c r="DD139" s="384"/>
      <c r="DE139" s="384"/>
      <c r="DF139" s="384"/>
      <c r="DG139" s="384"/>
      <c r="DH139" s="384"/>
      <c r="DI139" s="384"/>
      <c r="DJ139" s="384"/>
      <c r="DK139" s="384"/>
      <c r="DL139" s="384"/>
      <c r="DM139" s="384"/>
      <c r="DN139" s="384"/>
      <c r="DO139" s="384"/>
      <c r="DP139" s="384"/>
      <c r="DQ139" s="384"/>
    </row>
    <row r="140" spans="48:121">
      <c r="AV140" s="384"/>
      <c r="AW140" s="384"/>
      <c r="AX140" s="384"/>
      <c r="AY140" s="384"/>
      <c r="AZ140" s="384"/>
      <c r="BA140" s="384"/>
      <c r="BB140" s="384"/>
      <c r="BC140" s="384"/>
      <c r="BD140" s="384"/>
      <c r="BE140" s="384"/>
      <c r="BF140" s="384"/>
      <c r="BG140" s="384"/>
      <c r="BH140" s="384"/>
      <c r="BI140" s="384"/>
      <c r="BJ140" s="384"/>
      <c r="BK140" s="384"/>
      <c r="BL140" s="384"/>
      <c r="BM140" s="384"/>
      <c r="BN140" s="384"/>
      <c r="BO140" s="384"/>
      <c r="BP140" s="384"/>
      <c r="BQ140" s="384"/>
      <c r="BR140" s="384"/>
      <c r="BS140" s="384"/>
      <c r="BT140" s="384"/>
      <c r="BU140" s="384"/>
      <c r="BV140" s="384"/>
      <c r="BW140" s="384"/>
      <c r="BX140" s="384"/>
      <c r="BY140" s="384"/>
      <c r="BZ140" s="384"/>
      <c r="CA140" s="384"/>
      <c r="CB140" s="384"/>
      <c r="CC140" s="384"/>
      <c r="CD140" s="384"/>
      <c r="CE140" s="384"/>
      <c r="CF140" s="384"/>
      <c r="CG140" s="384"/>
      <c r="CH140" s="384"/>
      <c r="CI140" s="384"/>
      <c r="CJ140" s="384"/>
      <c r="CK140" s="384"/>
      <c r="CL140" s="384"/>
      <c r="CM140" s="384"/>
      <c r="CN140" s="384"/>
      <c r="CO140" s="384"/>
      <c r="CP140" s="384"/>
      <c r="CQ140" s="384"/>
      <c r="CR140" s="384"/>
      <c r="CS140" s="384"/>
      <c r="CT140" s="384"/>
      <c r="CU140" s="384"/>
      <c r="CV140" s="384"/>
      <c r="CW140" s="384"/>
      <c r="CX140" s="384"/>
      <c r="CY140" s="384"/>
      <c r="CZ140" s="384"/>
      <c r="DA140" s="384"/>
      <c r="DB140" s="384"/>
      <c r="DC140" s="384"/>
      <c r="DD140" s="384"/>
      <c r="DE140" s="384"/>
      <c r="DF140" s="384"/>
      <c r="DG140" s="384"/>
      <c r="DH140" s="384"/>
      <c r="DI140" s="384"/>
      <c r="DJ140" s="384"/>
      <c r="DK140" s="384"/>
      <c r="DL140" s="384"/>
      <c r="DM140" s="384"/>
      <c r="DN140" s="384"/>
      <c r="DO140" s="384"/>
      <c r="DP140" s="384"/>
      <c r="DQ140" s="384"/>
    </row>
    <row r="141" spans="48:121">
      <c r="AV141" s="384"/>
      <c r="AW141" s="384"/>
      <c r="AX141" s="384"/>
      <c r="AY141" s="384"/>
      <c r="AZ141" s="384"/>
      <c r="BA141" s="384"/>
      <c r="BB141" s="384"/>
      <c r="BC141" s="384"/>
      <c r="BD141" s="384"/>
      <c r="BE141" s="384"/>
      <c r="BF141" s="384"/>
      <c r="BG141" s="384"/>
      <c r="BH141" s="384"/>
      <c r="BI141" s="384"/>
      <c r="BJ141" s="384"/>
      <c r="BK141" s="384"/>
      <c r="BL141" s="384"/>
      <c r="BM141" s="384"/>
      <c r="BN141" s="384"/>
      <c r="BO141" s="384"/>
      <c r="BP141" s="384"/>
      <c r="BQ141" s="384"/>
      <c r="BR141" s="384"/>
      <c r="BS141" s="384"/>
      <c r="BT141" s="384"/>
      <c r="BU141" s="384"/>
      <c r="BV141" s="384"/>
      <c r="BW141" s="384"/>
      <c r="BX141" s="384"/>
      <c r="BY141" s="384"/>
      <c r="BZ141" s="384"/>
      <c r="CA141" s="384"/>
      <c r="CB141" s="384"/>
      <c r="CC141" s="384"/>
      <c r="CD141" s="384"/>
      <c r="CE141" s="384"/>
      <c r="CF141" s="384"/>
      <c r="CG141" s="384"/>
      <c r="CH141" s="384"/>
      <c r="CI141" s="384"/>
      <c r="CJ141" s="384"/>
      <c r="CK141" s="384"/>
      <c r="CL141" s="384"/>
      <c r="CM141" s="384"/>
      <c r="CN141" s="384"/>
      <c r="CO141" s="384"/>
      <c r="CP141" s="384"/>
      <c r="CQ141" s="384"/>
      <c r="CR141" s="384"/>
      <c r="CS141" s="384"/>
      <c r="CT141" s="384"/>
      <c r="CU141" s="384"/>
      <c r="CV141" s="384"/>
      <c r="CW141" s="384"/>
      <c r="CX141" s="384"/>
      <c r="CY141" s="384"/>
      <c r="CZ141" s="384"/>
      <c r="DA141" s="384"/>
      <c r="DB141" s="384"/>
      <c r="DC141" s="384"/>
      <c r="DD141" s="384"/>
      <c r="DE141" s="384"/>
      <c r="DF141" s="384"/>
      <c r="DG141" s="384"/>
      <c r="DH141" s="384"/>
      <c r="DI141" s="384"/>
      <c r="DJ141" s="384"/>
      <c r="DK141" s="384"/>
      <c r="DL141" s="384"/>
      <c r="DM141" s="384"/>
      <c r="DN141" s="384"/>
      <c r="DO141" s="384"/>
      <c r="DP141" s="384"/>
      <c r="DQ141" s="384"/>
    </row>
    <row r="142" spans="48:121">
      <c r="AV142" s="384"/>
      <c r="AW142" s="384"/>
      <c r="AX142" s="384"/>
      <c r="AY142" s="384"/>
      <c r="AZ142" s="384"/>
      <c r="BA142" s="384"/>
      <c r="BB142" s="384"/>
      <c r="BC142" s="384"/>
      <c r="BD142" s="384"/>
      <c r="BE142" s="384"/>
      <c r="BF142" s="384"/>
      <c r="BG142" s="384"/>
      <c r="BH142" s="384"/>
      <c r="BI142" s="384"/>
      <c r="BJ142" s="384"/>
      <c r="BK142" s="384"/>
      <c r="BL142" s="384"/>
      <c r="BM142" s="384"/>
      <c r="BN142" s="384"/>
      <c r="BO142" s="384"/>
      <c r="BP142" s="384"/>
      <c r="BQ142" s="384"/>
      <c r="BR142" s="384"/>
      <c r="BS142" s="384"/>
      <c r="BT142" s="384"/>
      <c r="BU142" s="384"/>
      <c r="BV142" s="384"/>
      <c r="BW142" s="384"/>
      <c r="BX142" s="384"/>
      <c r="BY142" s="384"/>
      <c r="BZ142" s="384"/>
      <c r="CA142" s="384"/>
      <c r="CB142" s="384"/>
      <c r="CC142" s="384"/>
      <c r="CD142" s="384"/>
      <c r="CE142" s="384"/>
      <c r="CF142" s="384"/>
      <c r="CG142" s="384"/>
      <c r="CH142" s="384"/>
      <c r="CI142" s="384"/>
      <c r="CJ142" s="384"/>
      <c r="CK142" s="384"/>
      <c r="CL142" s="384"/>
      <c r="CM142" s="384"/>
      <c r="CN142" s="384"/>
      <c r="CO142" s="384"/>
      <c r="CP142" s="384"/>
      <c r="CQ142" s="384"/>
      <c r="CR142" s="384"/>
      <c r="CS142" s="384"/>
      <c r="CT142" s="384"/>
      <c r="CU142" s="384"/>
      <c r="CV142" s="384"/>
      <c r="CW142" s="384"/>
      <c r="CX142" s="384"/>
      <c r="CY142" s="384"/>
      <c r="CZ142" s="384"/>
      <c r="DA142" s="384"/>
      <c r="DB142" s="384"/>
      <c r="DC142" s="384"/>
      <c r="DD142" s="384"/>
      <c r="DE142" s="384"/>
      <c r="DF142" s="384"/>
      <c r="DG142" s="384"/>
      <c r="DH142" s="384"/>
      <c r="DI142" s="384"/>
      <c r="DJ142" s="384"/>
      <c r="DK142" s="384"/>
      <c r="DL142" s="384"/>
      <c r="DM142" s="384"/>
      <c r="DN142" s="384"/>
      <c r="DO142" s="384"/>
      <c r="DP142" s="384"/>
      <c r="DQ142" s="384"/>
    </row>
    <row r="143" spans="48:121">
      <c r="AV143" s="384"/>
      <c r="AW143" s="384"/>
      <c r="AX143" s="384"/>
      <c r="AY143" s="384"/>
      <c r="AZ143" s="384"/>
      <c r="BA143" s="384"/>
      <c r="BB143" s="384"/>
      <c r="BC143" s="384"/>
      <c r="BD143" s="384"/>
      <c r="BE143" s="384"/>
      <c r="BF143" s="384"/>
      <c r="BG143" s="384"/>
      <c r="BH143" s="384"/>
      <c r="BI143" s="384"/>
      <c r="BJ143" s="384"/>
      <c r="BK143" s="384"/>
      <c r="BL143" s="384"/>
      <c r="BM143" s="384"/>
      <c r="BN143" s="384"/>
      <c r="BO143" s="384"/>
      <c r="BP143" s="384"/>
      <c r="BQ143" s="384"/>
      <c r="BR143" s="384"/>
      <c r="BS143" s="384"/>
      <c r="BT143" s="384"/>
      <c r="BU143" s="384"/>
      <c r="BV143" s="384"/>
      <c r="BW143" s="384"/>
      <c r="BX143" s="384"/>
      <c r="BY143" s="384"/>
      <c r="BZ143" s="384"/>
      <c r="CA143" s="384"/>
      <c r="CB143" s="384"/>
      <c r="CC143" s="384"/>
      <c r="CD143" s="384"/>
      <c r="CE143" s="384"/>
      <c r="CF143" s="384"/>
      <c r="CG143" s="384"/>
      <c r="CH143" s="384"/>
      <c r="CI143" s="384"/>
      <c r="CJ143" s="384"/>
      <c r="CK143" s="384"/>
      <c r="CL143" s="384"/>
      <c r="CM143" s="384"/>
      <c r="CN143" s="384"/>
      <c r="CO143" s="384"/>
      <c r="CP143" s="384"/>
      <c r="CQ143" s="384"/>
      <c r="CR143" s="384"/>
      <c r="CS143" s="384"/>
      <c r="CT143" s="384"/>
      <c r="CU143" s="384"/>
      <c r="CV143" s="384"/>
      <c r="CW143" s="384"/>
      <c r="CX143" s="384"/>
      <c r="CY143" s="384"/>
      <c r="CZ143" s="384"/>
      <c r="DA143" s="384"/>
      <c r="DB143" s="384"/>
      <c r="DC143" s="384"/>
      <c r="DD143" s="384"/>
      <c r="DE143" s="384"/>
      <c r="DF143" s="384"/>
      <c r="DG143" s="384"/>
      <c r="DH143" s="384"/>
      <c r="DI143" s="384"/>
      <c r="DJ143" s="384"/>
      <c r="DK143" s="384"/>
      <c r="DL143" s="384"/>
      <c r="DM143" s="384"/>
      <c r="DN143" s="384"/>
      <c r="DO143" s="384"/>
      <c r="DP143" s="384"/>
      <c r="DQ143" s="384"/>
    </row>
    <row r="144" spans="48:121">
      <c r="AV144" s="384"/>
      <c r="AW144" s="384"/>
      <c r="AX144" s="384"/>
      <c r="AY144" s="384"/>
      <c r="AZ144" s="384"/>
      <c r="BA144" s="384"/>
      <c r="BB144" s="384"/>
      <c r="BC144" s="384"/>
      <c r="BD144" s="384"/>
      <c r="BE144" s="384"/>
      <c r="BF144" s="384"/>
      <c r="BG144" s="384"/>
      <c r="BH144" s="384"/>
      <c r="BI144" s="384"/>
      <c r="BJ144" s="384"/>
      <c r="BK144" s="384"/>
      <c r="BL144" s="384"/>
      <c r="BM144" s="384"/>
      <c r="BN144" s="384"/>
      <c r="BO144" s="384"/>
      <c r="BP144" s="384"/>
      <c r="BQ144" s="384"/>
      <c r="BR144" s="384"/>
      <c r="BS144" s="384"/>
      <c r="BT144" s="384"/>
      <c r="BU144" s="384"/>
      <c r="BV144" s="384"/>
      <c r="BW144" s="384"/>
      <c r="BX144" s="384"/>
      <c r="BY144" s="384"/>
      <c r="BZ144" s="384"/>
      <c r="CA144" s="384"/>
      <c r="CB144" s="384"/>
      <c r="CC144" s="384"/>
      <c r="CD144" s="384"/>
      <c r="CE144" s="384"/>
      <c r="CF144" s="384"/>
      <c r="CG144" s="384"/>
      <c r="CH144" s="384"/>
      <c r="CI144" s="384"/>
      <c r="CJ144" s="384"/>
      <c r="CK144" s="384"/>
      <c r="CL144" s="384"/>
      <c r="CM144" s="384"/>
      <c r="CN144" s="384"/>
      <c r="CO144" s="384"/>
      <c r="CP144" s="384"/>
      <c r="CQ144" s="384"/>
      <c r="CR144" s="384"/>
      <c r="CS144" s="384"/>
      <c r="CT144" s="384"/>
      <c r="CU144" s="384"/>
      <c r="CV144" s="384"/>
      <c r="CW144" s="384"/>
      <c r="CX144" s="384"/>
      <c r="CY144" s="384"/>
      <c r="CZ144" s="384"/>
      <c r="DA144" s="384"/>
      <c r="DB144" s="384"/>
      <c r="DC144" s="384"/>
      <c r="DD144" s="384"/>
      <c r="DE144" s="384"/>
      <c r="DF144" s="384"/>
      <c r="DG144" s="384"/>
      <c r="DH144" s="384"/>
      <c r="DI144" s="384"/>
      <c r="DJ144" s="384"/>
      <c r="DK144" s="384"/>
      <c r="DL144" s="384"/>
      <c r="DM144" s="384"/>
      <c r="DN144" s="384"/>
      <c r="DO144" s="384"/>
      <c r="DP144" s="384"/>
      <c r="DQ144" s="384"/>
    </row>
    <row r="145" spans="48:121">
      <c r="AV145" s="384"/>
      <c r="AW145" s="384"/>
      <c r="AX145" s="384"/>
      <c r="AY145" s="384"/>
      <c r="AZ145" s="384"/>
      <c r="BA145" s="384"/>
      <c r="BB145" s="384"/>
      <c r="BC145" s="384"/>
      <c r="BD145" s="384"/>
      <c r="BE145" s="384"/>
      <c r="BF145" s="384"/>
      <c r="BG145" s="384"/>
      <c r="BH145" s="384"/>
      <c r="BI145" s="384"/>
      <c r="BJ145" s="384"/>
      <c r="BK145" s="384"/>
      <c r="BL145" s="384"/>
      <c r="BM145" s="384"/>
      <c r="BN145" s="384"/>
      <c r="BO145" s="384"/>
      <c r="BP145" s="384"/>
      <c r="BQ145" s="384"/>
      <c r="BR145" s="384"/>
      <c r="BS145" s="384"/>
      <c r="BT145" s="384"/>
      <c r="BU145" s="384"/>
      <c r="BV145" s="384"/>
      <c r="BW145" s="384"/>
      <c r="BX145" s="384"/>
      <c r="BY145" s="384"/>
      <c r="BZ145" s="384"/>
      <c r="CA145" s="384"/>
      <c r="CB145" s="384"/>
      <c r="CC145" s="384"/>
      <c r="CD145" s="384"/>
      <c r="CE145" s="384"/>
      <c r="CF145" s="384"/>
      <c r="CG145" s="384"/>
      <c r="CH145" s="384"/>
      <c r="CI145" s="384"/>
      <c r="CJ145" s="384"/>
      <c r="CK145" s="384"/>
      <c r="CL145" s="384"/>
      <c r="CM145" s="384"/>
      <c r="CN145" s="384"/>
      <c r="CO145" s="384"/>
      <c r="CP145" s="384"/>
      <c r="CQ145" s="384"/>
      <c r="CR145" s="384"/>
      <c r="CS145" s="384"/>
      <c r="CT145" s="384"/>
      <c r="CU145" s="384"/>
      <c r="CV145" s="384"/>
      <c r="CW145" s="384"/>
      <c r="CX145" s="384"/>
      <c r="CY145" s="384"/>
      <c r="CZ145" s="384"/>
      <c r="DA145" s="384"/>
      <c r="DB145" s="384"/>
      <c r="DC145" s="384"/>
      <c r="DD145" s="384"/>
      <c r="DE145" s="384"/>
      <c r="DF145" s="384"/>
      <c r="DG145" s="384"/>
      <c r="DH145" s="384"/>
      <c r="DI145" s="384"/>
      <c r="DJ145" s="384"/>
      <c r="DK145" s="384"/>
      <c r="DL145" s="384"/>
      <c r="DM145" s="384"/>
      <c r="DN145" s="384"/>
      <c r="DO145" s="384"/>
      <c r="DP145" s="384"/>
      <c r="DQ145" s="384"/>
    </row>
    <row r="146" spans="48:121">
      <c r="AV146" s="384"/>
      <c r="AW146" s="384"/>
      <c r="AX146" s="384"/>
      <c r="AY146" s="384"/>
      <c r="AZ146" s="384"/>
      <c r="BA146" s="384"/>
      <c r="BB146" s="384"/>
      <c r="BC146" s="384"/>
      <c r="BD146" s="384"/>
      <c r="BE146" s="384"/>
      <c r="BF146" s="384"/>
      <c r="BG146" s="384"/>
      <c r="BH146" s="384"/>
      <c r="BI146" s="384"/>
      <c r="BJ146" s="384"/>
      <c r="BK146" s="384"/>
      <c r="BL146" s="384"/>
      <c r="BM146" s="384"/>
      <c r="BN146" s="384"/>
      <c r="BO146" s="384"/>
      <c r="BP146" s="384"/>
      <c r="BQ146" s="384"/>
      <c r="BR146" s="384"/>
      <c r="BS146" s="384"/>
      <c r="BT146" s="384"/>
      <c r="BU146" s="384"/>
      <c r="BV146" s="384"/>
      <c r="BW146" s="384"/>
      <c r="BX146" s="384"/>
      <c r="BY146" s="384"/>
      <c r="BZ146" s="384"/>
      <c r="CA146" s="384"/>
      <c r="CB146" s="384"/>
      <c r="CC146" s="384"/>
      <c r="CD146" s="384"/>
      <c r="CE146" s="384"/>
      <c r="CF146" s="384"/>
      <c r="CG146" s="384"/>
      <c r="CH146" s="384"/>
      <c r="CI146" s="384"/>
      <c r="CJ146" s="384"/>
      <c r="CK146" s="384"/>
      <c r="CL146" s="384"/>
      <c r="CM146" s="384"/>
      <c r="CN146" s="384"/>
      <c r="CO146" s="384"/>
      <c r="CP146" s="384"/>
      <c r="CQ146" s="384"/>
      <c r="CR146" s="384"/>
      <c r="CS146" s="384"/>
      <c r="CT146" s="384"/>
      <c r="CU146" s="384"/>
      <c r="CV146" s="384"/>
      <c r="CW146" s="384"/>
      <c r="CX146" s="384"/>
      <c r="CY146" s="384"/>
      <c r="CZ146" s="384"/>
      <c r="DA146" s="384"/>
      <c r="DB146" s="384"/>
      <c r="DC146" s="384"/>
      <c r="DD146" s="384"/>
      <c r="DE146" s="384"/>
      <c r="DF146" s="384"/>
      <c r="DG146" s="384"/>
      <c r="DH146" s="384"/>
      <c r="DI146" s="384"/>
      <c r="DJ146" s="384"/>
      <c r="DK146" s="384"/>
      <c r="DL146" s="384"/>
      <c r="DM146" s="384"/>
      <c r="DN146" s="384"/>
      <c r="DO146" s="384"/>
      <c r="DP146" s="384"/>
      <c r="DQ146" s="384"/>
    </row>
    <row r="147" spans="48:121">
      <c r="AV147" s="384"/>
      <c r="AW147" s="384"/>
      <c r="AX147" s="384"/>
      <c r="AY147" s="384"/>
      <c r="AZ147" s="384"/>
      <c r="BA147" s="384"/>
      <c r="BB147" s="384"/>
      <c r="BC147" s="384"/>
      <c r="BD147" s="384"/>
      <c r="BE147" s="384"/>
      <c r="BF147" s="384"/>
      <c r="BG147" s="384"/>
      <c r="BH147" s="384"/>
      <c r="BI147" s="384"/>
      <c r="BJ147" s="384"/>
      <c r="BK147" s="384"/>
      <c r="BL147" s="384"/>
      <c r="BM147" s="384"/>
      <c r="BN147" s="384"/>
      <c r="BO147" s="384"/>
      <c r="BP147" s="384"/>
      <c r="BQ147" s="384"/>
      <c r="BR147" s="384"/>
      <c r="BS147" s="384"/>
      <c r="BT147" s="384"/>
      <c r="BU147" s="384"/>
      <c r="BV147" s="384"/>
      <c r="BW147" s="384"/>
      <c r="BX147" s="384"/>
      <c r="BY147" s="384"/>
      <c r="BZ147" s="384"/>
      <c r="CA147" s="384"/>
      <c r="CB147" s="384"/>
      <c r="CC147" s="384"/>
      <c r="CD147" s="384"/>
      <c r="CE147" s="384"/>
      <c r="CF147" s="384"/>
      <c r="CG147" s="384"/>
      <c r="CH147" s="384"/>
      <c r="CI147" s="384"/>
      <c r="CJ147" s="384"/>
      <c r="CK147" s="384"/>
      <c r="CL147" s="384"/>
      <c r="CM147" s="384"/>
      <c r="CN147" s="384"/>
      <c r="CO147" s="384"/>
      <c r="CP147" s="384"/>
      <c r="CQ147" s="384"/>
      <c r="CR147" s="384"/>
      <c r="CS147" s="384"/>
      <c r="CT147" s="384"/>
      <c r="CU147" s="384"/>
      <c r="CV147" s="384"/>
      <c r="CW147" s="384"/>
      <c r="CX147" s="384"/>
      <c r="CY147" s="384"/>
      <c r="CZ147" s="384"/>
      <c r="DA147" s="384"/>
      <c r="DB147" s="384"/>
      <c r="DC147" s="384"/>
      <c r="DD147" s="384"/>
      <c r="DE147" s="384"/>
      <c r="DF147" s="384"/>
      <c r="DG147" s="384"/>
      <c r="DH147" s="384"/>
      <c r="DI147" s="384"/>
      <c r="DJ147" s="384"/>
      <c r="DK147" s="384"/>
      <c r="DL147" s="384"/>
      <c r="DM147" s="384"/>
      <c r="DN147" s="384"/>
      <c r="DO147" s="384"/>
      <c r="DP147" s="384"/>
      <c r="DQ147" s="384"/>
    </row>
    <row r="148" spans="48:121">
      <c r="AV148" s="384"/>
      <c r="AW148" s="384"/>
      <c r="AX148" s="384"/>
      <c r="AY148" s="384"/>
      <c r="BA148" s="384"/>
      <c r="BB148" s="384"/>
      <c r="BC148" s="384"/>
    </row>
    <row r="149" spans="48:121">
      <c r="AV149" s="384"/>
      <c r="AW149" s="384"/>
      <c r="AX149" s="384"/>
      <c r="AY149" s="384"/>
      <c r="BA149" s="384"/>
      <c r="BB149" s="384"/>
      <c r="BC149" s="384"/>
    </row>
    <row r="150" spans="48:121">
      <c r="AV150" s="384"/>
      <c r="AW150" s="384"/>
      <c r="AX150" s="384"/>
      <c r="AY150" s="384"/>
      <c r="BA150" s="384"/>
      <c r="BB150" s="384"/>
      <c r="BC150" s="384"/>
    </row>
    <row r="151" spans="48:121">
      <c r="AV151" s="384"/>
      <c r="AW151" s="384"/>
      <c r="AX151" s="384"/>
      <c r="AY151" s="384"/>
      <c r="BA151" s="384"/>
      <c r="BB151" s="384"/>
      <c r="BC151" s="384"/>
    </row>
    <row r="152" spans="48:121">
      <c r="AV152" s="384"/>
      <c r="AW152" s="384"/>
      <c r="AX152" s="384"/>
      <c r="AY152" s="384"/>
      <c r="BA152" s="384"/>
      <c r="BB152" s="384"/>
      <c r="BC152" s="384"/>
    </row>
    <row r="153" spans="48:121">
      <c r="AV153" s="384"/>
      <c r="AW153" s="384"/>
      <c r="AX153" s="384"/>
      <c r="AY153" s="384"/>
      <c r="BA153" s="384"/>
      <c r="BB153" s="384"/>
      <c r="BC153" s="384"/>
    </row>
    <row r="154" spans="48:121">
      <c r="AV154" s="384"/>
      <c r="AW154" s="384"/>
      <c r="AX154" s="384"/>
      <c r="AY154" s="384"/>
      <c r="BA154" s="384"/>
      <c r="BB154" s="384"/>
      <c r="BC154" s="384"/>
    </row>
  </sheetData>
  <mergeCells count="7">
    <mergeCell ref="A31:A38"/>
    <mergeCell ref="A40:A43"/>
    <mergeCell ref="AS4:AW4"/>
    <mergeCell ref="B5:C5"/>
    <mergeCell ref="A6:A11"/>
    <mergeCell ref="A13:A20"/>
    <mergeCell ref="A22:A29"/>
  </mergeCells>
  <conditionalFormatting sqref="B40:B45 AS45:BC47">
    <cfRule type="cellIs" dxfId="146" priority="56" operator="lessThan">
      <formula>0</formula>
    </cfRule>
  </conditionalFormatting>
  <conditionalFormatting sqref="C6">
    <cfRule type="cellIs" dxfId="145" priority="33" operator="lessThan">
      <formula>0</formula>
    </cfRule>
  </conditionalFormatting>
  <conditionalFormatting sqref="D22:D28">
    <cfRule type="cellIs" dxfId="144" priority="37" operator="lessThan">
      <formula>0</formula>
    </cfRule>
  </conditionalFormatting>
  <conditionalFormatting sqref="D31:D37">
    <cfRule type="cellIs" dxfId="143" priority="36" operator="lessThan">
      <formula>0</formula>
    </cfRule>
  </conditionalFormatting>
  <conditionalFormatting sqref="D40:D43">
    <cfRule type="cellIs" dxfId="142" priority="35" operator="lessThan">
      <formula>0</formula>
    </cfRule>
  </conditionalFormatting>
  <conditionalFormatting sqref="E6:P47">
    <cfRule type="cellIs" dxfId="141" priority="24" operator="lessThan">
      <formula>0</formula>
    </cfRule>
  </conditionalFormatting>
  <conditionalFormatting sqref="E5:Q5">
    <cfRule type="cellIs" dxfId="140" priority="31" operator="lessThan">
      <formula>0</formula>
    </cfRule>
  </conditionalFormatting>
  <conditionalFormatting sqref="Q11 Q20 Q29:Q30 Q38:Q39 Q44:Q47">
    <cfRule type="cellIs" dxfId="139" priority="27" operator="lessThan">
      <formula>0</formula>
    </cfRule>
  </conditionalFormatting>
  <conditionalFormatting sqref="R5:R47 T5:T47 AP5:AP47 AT6:AT10 S6:S28 AQ6:AQ28 V6:AE47">
    <cfRule type="cellIs" dxfId="138" priority="28" operator="lessThan">
      <formula>0</formula>
    </cfRule>
  </conditionalFormatting>
  <conditionalFormatting sqref="S31:S37">
    <cfRule type="cellIs" dxfId="137" priority="22" operator="lessThan">
      <formula>0</formula>
    </cfRule>
  </conditionalFormatting>
  <conditionalFormatting sqref="S40:S43">
    <cfRule type="cellIs" dxfId="136" priority="21" operator="lessThan">
      <formula>0</formula>
    </cfRule>
  </conditionalFormatting>
  <conditionalFormatting sqref="S46:S47">
    <cfRule type="cellIs" dxfId="135" priority="23" operator="lessThan">
      <formula>0</formula>
    </cfRule>
  </conditionalFormatting>
  <conditionalFormatting sqref="U38 U44:U47">
    <cfRule type="cellIs" dxfId="134" priority="26" operator="lessThan">
      <formula>0</formula>
    </cfRule>
  </conditionalFormatting>
  <conditionalFormatting sqref="U51:U55">
    <cfRule type="cellIs" dxfId="133" priority="57" operator="lessThan">
      <formula>0</formula>
    </cfRule>
  </conditionalFormatting>
  <conditionalFormatting sqref="U5:AE5">
    <cfRule type="cellIs" dxfId="132" priority="25" operator="lessThan">
      <formula>0</formula>
    </cfRule>
  </conditionalFormatting>
  <conditionalFormatting sqref="AF63:AF68">
    <cfRule type="cellIs" dxfId="131" priority="48" operator="lessThan">
      <formula>0</formula>
    </cfRule>
  </conditionalFormatting>
  <conditionalFormatting sqref="AF46:AO47 AQ46:AR47">
    <cfRule type="cellIs" dxfId="130" priority="20" operator="lessThan">
      <formula>0</formula>
    </cfRule>
  </conditionalFormatting>
  <conditionalFormatting sqref="AO12">
    <cfRule type="cellIs" dxfId="129" priority="19" operator="lessThan">
      <formula>0</formula>
    </cfRule>
  </conditionalFormatting>
  <conditionalFormatting sqref="AQ31:AQ37">
    <cfRule type="cellIs" dxfId="128" priority="18" operator="lessThan">
      <formula>0</formula>
    </cfRule>
  </conditionalFormatting>
  <conditionalFormatting sqref="AQ40:AQ43">
    <cfRule type="cellIs" dxfId="127" priority="16" operator="lessThan">
      <formula>0</formula>
    </cfRule>
  </conditionalFormatting>
  <conditionalFormatting sqref="AR12">
    <cfRule type="cellIs" dxfId="126" priority="17" operator="lessThan">
      <formula>0</formula>
    </cfRule>
  </conditionalFormatting>
  <conditionalFormatting sqref="AS20:AS21 AS29:AS30">
    <cfRule type="cellIs" dxfId="125" priority="14" operator="lessThan">
      <formula>0</formula>
    </cfRule>
  </conditionalFormatting>
  <conditionalFormatting sqref="AS38:AS39 AS44">
    <cfRule type="cellIs" dxfId="124" priority="13" operator="lessThan">
      <formula>0</formula>
    </cfRule>
  </conditionalFormatting>
  <conditionalFormatting sqref="AS70">
    <cfRule type="cellIs" dxfId="123" priority="41" operator="lessThan">
      <formula>0</formula>
    </cfRule>
  </conditionalFormatting>
  <conditionalFormatting sqref="AT12:AT44">
    <cfRule type="cellIs" dxfId="122" priority="12" operator="lessThan">
      <formula>0</formula>
    </cfRule>
  </conditionalFormatting>
  <conditionalFormatting sqref="AU20:BC21 AU29:BC30 AU38:BC39 AU44:BC44">
    <cfRule type="cellIs" dxfId="121" priority="1" operator="lessThan">
      <formula>0</formula>
    </cfRule>
  </conditionalFormatting>
  <conditionalFormatting sqref="AV12:AW12">
    <cfRule type="cellIs" dxfId="120" priority="7" operator="lessThan">
      <formula>0</formula>
    </cfRule>
  </conditionalFormatting>
  <conditionalFormatting sqref="AY11:AY12">
    <cfRule type="cellIs" dxfId="119" priority="3" operator="lessThan">
      <formula>0</formula>
    </cfRule>
  </conditionalFormatting>
  <pageMargins left="0.7" right="0.7" top="0.75" bottom="0.75" header="0.3" footer="0.3"/>
  <pageSetup scale="83" fitToWidth="0" fitToHeight="0" orientation="portrait" horizontalDpi="360" verticalDpi="36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zoomScale="85" zoomScaleNormal="85" workbookViewId="0">
      <pane xSplit="3" ySplit="5" topLeftCell="D36" activePane="bottomRight" state="frozen"/>
      <selection pane="topRight"/>
      <selection pane="bottomLeft"/>
      <selection pane="bottomRight" activeCell="M51" sqref="M51"/>
    </sheetView>
  </sheetViews>
  <sheetFormatPr defaultColWidth="9" defaultRowHeight="15"/>
  <cols>
    <col min="1" max="1" width="12.85546875" style="381" customWidth="1"/>
    <col min="2" max="2" width="15.5703125" style="381" customWidth="1"/>
    <col min="3" max="3" width="13" style="381" customWidth="1"/>
    <col min="4" max="4" width="25.5703125" style="416" customWidth="1"/>
    <col min="5" max="5" width="15.7109375" customWidth="1"/>
    <col min="6" max="6" width="15.5703125" customWidth="1"/>
    <col min="7" max="8" width="16.7109375" customWidth="1"/>
    <col min="9" max="10" width="13.28515625" customWidth="1"/>
    <col min="11" max="11" width="11.28515625" customWidth="1"/>
    <col min="12" max="12" width="13.42578125" customWidth="1"/>
    <col min="13" max="13" width="11.85546875" customWidth="1"/>
    <col min="14" max="14" width="21.7109375" customWidth="1"/>
    <col min="15" max="15" width="15.42578125" customWidth="1"/>
    <col min="16" max="16" width="14.5703125" customWidth="1"/>
    <col min="17" max="17" width="16.7109375" customWidth="1"/>
  </cols>
  <sheetData>
    <row r="1" spans="1:17" ht="21">
      <c r="A1" s="452" t="s">
        <v>66</v>
      </c>
      <c r="B1" s="417"/>
      <c r="C1" s="417"/>
      <c r="D1" s="453"/>
    </row>
    <row r="2" spans="1:17" ht="20.25">
      <c r="A2" s="417"/>
      <c r="B2" s="417"/>
      <c r="C2" s="417"/>
      <c r="D2" s="453"/>
    </row>
    <row r="3" spans="1:17" ht="20.25">
      <c r="A3" s="417"/>
      <c r="B3" s="417"/>
      <c r="C3" s="417"/>
      <c r="D3" s="453"/>
    </row>
    <row r="4" spans="1:17" ht="18.75">
      <c r="A4" s="419">
        <f>'SO APRIL 2026 Rev2'!A3</f>
        <v>46113</v>
      </c>
      <c r="B4" s="419"/>
      <c r="C4" s="419"/>
      <c r="D4" s="454"/>
      <c r="E4" s="578" t="s">
        <v>67</v>
      </c>
      <c r="F4" s="579"/>
      <c r="G4" s="579"/>
      <c r="H4" s="579"/>
      <c r="I4" s="580" t="s">
        <v>68</v>
      </c>
      <c r="J4" s="580"/>
      <c r="K4" s="580"/>
      <c r="L4" s="580"/>
      <c r="M4" s="580"/>
      <c r="N4" s="580"/>
      <c r="O4" s="580"/>
      <c r="P4" s="580"/>
      <c r="Q4" s="581"/>
    </row>
    <row r="5" spans="1:17" s="451" customFormat="1" ht="18.75">
      <c r="A5" s="421" t="s">
        <v>5</v>
      </c>
      <c r="B5" s="576" t="s">
        <v>6</v>
      </c>
      <c r="C5" s="577"/>
      <c r="D5" s="455" t="s">
        <v>69</v>
      </c>
      <c r="E5" s="456" t="s">
        <v>70</v>
      </c>
      <c r="F5" s="456" t="s">
        <v>71</v>
      </c>
      <c r="G5" s="456" t="s">
        <v>72</v>
      </c>
      <c r="H5" s="457" t="s">
        <v>7</v>
      </c>
      <c r="I5" s="481" t="s">
        <v>73</v>
      </c>
      <c r="J5" s="481" t="s">
        <v>74</v>
      </c>
      <c r="K5" s="481" t="s">
        <v>75</v>
      </c>
      <c r="L5" s="481" t="s">
        <v>76</v>
      </c>
      <c r="M5" s="481" t="s">
        <v>77</v>
      </c>
      <c r="N5" s="481" t="s">
        <v>78</v>
      </c>
      <c r="O5" s="481" t="s">
        <v>79</v>
      </c>
      <c r="P5" s="481" t="s">
        <v>80</v>
      </c>
      <c r="Q5" s="488" t="s">
        <v>7</v>
      </c>
    </row>
    <row r="6" spans="1:17" ht="15.75">
      <c r="A6" s="574">
        <f>WEEKNUM(B6)</f>
        <v>14</v>
      </c>
      <c r="B6" s="329">
        <f>A4</f>
        <v>46113</v>
      </c>
      <c r="C6" s="330" t="str">
        <f t="shared" ref="C6:C10" si="0">TEXT(B6,"ddd")</f>
        <v>Rab</v>
      </c>
      <c r="D6" s="458">
        <f t="shared" ref="D6" si="1">Q6-H6</f>
        <v>-42689.534290322597</v>
      </c>
      <c r="E6" s="459">
        <f>SUM('SO APRIL 2026 Rev2'!E6:AR6)</f>
        <v>169730.36454838709</v>
      </c>
      <c r="F6" s="459">
        <f>SUM('SO APRIL 2026 Rev2'!AS6:AZ6)</f>
        <v>16581.070064516127</v>
      </c>
      <c r="G6" s="459">
        <f>SUM('SO APRIL 2026 Rev2'!BA6:BC6)</f>
        <v>0</v>
      </c>
      <c r="H6" s="460">
        <f>SUM(E6:G6)</f>
        <v>186311.43461290322</v>
      </c>
      <c r="I6" s="482">
        <f>'SO MS'!E6</f>
        <v>84000</v>
      </c>
      <c r="J6" s="482">
        <f>'SO MS'!F6</f>
        <v>33600</v>
      </c>
      <c r="K6" s="482">
        <f>'SO MS'!G6</f>
        <v>9600</v>
      </c>
      <c r="L6" s="482">
        <f>2*5000</f>
        <v>10000</v>
      </c>
      <c r="M6" s="482">
        <f>'SO APRIL 2026 Rev2'!AY6</f>
        <v>1800</v>
      </c>
      <c r="N6" s="482">
        <f>'SO APRIL 2026 Rev2'!AR6</f>
        <v>3500</v>
      </c>
      <c r="O6" s="482">
        <f>'SO APRIL 2026 Rev2'!AX6</f>
        <v>1121.900322580635</v>
      </c>
      <c r="P6" s="482"/>
      <c r="Q6" s="489">
        <f>SUM(I6:P6)</f>
        <v>143621.90032258062</v>
      </c>
    </row>
    <row r="7" spans="1:17" ht="15.75">
      <c r="A7" s="574"/>
      <c r="B7" s="333">
        <f t="shared" ref="B7:B10" si="2">B6+1</f>
        <v>46114</v>
      </c>
      <c r="C7" s="334" t="str">
        <f t="shared" si="0"/>
        <v>Kam</v>
      </c>
      <c r="D7" s="458">
        <f t="shared" ref="D7:D10" si="3">Q7-H7</f>
        <v>-42689.534290322597</v>
      </c>
      <c r="E7" s="461">
        <f>SUM('SO APRIL 2026 Rev2'!E7:AR7)</f>
        <v>169730.36454838709</v>
      </c>
      <c r="F7" s="461">
        <f>SUM('SO APRIL 2026 Rev2'!AS7:AZ7)</f>
        <v>16581.070064516127</v>
      </c>
      <c r="G7" s="461">
        <f>SUM('SO APRIL 2026 Rev2'!BA7:BC7)</f>
        <v>0</v>
      </c>
      <c r="H7" s="462">
        <f t="shared" ref="H7" si="4">SUM(E7:G7)</f>
        <v>186311.43461290322</v>
      </c>
      <c r="I7" s="483">
        <f>'SO MS'!E7</f>
        <v>84000</v>
      </c>
      <c r="J7" s="483">
        <f>'SO MS'!F7</f>
        <v>33600</v>
      </c>
      <c r="K7" s="483">
        <f>'SO MS'!G7</f>
        <v>9600</v>
      </c>
      <c r="L7" s="483">
        <f t="shared" ref="L7:L10" si="5">2*5000</f>
        <v>10000</v>
      </c>
      <c r="M7" s="483">
        <f>'SO APRIL 2026 Rev2'!AY7</f>
        <v>1800</v>
      </c>
      <c r="N7" s="483">
        <f>'SO APRIL 2026 Rev2'!AR7</f>
        <v>3500</v>
      </c>
      <c r="O7" s="483">
        <f>'SO APRIL 2026 Rev2'!AX7</f>
        <v>1121.900322580635</v>
      </c>
      <c r="P7" s="483"/>
      <c r="Q7" s="490">
        <f t="shared" ref="Q7" si="6">SUM(I7:P7)</f>
        <v>143621.90032258062</v>
      </c>
    </row>
    <row r="8" spans="1:17" ht="15.75">
      <c r="A8" s="574"/>
      <c r="B8" s="337">
        <f t="shared" si="2"/>
        <v>46115</v>
      </c>
      <c r="C8" s="463" t="str">
        <f t="shared" si="0"/>
        <v>Jum</v>
      </c>
      <c r="D8" s="458">
        <f t="shared" si="3"/>
        <v>-42689.534290322597</v>
      </c>
      <c r="E8" s="461">
        <f>SUM('SO APRIL 2026 Rev2'!E8:AR8)</f>
        <v>166230.36454838709</v>
      </c>
      <c r="F8" s="461">
        <f>SUM('SO APRIL 2026 Rev2'!AS8:AZ8)</f>
        <v>16581.070064516127</v>
      </c>
      <c r="G8" s="461">
        <f>SUM('SO APRIL 2026 Rev2'!BA8:BC8)</f>
        <v>0</v>
      </c>
      <c r="H8" s="462">
        <f t="shared" ref="H8:H10" si="7">SUM(E8:G8)</f>
        <v>182811.43461290322</v>
      </c>
      <c r="I8" s="483">
        <f>'SO MS'!E8</f>
        <v>84000</v>
      </c>
      <c r="J8" s="483">
        <f>'SO MS'!F8</f>
        <v>33600</v>
      </c>
      <c r="K8" s="483">
        <f>'SO MS'!G8</f>
        <v>9600</v>
      </c>
      <c r="L8" s="483">
        <f t="shared" si="5"/>
        <v>10000</v>
      </c>
      <c r="M8" s="483">
        <f>'SO APRIL 2026 Rev2'!AY8</f>
        <v>1800</v>
      </c>
      <c r="N8" s="483">
        <f>'SO APRIL 2026 Rev2'!AR8</f>
        <v>0</v>
      </c>
      <c r="O8" s="483">
        <f>'SO APRIL 2026 Rev2'!AX8</f>
        <v>1121.900322580635</v>
      </c>
      <c r="P8" s="483"/>
      <c r="Q8" s="490">
        <f t="shared" ref="Q8:Q10" si="8">SUM(I8:P8)</f>
        <v>140121.90032258062</v>
      </c>
    </row>
    <row r="9" spans="1:17" ht="15.75">
      <c r="A9" s="574"/>
      <c r="B9" s="338">
        <f t="shared" si="2"/>
        <v>46116</v>
      </c>
      <c r="C9" s="464" t="str">
        <f t="shared" si="0"/>
        <v>Sab</v>
      </c>
      <c r="D9" s="458">
        <f t="shared" si="3"/>
        <v>-37723.657516129053</v>
      </c>
      <c r="E9" s="461">
        <f>SUM('SO APRIL 2026 Rev2'!E9:AR9)</f>
        <v>161264.48777419355</v>
      </c>
      <c r="F9" s="461">
        <f>SUM('SO APRIL 2026 Rev2'!AS9:AZ9)</f>
        <v>16581.070064516127</v>
      </c>
      <c r="G9" s="461">
        <f>SUM('SO APRIL 2026 Rev2'!BA9:BC9)</f>
        <v>0</v>
      </c>
      <c r="H9" s="462">
        <f t="shared" si="7"/>
        <v>177845.55783870968</v>
      </c>
      <c r="I9" s="483">
        <f>'SO MS'!E9</f>
        <v>84000</v>
      </c>
      <c r="J9" s="483">
        <f>'SO MS'!F9</f>
        <v>33600</v>
      </c>
      <c r="K9" s="483">
        <f>'SO MS'!G9</f>
        <v>9600</v>
      </c>
      <c r="L9" s="483">
        <f t="shared" si="5"/>
        <v>10000</v>
      </c>
      <c r="M9" s="483">
        <f>'SO APRIL 2026 Rev2'!AY9</f>
        <v>1800</v>
      </c>
      <c r="N9" s="483">
        <f>'SO APRIL 2026 Rev2'!AR9</f>
        <v>0</v>
      </c>
      <c r="O9" s="483">
        <f>'SO APRIL 2026 Rev2'!AX9</f>
        <v>1121.900322580635</v>
      </c>
      <c r="P9" s="483"/>
      <c r="Q9" s="490">
        <f t="shared" si="8"/>
        <v>140121.90032258062</v>
      </c>
    </row>
    <row r="10" spans="1:17" ht="15.75">
      <c r="A10" s="574"/>
      <c r="B10" s="338">
        <f t="shared" si="2"/>
        <v>46117</v>
      </c>
      <c r="C10" s="464" t="str">
        <f t="shared" si="0"/>
        <v>Mgg</v>
      </c>
      <c r="D10" s="458">
        <f t="shared" si="3"/>
        <v>-28452.013322580693</v>
      </c>
      <c r="E10" s="461">
        <f>SUM('SO APRIL 2026 Rev2'!E10:AR10)</f>
        <v>155992.84358064519</v>
      </c>
      <c r="F10" s="461">
        <f>SUM('SO APRIL 2026 Rev2'!AS10:AZ10)</f>
        <v>11459.169741935491</v>
      </c>
      <c r="G10" s="461">
        <f>SUM('SO APRIL 2026 Rev2'!BA10:BC10)</f>
        <v>0</v>
      </c>
      <c r="H10" s="462">
        <f t="shared" si="7"/>
        <v>167452.01332258069</v>
      </c>
      <c r="I10" s="483">
        <f>'SO MS'!E10</f>
        <v>84000</v>
      </c>
      <c r="J10" s="483">
        <f>'SO MS'!F10</f>
        <v>33600</v>
      </c>
      <c r="K10" s="483">
        <f>'SO MS'!G10</f>
        <v>9600</v>
      </c>
      <c r="L10" s="483">
        <f t="shared" si="5"/>
        <v>10000</v>
      </c>
      <c r="M10" s="483">
        <f>'SO APRIL 2026 Rev2'!AY10</f>
        <v>1800</v>
      </c>
      <c r="N10" s="483">
        <f>'SO APRIL 2026 Rev2'!AR10</f>
        <v>0</v>
      </c>
      <c r="O10" s="483">
        <f>'SO APRIL 2026 Rev2'!AX10</f>
        <v>0</v>
      </c>
      <c r="P10" s="483"/>
      <c r="Q10" s="490">
        <f t="shared" si="8"/>
        <v>139000</v>
      </c>
    </row>
    <row r="11" spans="1:17" ht="15.75">
      <c r="A11" s="574"/>
      <c r="B11" s="344" t="s">
        <v>57</v>
      </c>
      <c r="C11" s="334"/>
      <c r="D11" s="465">
        <f>SUM(D6:D10)</f>
        <v>-194244.27370967754</v>
      </c>
      <c r="E11" s="466">
        <f t="shared" ref="E11:Q11" si="9">SUM(E6:E10)</f>
        <v>822948.42499999993</v>
      </c>
      <c r="F11" s="466">
        <f t="shared" si="9"/>
        <v>77783.45</v>
      </c>
      <c r="G11" s="466">
        <f t="shared" si="9"/>
        <v>0</v>
      </c>
      <c r="H11" s="467">
        <f t="shared" si="9"/>
        <v>900731.875</v>
      </c>
      <c r="I11" s="484">
        <f t="shared" si="9"/>
        <v>420000</v>
      </c>
      <c r="J11" s="484">
        <f t="shared" si="9"/>
        <v>168000</v>
      </c>
      <c r="K11" s="484">
        <f t="shared" si="9"/>
        <v>48000</v>
      </c>
      <c r="L11" s="484">
        <f t="shared" si="9"/>
        <v>50000</v>
      </c>
      <c r="M11" s="484">
        <f t="shared" si="9"/>
        <v>9000</v>
      </c>
      <c r="N11" s="484">
        <f t="shared" si="9"/>
        <v>7000</v>
      </c>
      <c r="O11" s="484">
        <f t="shared" si="9"/>
        <v>4487.6012903225401</v>
      </c>
      <c r="P11" s="484"/>
      <c r="Q11" s="491">
        <f t="shared" si="9"/>
        <v>706487.60129032249</v>
      </c>
    </row>
    <row r="12" spans="1:17" ht="15.75">
      <c r="A12" s="343"/>
      <c r="B12" s="333"/>
      <c r="C12" s="334"/>
      <c r="D12" s="458"/>
      <c r="E12" s="461"/>
      <c r="F12" s="461"/>
      <c r="G12" s="461"/>
      <c r="H12" s="462"/>
      <c r="I12" s="483"/>
      <c r="J12" s="483"/>
      <c r="K12" s="483"/>
      <c r="L12" s="483"/>
      <c r="M12" s="483"/>
      <c r="N12" s="483"/>
      <c r="O12" s="483"/>
      <c r="P12" s="483"/>
      <c r="Q12" s="490"/>
    </row>
    <row r="13" spans="1:17" ht="15.75">
      <c r="A13" s="574">
        <f>WEEKNUM(B13)</f>
        <v>15</v>
      </c>
      <c r="B13" s="333">
        <f>B10+1</f>
        <v>46118</v>
      </c>
      <c r="C13" s="334" t="str">
        <f t="shared" ref="C13:C19" si="10">TEXT(B13,"ddd")</f>
        <v>Sen</v>
      </c>
      <c r="D13" s="458">
        <f t="shared" ref="D13:D19" si="11">Q13-H13</f>
        <v>-35889.534290322597</v>
      </c>
      <c r="E13" s="461">
        <f>SUM('SO APRIL 2026 Rev2'!E13:AR13)</f>
        <v>162930.36454838709</v>
      </c>
      <c r="F13" s="461">
        <f>SUM('SO APRIL 2026 Rev2'!AS13:AZ13)</f>
        <v>16581.070064516127</v>
      </c>
      <c r="G13" s="461">
        <f>SUM('SO APRIL 2026 Rev2'!BA13:BC13)</f>
        <v>0</v>
      </c>
      <c r="H13" s="462">
        <f t="shared" ref="H13:H19" si="12">SUM(E13:G13)</f>
        <v>179511.43461290322</v>
      </c>
      <c r="I13" s="483">
        <f>'SO MS'!E13</f>
        <v>84000</v>
      </c>
      <c r="J13" s="483">
        <f>'SO MS'!F13</f>
        <v>33600</v>
      </c>
      <c r="K13" s="483">
        <f>'SO MS'!G13</f>
        <v>9600</v>
      </c>
      <c r="L13" s="483">
        <f t="shared" ref="L13:L19" si="13">2*5000</f>
        <v>10000</v>
      </c>
      <c r="M13" s="483">
        <f>'SO APRIL 2026 Rev2'!AY13</f>
        <v>1800</v>
      </c>
      <c r="N13" s="483">
        <f>'SO APRIL 2026 Rev2'!AR13</f>
        <v>3500</v>
      </c>
      <c r="O13" s="483">
        <f>'SO APRIL 2026 Rev2'!AX13</f>
        <v>1121.900322580635</v>
      </c>
      <c r="P13" s="483"/>
      <c r="Q13" s="490">
        <f t="shared" ref="Q13:Q19" si="14">SUM(I13:P13)</f>
        <v>143621.90032258062</v>
      </c>
    </row>
    <row r="14" spans="1:17" ht="15.75">
      <c r="A14" s="574"/>
      <c r="B14" s="333">
        <f t="shared" ref="B14:B19" si="15">B13+1</f>
        <v>46119</v>
      </c>
      <c r="C14" s="334" t="str">
        <f t="shared" si="10"/>
        <v>Sel</v>
      </c>
      <c r="D14" s="458">
        <f t="shared" si="11"/>
        <v>-35889.534290322597</v>
      </c>
      <c r="E14" s="461">
        <f>SUM('SO APRIL 2026 Rev2'!E14:AR14)</f>
        <v>162930.36454838709</v>
      </c>
      <c r="F14" s="461">
        <f>SUM('SO APRIL 2026 Rev2'!AS14:AZ14)</f>
        <v>16581.070064516127</v>
      </c>
      <c r="G14" s="461">
        <f>SUM('SO APRIL 2026 Rev2'!BA14:BC14)</f>
        <v>0</v>
      </c>
      <c r="H14" s="462">
        <f t="shared" si="12"/>
        <v>179511.43461290322</v>
      </c>
      <c r="I14" s="483">
        <f>'SO MS'!E14</f>
        <v>84000</v>
      </c>
      <c r="J14" s="483">
        <f>'SO MS'!F14</f>
        <v>33600</v>
      </c>
      <c r="K14" s="483">
        <f>'SO MS'!G14</f>
        <v>9600</v>
      </c>
      <c r="L14" s="483">
        <f t="shared" si="13"/>
        <v>10000</v>
      </c>
      <c r="M14" s="483">
        <f>'SO APRIL 2026 Rev2'!AY14</f>
        <v>1800</v>
      </c>
      <c r="N14" s="483">
        <f>'SO APRIL 2026 Rev2'!AR14</f>
        <v>3500</v>
      </c>
      <c r="O14" s="483">
        <f>'SO APRIL 2026 Rev2'!AX14</f>
        <v>1121.900322580635</v>
      </c>
      <c r="P14" s="483"/>
      <c r="Q14" s="490">
        <f t="shared" si="14"/>
        <v>143621.90032258062</v>
      </c>
    </row>
    <row r="15" spans="1:17" ht="15.75">
      <c r="A15" s="574"/>
      <c r="B15" s="333">
        <f t="shared" si="15"/>
        <v>46120</v>
      </c>
      <c r="C15" s="334" t="str">
        <f t="shared" si="10"/>
        <v>Rab</v>
      </c>
      <c r="D15" s="458">
        <f t="shared" si="11"/>
        <v>-35889.534290322597</v>
      </c>
      <c r="E15" s="461">
        <f>SUM('SO APRIL 2026 Rev2'!E15:AR15)</f>
        <v>162930.36454838709</v>
      </c>
      <c r="F15" s="461">
        <f>SUM('SO APRIL 2026 Rev2'!AS15:AZ15)</f>
        <v>16581.070064516127</v>
      </c>
      <c r="G15" s="461">
        <f>SUM('SO APRIL 2026 Rev2'!BA15:BC15)</f>
        <v>0</v>
      </c>
      <c r="H15" s="462">
        <f t="shared" si="12"/>
        <v>179511.43461290322</v>
      </c>
      <c r="I15" s="483">
        <f>'SO MS'!E15</f>
        <v>84000</v>
      </c>
      <c r="J15" s="483">
        <f>'SO MS'!F15</f>
        <v>33600</v>
      </c>
      <c r="K15" s="483">
        <f>'SO MS'!G15</f>
        <v>9600</v>
      </c>
      <c r="L15" s="483">
        <f t="shared" si="13"/>
        <v>10000</v>
      </c>
      <c r="M15" s="483">
        <f>'SO APRIL 2026 Rev2'!AY15</f>
        <v>1800</v>
      </c>
      <c r="N15" s="483">
        <f>'SO APRIL 2026 Rev2'!AR15</f>
        <v>3500</v>
      </c>
      <c r="O15" s="483">
        <f>'SO APRIL 2026 Rev2'!AX15</f>
        <v>1121.900322580635</v>
      </c>
      <c r="P15" s="483"/>
      <c r="Q15" s="490">
        <f t="shared" si="14"/>
        <v>143621.90032258062</v>
      </c>
    </row>
    <row r="16" spans="1:17" ht="15.75">
      <c r="A16" s="574"/>
      <c r="B16" s="333">
        <f t="shared" si="15"/>
        <v>46121</v>
      </c>
      <c r="C16" s="334" t="str">
        <f t="shared" si="10"/>
        <v>Kam</v>
      </c>
      <c r="D16" s="458">
        <f t="shared" si="11"/>
        <v>-33889.534290322597</v>
      </c>
      <c r="E16" s="461">
        <f>SUM('SO APRIL 2026 Rev2'!E16:AR16)</f>
        <v>160930.36454838709</v>
      </c>
      <c r="F16" s="461">
        <f>SUM('SO APRIL 2026 Rev2'!AS16:AZ16)</f>
        <v>16581.070064516127</v>
      </c>
      <c r="G16" s="461">
        <f>SUM('SO APRIL 2026 Rev2'!BA16:BC16)</f>
        <v>0</v>
      </c>
      <c r="H16" s="462">
        <f t="shared" si="12"/>
        <v>177511.43461290322</v>
      </c>
      <c r="I16" s="483">
        <f>'SO MS'!E16</f>
        <v>84000</v>
      </c>
      <c r="J16" s="483">
        <f>'SO MS'!F16</f>
        <v>33600</v>
      </c>
      <c r="K16" s="483">
        <f>'SO MS'!G16</f>
        <v>9600</v>
      </c>
      <c r="L16" s="483">
        <f t="shared" si="13"/>
        <v>10000</v>
      </c>
      <c r="M16" s="483">
        <f>'SO APRIL 2026 Rev2'!AY16</f>
        <v>1800</v>
      </c>
      <c r="N16" s="483">
        <f>'SO APRIL 2026 Rev2'!AR16</f>
        <v>3500</v>
      </c>
      <c r="O16" s="483">
        <f>'SO APRIL 2026 Rev2'!AX16</f>
        <v>1121.900322580635</v>
      </c>
      <c r="P16" s="483"/>
      <c r="Q16" s="490">
        <f t="shared" si="14"/>
        <v>143621.90032258062</v>
      </c>
    </row>
    <row r="17" spans="1:17" ht="15.75">
      <c r="A17" s="574"/>
      <c r="B17" s="333">
        <f t="shared" si="15"/>
        <v>46122</v>
      </c>
      <c r="C17" s="334" t="str">
        <f t="shared" si="10"/>
        <v>Jum</v>
      </c>
      <c r="D17" s="458">
        <f t="shared" si="11"/>
        <v>-33889.534290322597</v>
      </c>
      <c r="E17" s="461">
        <f>SUM('SO APRIL 2026 Rev2'!E17:AR17)</f>
        <v>160930.36454838709</v>
      </c>
      <c r="F17" s="461">
        <f>SUM('SO APRIL 2026 Rev2'!AS17:AZ17)</f>
        <v>16581.070064516127</v>
      </c>
      <c r="G17" s="461">
        <f>SUM('SO APRIL 2026 Rev2'!BA17:BC17)</f>
        <v>0</v>
      </c>
      <c r="H17" s="462">
        <f t="shared" si="12"/>
        <v>177511.43461290322</v>
      </c>
      <c r="I17" s="483">
        <f>'SO MS'!E17</f>
        <v>84000</v>
      </c>
      <c r="J17" s="483">
        <f>'SO MS'!F17</f>
        <v>33600</v>
      </c>
      <c r="K17" s="483">
        <f>'SO MS'!G17</f>
        <v>9600</v>
      </c>
      <c r="L17" s="483">
        <f t="shared" si="13"/>
        <v>10000</v>
      </c>
      <c r="M17" s="483">
        <f>'SO APRIL 2026 Rev2'!AY17</f>
        <v>1800</v>
      </c>
      <c r="N17" s="483">
        <f>'SO APRIL 2026 Rev2'!AR17</f>
        <v>3500</v>
      </c>
      <c r="O17" s="483">
        <f>'SO APRIL 2026 Rev2'!AX17</f>
        <v>1121.900322580635</v>
      </c>
      <c r="P17" s="483"/>
      <c r="Q17" s="490">
        <f t="shared" si="14"/>
        <v>143621.90032258062</v>
      </c>
    </row>
    <row r="18" spans="1:17" ht="15.75">
      <c r="A18" s="574"/>
      <c r="B18" s="338">
        <f t="shared" si="15"/>
        <v>46123</v>
      </c>
      <c r="C18" s="464" t="str">
        <f t="shared" si="10"/>
        <v>Sab</v>
      </c>
      <c r="D18" s="458">
        <f t="shared" si="11"/>
        <v>-28923.657516129053</v>
      </c>
      <c r="E18" s="461">
        <f>SUM('SO APRIL 2026 Rev2'!E18:AR18)</f>
        <v>155964.48777419355</v>
      </c>
      <c r="F18" s="461">
        <f>SUM('SO APRIL 2026 Rev2'!AS18:AZ18)</f>
        <v>16581.070064516127</v>
      </c>
      <c r="G18" s="461">
        <f>SUM('SO APRIL 2026 Rev2'!BA18:BC18)</f>
        <v>0</v>
      </c>
      <c r="H18" s="462">
        <f t="shared" si="12"/>
        <v>172545.55783870968</v>
      </c>
      <c r="I18" s="483">
        <f>'SO MS'!E18</f>
        <v>84000</v>
      </c>
      <c r="J18" s="483">
        <f>'SO MS'!F18</f>
        <v>33600</v>
      </c>
      <c r="K18" s="483">
        <f>'SO MS'!G18</f>
        <v>9600</v>
      </c>
      <c r="L18" s="483">
        <f t="shared" si="13"/>
        <v>10000</v>
      </c>
      <c r="M18" s="483">
        <f>'SO APRIL 2026 Rev2'!AY18</f>
        <v>1800</v>
      </c>
      <c r="N18" s="483">
        <f>'SO APRIL 2026 Rev2'!AR18</f>
        <v>3500</v>
      </c>
      <c r="O18" s="483">
        <f>'SO APRIL 2026 Rev2'!AX18</f>
        <v>1121.900322580635</v>
      </c>
      <c r="P18" s="483"/>
      <c r="Q18" s="490">
        <f t="shared" si="14"/>
        <v>143621.90032258062</v>
      </c>
    </row>
    <row r="19" spans="1:17" ht="15.75">
      <c r="A19" s="574"/>
      <c r="B19" s="338">
        <f t="shared" si="15"/>
        <v>46124</v>
      </c>
      <c r="C19" s="464" t="str">
        <f t="shared" si="10"/>
        <v>Mgg</v>
      </c>
      <c r="D19" s="458">
        <f t="shared" si="11"/>
        <v>-19652.013322580693</v>
      </c>
      <c r="E19" s="461">
        <f>SUM('SO APRIL 2026 Rev2'!E19:AR19)</f>
        <v>150692.84358064519</v>
      </c>
      <c r="F19" s="461">
        <f>SUM('SO APRIL 2026 Rev2'!AS19:AZ19)</f>
        <v>11459.169741935491</v>
      </c>
      <c r="G19" s="461">
        <f>SUM('SO APRIL 2026 Rev2'!BA19:BC19)</f>
        <v>0</v>
      </c>
      <c r="H19" s="462">
        <f t="shared" si="12"/>
        <v>162152.01332258069</v>
      </c>
      <c r="I19" s="483">
        <f>'SO MS'!E19</f>
        <v>84000</v>
      </c>
      <c r="J19" s="483">
        <f>'SO MS'!F19</f>
        <v>33600</v>
      </c>
      <c r="K19" s="483">
        <f>'SO MS'!G19</f>
        <v>9600</v>
      </c>
      <c r="L19" s="483">
        <f t="shared" si="13"/>
        <v>10000</v>
      </c>
      <c r="M19" s="483">
        <f>'SO APRIL 2026 Rev2'!AY19</f>
        <v>1800</v>
      </c>
      <c r="N19" s="483">
        <f>'SO APRIL 2026 Rev2'!AR19</f>
        <v>3500</v>
      </c>
      <c r="O19" s="483">
        <f>'SO APRIL 2026 Rev2'!AX19</f>
        <v>0</v>
      </c>
      <c r="P19" s="483"/>
      <c r="Q19" s="490">
        <f t="shared" si="14"/>
        <v>142500</v>
      </c>
    </row>
    <row r="20" spans="1:17" ht="15.75">
      <c r="A20" s="574"/>
      <c r="B20" s="344" t="s">
        <v>57</v>
      </c>
      <c r="C20" s="334"/>
      <c r="D20" s="465">
        <f t="shared" ref="D20:Q20" si="16">SUM(D13:D19)</f>
        <v>-224023.34229032273</v>
      </c>
      <c r="E20" s="466">
        <f t="shared" si="16"/>
        <v>1117309.1540967743</v>
      </c>
      <c r="F20" s="466">
        <f t="shared" si="16"/>
        <v>110945.59012903225</v>
      </c>
      <c r="G20" s="466">
        <f t="shared" si="16"/>
        <v>0</v>
      </c>
      <c r="H20" s="467">
        <f t="shared" si="16"/>
        <v>1228254.7442258066</v>
      </c>
      <c r="I20" s="484">
        <f t="shared" si="16"/>
        <v>588000</v>
      </c>
      <c r="J20" s="484">
        <f t="shared" si="16"/>
        <v>235200</v>
      </c>
      <c r="K20" s="484">
        <f t="shared" si="16"/>
        <v>67200</v>
      </c>
      <c r="L20" s="484">
        <f t="shared" si="16"/>
        <v>70000</v>
      </c>
      <c r="M20" s="484">
        <f t="shared" si="16"/>
        <v>12600</v>
      </c>
      <c r="N20" s="484">
        <f t="shared" si="16"/>
        <v>24500</v>
      </c>
      <c r="O20" s="484">
        <f t="shared" si="16"/>
        <v>6731.401935483811</v>
      </c>
      <c r="P20" s="484"/>
      <c r="Q20" s="491">
        <f t="shared" si="16"/>
        <v>1004231.4019354837</v>
      </c>
    </row>
    <row r="21" spans="1:17" ht="15.75">
      <c r="A21" s="328"/>
      <c r="B21" s="344"/>
      <c r="C21" s="334"/>
      <c r="D21" s="458"/>
      <c r="E21" s="461"/>
      <c r="F21" s="461"/>
      <c r="G21" s="461"/>
      <c r="H21" s="462"/>
      <c r="I21" s="483"/>
      <c r="J21" s="483"/>
      <c r="K21" s="483"/>
      <c r="L21" s="483"/>
      <c r="M21" s="483"/>
      <c r="N21" s="483"/>
      <c r="O21" s="483"/>
      <c r="P21" s="483"/>
      <c r="Q21" s="490"/>
    </row>
    <row r="22" spans="1:17" ht="15.75">
      <c r="A22" s="574">
        <f>WEEKNUM(B22)</f>
        <v>16</v>
      </c>
      <c r="B22" s="333">
        <f>B19+1</f>
        <v>46125</v>
      </c>
      <c r="C22" s="334" t="str">
        <f t="shared" ref="C22:C28" si="17">TEXT(B22,"ddd")</f>
        <v>Sen</v>
      </c>
      <c r="D22" s="458">
        <f t="shared" ref="D22:D28" si="18">Q22-H22</f>
        <v>-32015.207838709699</v>
      </c>
      <c r="E22" s="461">
        <f>SUM('SO APRIL 2026 Rev2'!E22:AR22)</f>
        <v>159056.03809677419</v>
      </c>
      <c r="F22" s="461">
        <f>SUM('SO APRIL 2026 Rev2'!AS22:AZ22)</f>
        <v>16581.070064516127</v>
      </c>
      <c r="G22" s="461">
        <f>SUM('SO APRIL 2026 Rev2'!BA22:BC22)</f>
        <v>0</v>
      </c>
      <c r="H22" s="462">
        <f t="shared" ref="H22:H28" si="19">SUM(E22:G22)</f>
        <v>175637.10816129032</v>
      </c>
      <c r="I22" s="483">
        <f>'SO MS'!E22</f>
        <v>84000</v>
      </c>
      <c r="J22" s="483">
        <f>'SO MS'!F22</f>
        <v>33600</v>
      </c>
      <c r="K22" s="483">
        <f>'SO MS'!G22</f>
        <v>9600</v>
      </c>
      <c r="L22" s="483">
        <f t="shared" ref="L22:L28" si="20">2*5000</f>
        <v>10000</v>
      </c>
      <c r="M22" s="483">
        <f>'SO APRIL 2026 Rev2'!AY22</f>
        <v>1800</v>
      </c>
      <c r="N22" s="483">
        <f>'SO APRIL 2026 Rev2'!AR22</f>
        <v>3500</v>
      </c>
      <c r="O22" s="483">
        <f>'SO APRIL 2026 Rev2'!AX22</f>
        <v>1121.900322580635</v>
      </c>
      <c r="P22" s="483"/>
      <c r="Q22" s="490">
        <f t="shared" ref="Q22:Q28" si="21">SUM(I22:P22)</f>
        <v>143621.90032258062</v>
      </c>
    </row>
    <row r="23" spans="1:17" ht="15.75">
      <c r="A23" s="574"/>
      <c r="B23" s="333">
        <f t="shared" ref="B23:B28" si="22">B22+1</f>
        <v>46126</v>
      </c>
      <c r="C23" s="334" t="str">
        <f t="shared" si="17"/>
        <v>Sel</v>
      </c>
      <c r="D23" s="458">
        <f t="shared" si="18"/>
        <v>-32015.207838709699</v>
      </c>
      <c r="E23" s="461">
        <f>SUM('SO APRIL 2026 Rev2'!E23:AR23)</f>
        <v>159056.03809677419</v>
      </c>
      <c r="F23" s="461">
        <f>SUM('SO APRIL 2026 Rev2'!AS23:AZ23)</f>
        <v>16581.070064516127</v>
      </c>
      <c r="G23" s="461">
        <f>SUM('SO APRIL 2026 Rev2'!BA23:BC23)</f>
        <v>0</v>
      </c>
      <c r="H23" s="462">
        <f t="shared" si="19"/>
        <v>175637.10816129032</v>
      </c>
      <c r="I23" s="483">
        <f>'SO MS'!E23</f>
        <v>84000</v>
      </c>
      <c r="J23" s="483">
        <f>'SO MS'!F23</f>
        <v>33600</v>
      </c>
      <c r="K23" s="483">
        <f>'SO MS'!G23</f>
        <v>9600</v>
      </c>
      <c r="L23" s="483">
        <f t="shared" si="20"/>
        <v>10000</v>
      </c>
      <c r="M23" s="483">
        <f>'SO APRIL 2026 Rev2'!AY23</f>
        <v>1800</v>
      </c>
      <c r="N23" s="483">
        <f>'SO APRIL 2026 Rev2'!AR23</f>
        <v>3500</v>
      </c>
      <c r="O23" s="483">
        <f>'SO APRIL 2026 Rev2'!AX23</f>
        <v>1121.900322580635</v>
      </c>
      <c r="P23" s="483"/>
      <c r="Q23" s="490">
        <f t="shared" si="21"/>
        <v>143621.90032258062</v>
      </c>
    </row>
    <row r="24" spans="1:17" ht="15.75">
      <c r="A24" s="574"/>
      <c r="B24" s="333">
        <f t="shared" si="22"/>
        <v>46127</v>
      </c>
      <c r="C24" s="334" t="str">
        <f t="shared" si="17"/>
        <v>Rab</v>
      </c>
      <c r="D24" s="458">
        <f t="shared" si="18"/>
        <v>-33415.145580645185</v>
      </c>
      <c r="E24" s="461">
        <f>SUM('SO APRIL 2026 Rev2'!E24:AR24)</f>
        <v>160455.97583870968</v>
      </c>
      <c r="F24" s="461">
        <f>SUM('SO APRIL 2026 Rev2'!AS24:AZ24)</f>
        <v>16581.070064516127</v>
      </c>
      <c r="G24" s="461">
        <f>SUM('SO APRIL 2026 Rev2'!BA24:BC24)</f>
        <v>0</v>
      </c>
      <c r="H24" s="462">
        <f t="shared" si="19"/>
        <v>177037.04590322581</v>
      </c>
      <c r="I24" s="483">
        <f>'SO MS'!E24</f>
        <v>84000</v>
      </c>
      <c r="J24" s="483">
        <f>'SO MS'!F24</f>
        <v>33600</v>
      </c>
      <c r="K24" s="483">
        <f>'SO MS'!G24</f>
        <v>9600</v>
      </c>
      <c r="L24" s="483">
        <f t="shared" si="20"/>
        <v>10000</v>
      </c>
      <c r="M24" s="483">
        <f>'SO APRIL 2026 Rev2'!AY24</f>
        <v>1800</v>
      </c>
      <c r="N24" s="483">
        <f>'SO APRIL 2026 Rev2'!AR24</f>
        <v>3500</v>
      </c>
      <c r="O24" s="483">
        <f>'SO APRIL 2026 Rev2'!AX24</f>
        <v>1121.900322580635</v>
      </c>
      <c r="P24" s="483"/>
      <c r="Q24" s="490">
        <f t="shared" si="21"/>
        <v>143621.90032258062</v>
      </c>
    </row>
    <row r="25" spans="1:17" ht="15.75">
      <c r="A25" s="574"/>
      <c r="B25" s="333">
        <f t="shared" si="22"/>
        <v>46128</v>
      </c>
      <c r="C25" s="334" t="str">
        <f t="shared" si="17"/>
        <v>Kam</v>
      </c>
      <c r="D25" s="458">
        <f t="shared" si="18"/>
        <v>-30415.145580645185</v>
      </c>
      <c r="E25" s="461">
        <f>SUM('SO APRIL 2026 Rev2'!E25:AR25)</f>
        <v>157455.97583870968</v>
      </c>
      <c r="F25" s="461">
        <f>SUM('SO APRIL 2026 Rev2'!AS25:AZ25)</f>
        <v>16581.070064516127</v>
      </c>
      <c r="G25" s="461">
        <f>SUM('SO APRIL 2026 Rev2'!BA25:BC25)</f>
        <v>0</v>
      </c>
      <c r="H25" s="462">
        <f t="shared" si="19"/>
        <v>174037.04590322581</v>
      </c>
      <c r="I25" s="483">
        <f>'SO MS'!E25</f>
        <v>84000</v>
      </c>
      <c r="J25" s="483">
        <f>'SO MS'!F25</f>
        <v>33600</v>
      </c>
      <c r="K25" s="483">
        <f>'SO MS'!G25</f>
        <v>9600</v>
      </c>
      <c r="L25" s="483">
        <f t="shared" si="20"/>
        <v>10000</v>
      </c>
      <c r="M25" s="483">
        <f>'SO APRIL 2026 Rev2'!AY25</f>
        <v>1800</v>
      </c>
      <c r="N25" s="483">
        <f>'SO APRIL 2026 Rev2'!AR25</f>
        <v>3500</v>
      </c>
      <c r="O25" s="483">
        <f>'SO APRIL 2026 Rev2'!AX25</f>
        <v>1121.900322580635</v>
      </c>
      <c r="P25" s="483"/>
      <c r="Q25" s="490">
        <f t="shared" si="21"/>
        <v>143621.90032258062</v>
      </c>
    </row>
    <row r="26" spans="1:17" ht="15.75">
      <c r="A26" s="574"/>
      <c r="B26" s="333">
        <f t="shared" si="22"/>
        <v>46129</v>
      </c>
      <c r="C26" s="334" t="str">
        <f t="shared" si="17"/>
        <v>Jum</v>
      </c>
      <c r="D26" s="458">
        <f t="shared" si="18"/>
        <v>-30415.145580645185</v>
      </c>
      <c r="E26" s="461">
        <f>SUM('SO APRIL 2026 Rev2'!E26:AR26)</f>
        <v>157455.97583870968</v>
      </c>
      <c r="F26" s="461">
        <f>SUM('SO APRIL 2026 Rev2'!AS26:AZ26)</f>
        <v>16581.070064516127</v>
      </c>
      <c r="G26" s="461">
        <f>SUM('SO APRIL 2026 Rev2'!BA26:BC26)</f>
        <v>0</v>
      </c>
      <c r="H26" s="462">
        <f t="shared" si="19"/>
        <v>174037.04590322581</v>
      </c>
      <c r="I26" s="483">
        <f>'SO MS'!E26</f>
        <v>84000</v>
      </c>
      <c r="J26" s="483">
        <f>'SO MS'!F26</f>
        <v>33600</v>
      </c>
      <c r="K26" s="483">
        <f>'SO MS'!G26</f>
        <v>9600</v>
      </c>
      <c r="L26" s="483">
        <f t="shared" si="20"/>
        <v>10000</v>
      </c>
      <c r="M26" s="483">
        <f>'SO APRIL 2026 Rev2'!AY26</f>
        <v>1800</v>
      </c>
      <c r="N26" s="483">
        <f>'SO APRIL 2026 Rev2'!AR26</f>
        <v>3500</v>
      </c>
      <c r="O26" s="483">
        <f>'SO APRIL 2026 Rev2'!AX26</f>
        <v>1121.900322580635</v>
      </c>
      <c r="P26" s="483"/>
      <c r="Q26" s="490">
        <f t="shared" si="21"/>
        <v>143621.90032258062</v>
      </c>
    </row>
    <row r="27" spans="1:17" ht="15.75">
      <c r="A27" s="574"/>
      <c r="B27" s="338">
        <f t="shared" si="22"/>
        <v>46130</v>
      </c>
      <c r="C27" s="464" t="str">
        <f t="shared" si="17"/>
        <v>Sab</v>
      </c>
      <c r="D27" s="458">
        <f t="shared" si="18"/>
        <v>-16699.268806451641</v>
      </c>
      <c r="E27" s="461">
        <f>SUM('SO APRIL 2026 Rev2'!E27:AR27)</f>
        <v>143740.09906451614</v>
      </c>
      <c r="F27" s="461">
        <f>SUM('SO APRIL 2026 Rev2'!AS27:AZ27)</f>
        <v>16581.070064516127</v>
      </c>
      <c r="G27" s="461">
        <f>SUM('SO APRIL 2026 Rev2'!BA27:BC27)</f>
        <v>0</v>
      </c>
      <c r="H27" s="462">
        <f t="shared" si="19"/>
        <v>160321.16912903226</v>
      </c>
      <c r="I27" s="483">
        <f>'SO MS'!E27</f>
        <v>84000</v>
      </c>
      <c r="J27" s="483">
        <f>'SO MS'!F27</f>
        <v>33600</v>
      </c>
      <c r="K27" s="483">
        <f>'SO MS'!G27</f>
        <v>9600</v>
      </c>
      <c r="L27" s="483">
        <f t="shared" si="20"/>
        <v>10000</v>
      </c>
      <c r="M27" s="483">
        <f>'SO APRIL 2026 Rev2'!AY27</f>
        <v>1800</v>
      </c>
      <c r="N27" s="483">
        <f>'SO APRIL 2026 Rev2'!AR27</f>
        <v>3500</v>
      </c>
      <c r="O27" s="483">
        <f>'SO APRIL 2026 Rev2'!AX27</f>
        <v>1121.900322580635</v>
      </c>
      <c r="P27" s="483"/>
      <c r="Q27" s="490">
        <f t="shared" si="21"/>
        <v>143621.90032258062</v>
      </c>
    </row>
    <row r="28" spans="1:17" ht="15.75">
      <c r="A28" s="574"/>
      <c r="B28" s="338">
        <f t="shared" si="22"/>
        <v>46131</v>
      </c>
      <c r="C28" s="464" t="str">
        <f t="shared" si="17"/>
        <v>Mgg</v>
      </c>
      <c r="D28" s="458">
        <f t="shared" si="18"/>
        <v>-3001.9510645161499</v>
      </c>
      <c r="E28" s="461">
        <f>SUM('SO APRIL 2026 Rev2'!E28:AR28)</f>
        <v>134042.78132258065</v>
      </c>
      <c r="F28" s="461">
        <f>SUM('SO APRIL 2026 Rev2'!AS28:AZ28)</f>
        <v>11459.169741935491</v>
      </c>
      <c r="G28" s="461">
        <f>SUM('SO APRIL 2026 Rev2'!BA28:BC28)</f>
        <v>0</v>
      </c>
      <c r="H28" s="462">
        <f t="shared" si="19"/>
        <v>145501.95106451615</v>
      </c>
      <c r="I28" s="483">
        <f>'SO MS'!E28</f>
        <v>84000</v>
      </c>
      <c r="J28" s="483">
        <f>'SO MS'!F28</f>
        <v>33600</v>
      </c>
      <c r="K28" s="483">
        <f>'SO MS'!G28</f>
        <v>9600</v>
      </c>
      <c r="L28" s="483">
        <f t="shared" si="20"/>
        <v>10000</v>
      </c>
      <c r="M28" s="483">
        <f>'SO APRIL 2026 Rev2'!AY28</f>
        <v>1800</v>
      </c>
      <c r="N28" s="483">
        <f>'SO APRIL 2026 Rev2'!AR28</f>
        <v>3500</v>
      </c>
      <c r="O28" s="483">
        <f>'SO APRIL 2026 Rev2'!AX28</f>
        <v>0</v>
      </c>
      <c r="P28" s="483"/>
      <c r="Q28" s="490">
        <f t="shared" si="21"/>
        <v>142500</v>
      </c>
    </row>
    <row r="29" spans="1:17" ht="15.75">
      <c r="A29" s="574"/>
      <c r="B29" s="344" t="s">
        <v>57</v>
      </c>
      <c r="C29" s="334"/>
      <c r="D29" s="465">
        <f t="shared" ref="D29:Q29" si="23">SUM(D22:D28)</f>
        <v>-177977.07229032274</v>
      </c>
      <c r="E29" s="466">
        <f t="shared" si="23"/>
        <v>1071262.8840967743</v>
      </c>
      <c r="F29" s="466">
        <f t="shared" si="23"/>
        <v>110945.59012903225</v>
      </c>
      <c r="G29" s="466">
        <f t="shared" si="23"/>
        <v>0</v>
      </c>
      <c r="H29" s="467">
        <f t="shared" si="23"/>
        <v>1182208.4742258065</v>
      </c>
      <c r="I29" s="484">
        <f t="shared" si="23"/>
        <v>588000</v>
      </c>
      <c r="J29" s="484">
        <f t="shared" si="23"/>
        <v>235200</v>
      </c>
      <c r="K29" s="484">
        <f t="shared" si="23"/>
        <v>67200</v>
      </c>
      <c r="L29" s="484">
        <f t="shared" si="23"/>
        <v>70000</v>
      </c>
      <c r="M29" s="484">
        <f t="shared" si="23"/>
        <v>12600</v>
      </c>
      <c r="N29" s="484">
        <f t="shared" si="23"/>
        <v>24500</v>
      </c>
      <c r="O29" s="484">
        <f t="shared" si="23"/>
        <v>6731.401935483811</v>
      </c>
      <c r="P29" s="484"/>
      <c r="Q29" s="491">
        <f t="shared" si="23"/>
        <v>1004231.4019354837</v>
      </c>
    </row>
    <row r="30" spans="1:17" ht="15.75">
      <c r="A30" s="328"/>
      <c r="B30" s="344"/>
      <c r="C30" s="334"/>
      <c r="D30" s="458"/>
      <c r="E30" s="461"/>
      <c r="F30" s="461"/>
      <c r="G30" s="461"/>
      <c r="H30" s="462"/>
      <c r="I30" s="483"/>
      <c r="J30" s="483"/>
      <c r="K30" s="483"/>
      <c r="L30" s="483"/>
      <c r="M30" s="483"/>
      <c r="N30" s="483"/>
      <c r="O30" s="483"/>
      <c r="P30" s="483"/>
      <c r="Q30" s="490"/>
    </row>
    <row r="31" spans="1:17" ht="15.75">
      <c r="A31" s="574">
        <f>WEEKNUM(B31)</f>
        <v>17</v>
      </c>
      <c r="B31" s="333">
        <f>B28+1</f>
        <v>46132</v>
      </c>
      <c r="C31" s="334" t="str">
        <f t="shared" ref="C31:C37" si="24">TEXT(B31,"ddd")</f>
        <v>Sen</v>
      </c>
      <c r="D31" s="458">
        <f t="shared" ref="D31:D37" si="25">Q31-H31</f>
        <v>-30415.145580645185</v>
      </c>
      <c r="E31" s="461">
        <f>SUM('SO APRIL 2026 Rev2'!E31:AR31)</f>
        <v>157455.97583870968</v>
      </c>
      <c r="F31" s="461">
        <f>SUM('SO APRIL 2026 Rev2'!AS31:AZ31)</f>
        <v>16581.070064516127</v>
      </c>
      <c r="G31" s="461">
        <f>SUM('SO APRIL 2026 Rev2'!BA31:BC31)</f>
        <v>0</v>
      </c>
      <c r="H31" s="462">
        <f t="shared" ref="H31:H37" si="26">SUM(E31:G31)</f>
        <v>174037.04590322581</v>
      </c>
      <c r="I31" s="483">
        <f>'SO MS'!E31</f>
        <v>84000</v>
      </c>
      <c r="J31" s="483">
        <f>'SO MS'!F31</f>
        <v>33600</v>
      </c>
      <c r="K31" s="483">
        <f>'SO MS'!G31</f>
        <v>9600</v>
      </c>
      <c r="L31" s="483">
        <f t="shared" ref="L31:L37" si="27">2*5000</f>
        <v>10000</v>
      </c>
      <c r="M31" s="483">
        <f>'SO APRIL 2026 Rev2'!AY31</f>
        <v>1800</v>
      </c>
      <c r="N31" s="483">
        <f>'SO APRIL 2026 Rev2'!AR31</f>
        <v>3500</v>
      </c>
      <c r="O31" s="483">
        <f>'SO APRIL 2026 Rev2'!AX31</f>
        <v>1121.900322580635</v>
      </c>
      <c r="P31" s="483"/>
      <c r="Q31" s="490">
        <f t="shared" ref="Q31:Q37" si="28">SUM(I31:P31)</f>
        <v>143621.90032258062</v>
      </c>
    </row>
    <row r="32" spans="1:17" ht="15.75">
      <c r="A32" s="574"/>
      <c r="B32" s="333">
        <f t="shared" ref="B32:B37" si="29">B31+1</f>
        <v>46133</v>
      </c>
      <c r="C32" s="334" t="str">
        <f t="shared" si="24"/>
        <v>Sel</v>
      </c>
      <c r="D32" s="458">
        <f t="shared" si="25"/>
        <v>-30415.145580645185</v>
      </c>
      <c r="E32" s="461">
        <f>SUM('SO APRIL 2026 Rev2'!E32:AR32)</f>
        <v>157455.97583870968</v>
      </c>
      <c r="F32" s="461">
        <f>SUM('SO APRIL 2026 Rev2'!AS32:AZ32)</f>
        <v>16581.070064516127</v>
      </c>
      <c r="G32" s="461">
        <f>SUM('SO APRIL 2026 Rev2'!BA32:BC32)</f>
        <v>0</v>
      </c>
      <c r="H32" s="462">
        <f t="shared" si="26"/>
        <v>174037.04590322581</v>
      </c>
      <c r="I32" s="483">
        <f>'SO MS'!E32</f>
        <v>84000</v>
      </c>
      <c r="J32" s="483">
        <f>'SO MS'!F32</f>
        <v>33600</v>
      </c>
      <c r="K32" s="483">
        <f>'SO MS'!G32</f>
        <v>9600</v>
      </c>
      <c r="L32" s="483">
        <f t="shared" si="27"/>
        <v>10000</v>
      </c>
      <c r="M32" s="483">
        <f>'SO APRIL 2026 Rev2'!AY32</f>
        <v>1800</v>
      </c>
      <c r="N32" s="483">
        <f>'SO APRIL 2026 Rev2'!AR32</f>
        <v>3500</v>
      </c>
      <c r="O32" s="483">
        <f>'SO APRIL 2026 Rev2'!AX32</f>
        <v>1121.900322580635</v>
      </c>
      <c r="P32" s="483"/>
      <c r="Q32" s="490">
        <f t="shared" si="28"/>
        <v>143621.90032258062</v>
      </c>
    </row>
    <row r="33" spans="1:17" ht="15.75">
      <c r="A33" s="574"/>
      <c r="B33" s="333">
        <f t="shared" si="29"/>
        <v>46134</v>
      </c>
      <c r="C33" s="334" t="str">
        <f t="shared" si="24"/>
        <v>Rab</v>
      </c>
      <c r="D33" s="458">
        <f t="shared" si="25"/>
        <v>-30415.145580645185</v>
      </c>
      <c r="E33" s="461">
        <f>SUM('SO APRIL 2026 Rev2'!E33:AR33)</f>
        <v>157455.97583870968</v>
      </c>
      <c r="F33" s="461">
        <f>SUM('SO APRIL 2026 Rev2'!AS33:AZ33)</f>
        <v>16581.070064516127</v>
      </c>
      <c r="G33" s="461">
        <f>SUM('SO APRIL 2026 Rev2'!BA33:BC33)</f>
        <v>0</v>
      </c>
      <c r="H33" s="462">
        <f t="shared" si="26"/>
        <v>174037.04590322581</v>
      </c>
      <c r="I33" s="483">
        <f>'SO MS'!E33</f>
        <v>84000</v>
      </c>
      <c r="J33" s="483">
        <f>'SO MS'!F33</f>
        <v>33600</v>
      </c>
      <c r="K33" s="483">
        <f>'SO MS'!G33</f>
        <v>9600</v>
      </c>
      <c r="L33" s="483">
        <f t="shared" si="27"/>
        <v>10000</v>
      </c>
      <c r="M33" s="483">
        <f>'SO APRIL 2026 Rev2'!AY33</f>
        <v>1800</v>
      </c>
      <c r="N33" s="483">
        <f>'SO APRIL 2026 Rev2'!AR33</f>
        <v>3500</v>
      </c>
      <c r="O33" s="483">
        <f>'SO APRIL 2026 Rev2'!AX33</f>
        <v>1121.900322580635</v>
      </c>
      <c r="P33" s="483"/>
      <c r="Q33" s="490">
        <f t="shared" si="28"/>
        <v>143621.90032258062</v>
      </c>
    </row>
    <row r="34" spans="1:17" ht="15.75">
      <c r="A34" s="574"/>
      <c r="B34" s="333">
        <f t="shared" si="29"/>
        <v>46135</v>
      </c>
      <c r="C34" s="334" t="str">
        <f t="shared" si="24"/>
        <v>Kam</v>
      </c>
      <c r="D34" s="458">
        <f t="shared" si="25"/>
        <v>-30415.145580645185</v>
      </c>
      <c r="E34" s="461">
        <f>SUM('SO APRIL 2026 Rev2'!E34:AR34)</f>
        <v>157455.97583870968</v>
      </c>
      <c r="F34" s="461">
        <f>SUM('SO APRIL 2026 Rev2'!AS34:AZ34)</f>
        <v>16581.070064516127</v>
      </c>
      <c r="G34" s="461">
        <f>SUM('SO APRIL 2026 Rev2'!BA34:BC34)</f>
        <v>0</v>
      </c>
      <c r="H34" s="462">
        <f t="shared" si="26"/>
        <v>174037.04590322581</v>
      </c>
      <c r="I34" s="483">
        <f>'SO MS'!E34</f>
        <v>84000</v>
      </c>
      <c r="J34" s="483">
        <f>'SO MS'!F34</f>
        <v>33600</v>
      </c>
      <c r="K34" s="483">
        <f>'SO MS'!G34</f>
        <v>9600</v>
      </c>
      <c r="L34" s="483">
        <f t="shared" si="27"/>
        <v>10000</v>
      </c>
      <c r="M34" s="483">
        <f>'SO APRIL 2026 Rev2'!AY34</f>
        <v>1800</v>
      </c>
      <c r="N34" s="483">
        <f>'SO APRIL 2026 Rev2'!AR34</f>
        <v>3500</v>
      </c>
      <c r="O34" s="483">
        <f>'SO APRIL 2026 Rev2'!AX34</f>
        <v>1121.900322580635</v>
      </c>
      <c r="P34" s="483"/>
      <c r="Q34" s="490">
        <f t="shared" si="28"/>
        <v>143621.90032258062</v>
      </c>
    </row>
    <row r="35" spans="1:17" ht="15.75">
      <c r="A35" s="574"/>
      <c r="B35" s="333">
        <f t="shared" si="29"/>
        <v>46136</v>
      </c>
      <c r="C35" s="334" t="str">
        <f t="shared" si="24"/>
        <v>Jum</v>
      </c>
      <c r="D35" s="458">
        <f t="shared" si="25"/>
        <v>-30415.145580645185</v>
      </c>
      <c r="E35" s="461">
        <f>SUM('SO APRIL 2026 Rev2'!E35:AR35)</f>
        <v>157455.97583870968</v>
      </c>
      <c r="F35" s="461">
        <f>SUM('SO APRIL 2026 Rev2'!AS35:AZ35)</f>
        <v>16581.070064516127</v>
      </c>
      <c r="G35" s="461">
        <f>SUM('SO APRIL 2026 Rev2'!BA35:BC35)</f>
        <v>0</v>
      </c>
      <c r="H35" s="462">
        <f t="shared" si="26"/>
        <v>174037.04590322581</v>
      </c>
      <c r="I35" s="483">
        <f>'SO MS'!E35</f>
        <v>84000</v>
      </c>
      <c r="J35" s="483">
        <f>'SO MS'!F35</f>
        <v>33600</v>
      </c>
      <c r="K35" s="483">
        <f>'SO MS'!G35</f>
        <v>9600</v>
      </c>
      <c r="L35" s="483">
        <f t="shared" si="27"/>
        <v>10000</v>
      </c>
      <c r="M35" s="483">
        <f>'SO APRIL 2026 Rev2'!AY35</f>
        <v>1800</v>
      </c>
      <c r="N35" s="483">
        <f>'SO APRIL 2026 Rev2'!AR35</f>
        <v>3500</v>
      </c>
      <c r="O35" s="483">
        <f>'SO APRIL 2026 Rev2'!AX35</f>
        <v>1121.900322580635</v>
      </c>
      <c r="P35" s="483"/>
      <c r="Q35" s="490">
        <f t="shared" si="28"/>
        <v>143621.90032258062</v>
      </c>
    </row>
    <row r="36" spans="1:17" ht="15.75">
      <c r="A36" s="574"/>
      <c r="B36" s="338">
        <f t="shared" si="29"/>
        <v>46137</v>
      </c>
      <c r="C36" s="464" t="str">
        <f t="shared" si="24"/>
        <v>Sab</v>
      </c>
      <c r="D36" s="458">
        <f t="shared" si="25"/>
        <v>-16699.268806451641</v>
      </c>
      <c r="E36" s="461">
        <f>SUM('SO APRIL 2026 Rev2'!E36:AR36)</f>
        <v>143740.09906451614</v>
      </c>
      <c r="F36" s="461">
        <f>SUM('SO APRIL 2026 Rev2'!AS36:AZ36)</f>
        <v>16581.070064516127</v>
      </c>
      <c r="G36" s="461">
        <f>SUM('SO APRIL 2026 Rev2'!BA36:BC36)</f>
        <v>0</v>
      </c>
      <c r="H36" s="462">
        <f t="shared" si="26"/>
        <v>160321.16912903226</v>
      </c>
      <c r="I36" s="483">
        <f>'SO MS'!E36</f>
        <v>84000</v>
      </c>
      <c r="J36" s="483">
        <f>'SO MS'!F36</f>
        <v>33600</v>
      </c>
      <c r="K36" s="483">
        <f>'SO MS'!G36</f>
        <v>9600</v>
      </c>
      <c r="L36" s="483">
        <f t="shared" si="27"/>
        <v>10000</v>
      </c>
      <c r="M36" s="483">
        <f>'SO APRIL 2026 Rev2'!AY36</f>
        <v>1800</v>
      </c>
      <c r="N36" s="483">
        <f>'SO APRIL 2026 Rev2'!AR36</f>
        <v>3500</v>
      </c>
      <c r="O36" s="483">
        <f>'SO APRIL 2026 Rev2'!AX36</f>
        <v>1121.900322580635</v>
      </c>
      <c r="P36" s="483"/>
      <c r="Q36" s="490">
        <f t="shared" si="28"/>
        <v>143621.90032258062</v>
      </c>
    </row>
    <row r="37" spans="1:17" ht="15.75">
      <c r="A37" s="574"/>
      <c r="B37" s="338">
        <f t="shared" si="29"/>
        <v>46138</v>
      </c>
      <c r="C37" s="464" t="str">
        <f t="shared" si="24"/>
        <v>Mgg</v>
      </c>
      <c r="D37" s="458">
        <f t="shared" si="25"/>
        <v>-3001.9510645161499</v>
      </c>
      <c r="E37" s="461">
        <f>SUM('SO APRIL 2026 Rev2'!E37:AR37)</f>
        <v>134042.78132258065</v>
      </c>
      <c r="F37" s="461">
        <f>SUM('SO APRIL 2026 Rev2'!AS37:AZ37)</f>
        <v>11459.169741935491</v>
      </c>
      <c r="G37" s="461">
        <f>SUM('SO APRIL 2026 Rev2'!BA37:BC37)</f>
        <v>0</v>
      </c>
      <c r="H37" s="462">
        <f t="shared" si="26"/>
        <v>145501.95106451615</v>
      </c>
      <c r="I37" s="483">
        <f>'SO MS'!E37</f>
        <v>84000</v>
      </c>
      <c r="J37" s="483">
        <f>'SO MS'!F37</f>
        <v>33600</v>
      </c>
      <c r="K37" s="483">
        <f>'SO MS'!G37</f>
        <v>9600</v>
      </c>
      <c r="L37" s="483">
        <f t="shared" si="27"/>
        <v>10000</v>
      </c>
      <c r="M37" s="483">
        <f>'SO APRIL 2026 Rev2'!AY37</f>
        <v>1800</v>
      </c>
      <c r="N37" s="483">
        <f>'SO APRIL 2026 Rev2'!AR37</f>
        <v>3500</v>
      </c>
      <c r="O37" s="483">
        <f>'SO APRIL 2026 Rev2'!AX37</f>
        <v>0</v>
      </c>
      <c r="P37" s="483"/>
      <c r="Q37" s="490">
        <f t="shared" si="28"/>
        <v>142500</v>
      </c>
    </row>
    <row r="38" spans="1:17" ht="15.75">
      <c r="A38" s="574"/>
      <c r="B38" s="344" t="s">
        <v>57</v>
      </c>
      <c r="C38" s="334"/>
      <c r="D38" s="465">
        <f t="shared" ref="D38:Q38" si="30">SUM(D31:D37)</f>
        <v>-171776.94777419372</v>
      </c>
      <c r="E38" s="466">
        <f t="shared" si="30"/>
        <v>1065062.7595806452</v>
      </c>
      <c r="F38" s="466">
        <f t="shared" si="30"/>
        <v>110945.59012903225</v>
      </c>
      <c r="G38" s="466">
        <f t="shared" si="30"/>
        <v>0</v>
      </c>
      <c r="H38" s="467">
        <f t="shared" si="30"/>
        <v>1176008.3497096775</v>
      </c>
      <c r="I38" s="484">
        <f t="shared" si="30"/>
        <v>588000</v>
      </c>
      <c r="J38" s="484">
        <f t="shared" si="30"/>
        <v>235200</v>
      </c>
      <c r="K38" s="484">
        <f t="shared" si="30"/>
        <v>67200</v>
      </c>
      <c r="L38" s="484">
        <f t="shared" si="30"/>
        <v>70000</v>
      </c>
      <c r="M38" s="484">
        <f t="shared" si="30"/>
        <v>12600</v>
      </c>
      <c r="N38" s="484">
        <f t="shared" si="30"/>
        <v>24500</v>
      </c>
      <c r="O38" s="484">
        <f t="shared" si="30"/>
        <v>6731.401935483811</v>
      </c>
      <c r="P38" s="484"/>
      <c r="Q38" s="491">
        <f t="shared" si="30"/>
        <v>1004231.4019354837</v>
      </c>
    </row>
    <row r="39" spans="1:17" ht="15.75">
      <c r="A39" s="328"/>
      <c r="B39" s="344"/>
      <c r="C39" s="334"/>
      <c r="D39" s="458"/>
      <c r="E39" s="461"/>
      <c r="F39" s="461"/>
      <c r="G39" s="461"/>
      <c r="H39" s="462"/>
      <c r="I39" s="483"/>
      <c r="J39" s="483"/>
      <c r="K39" s="483"/>
      <c r="L39" s="483"/>
      <c r="M39" s="483"/>
      <c r="N39" s="483"/>
      <c r="O39" s="483"/>
      <c r="P39" s="483"/>
      <c r="Q39" s="490"/>
    </row>
    <row r="40" spans="1:17" ht="15.75">
      <c r="A40" s="574">
        <f>WEEKNUM(B40)</f>
        <v>18</v>
      </c>
      <c r="B40" s="333">
        <f>B37+1</f>
        <v>46139</v>
      </c>
      <c r="C40" s="334" t="str">
        <f t="shared" ref="C40:C43" si="31">TEXT(B40,"ddd")</f>
        <v>Sen</v>
      </c>
      <c r="D40" s="458">
        <f t="shared" ref="D40:D42" si="32">Q40-H40</f>
        <v>-17925.280096774222</v>
      </c>
      <c r="E40" s="461">
        <f>SUM('SO APRIL 2026 Rev2'!E40:AR40)</f>
        <v>157455.97583870968</v>
      </c>
      <c r="F40" s="461">
        <f>SUM('SO APRIL 2026 Rev2'!AS40:AZ40)</f>
        <v>16581.070064516127</v>
      </c>
      <c r="G40" s="461">
        <f>SUM('SO APRIL 2026 Rev2'!BA40:BC40)</f>
        <v>4500</v>
      </c>
      <c r="H40" s="462">
        <f t="shared" ref="H40:H42" si="33">SUM(E40:G40)</f>
        <v>178537.04590322581</v>
      </c>
      <c r="I40" s="483">
        <f>'SO MS'!E40</f>
        <v>84000</v>
      </c>
      <c r="J40" s="483">
        <f>SUM('SO APRIL 2026 Rev2'!AF40:AQ40)</f>
        <v>50589.865483870977</v>
      </c>
      <c r="K40" s="483">
        <f>'SO MS'!G40</f>
        <v>9600</v>
      </c>
      <c r="L40" s="483">
        <f t="shared" ref="L40:L42" si="34">2*5000</f>
        <v>10000</v>
      </c>
      <c r="M40" s="483">
        <f>'SO APRIL 2026 Rev2'!AY40</f>
        <v>1800</v>
      </c>
      <c r="N40" s="483">
        <f>'SO APRIL 2026 Rev2'!AR40</f>
        <v>3500</v>
      </c>
      <c r="O40" s="483">
        <f>'SO APRIL 2026 Rev2'!AX40</f>
        <v>1121.900322580635</v>
      </c>
      <c r="P40" s="483"/>
      <c r="Q40" s="490">
        <f t="shared" ref="Q40:Q42" si="35">SUM(I40:P40)</f>
        <v>160611.76580645159</v>
      </c>
    </row>
    <row r="41" spans="1:17" ht="15.75">
      <c r="A41" s="574"/>
      <c r="B41" s="333">
        <f t="shared" ref="B41:B43" si="36">B40+1</f>
        <v>46140</v>
      </c>
      <c r="C41" s="334" t="str">
        <f t="shared" si="31"/>
        <v>Sel</v>
      </c>
      <c r="D41" s="458">
        <f t="shared" si="32"/>
        <v>-17925.280096774222</v>
      </c>
      <c r="E41" s="461">
        <f>SUM('SO APRIL 2026 Rev2'!E41:AR41)</f>
        <v>157455.97583870968</v>
      </c>
      <c r="F41" s="461">
        <f>SUM('SO APRIL 2026 Rev2'!AS41:AZ41)</f>
        <v>16581.070064516127</v>
      </c>
      <c r="G41" s="461">
        <f>SUM('SO APRIL 2026 Rev2'!BA41:BC41)</f>
        <v>4500</v>
      </c>
      <c r="H41" s="462">
        <f t="shared" si="33"/>
        <v>178537.04590322581</v>
      </c>
      <c r="I41" s="483">
        <f>'SO MS'!E41</f>
        <v>84000</v>
      </c>
      <c r="J41" s="483">
        <f>SUM('SO APRIL 2026 Rev2'!AF41:AQ41)</f>
        <v>50589.865483870977</v>
      </c>
      <c r="K41" s="483">
        <f>'SO MS'!G41</f>
        <v>9600</v>
      </c>
      <c r="L41" s="483">
        <f t="shared" si="34"/>
        <v>10000</v>
      </c>
      <c r="M41" s="483">
        <f>'SO APRIL 2026 Rev2'!AY41</f>
        <v>1800</v>
      </c>
      <c r="N41" s="483">
        <f>'SO APRIL 2026 Rev2'!AR41</f>
        <v>3500</v>
      </c>
      <c r="O41" s="483">
        <f>'SO APRIL 2026 Rev2'!AX41</f>
        <v>1121.900322580635</v>
      </c>
      <c r="P41" s="483"/>
      <c r="Q41" s="490">
        <f t="shared" si="35"/>
        <v>160611.76580645159</v>
      </c>
    </row>
    <row r="42" spans="1:17" ht="15.75">
      <c r="A42" s="574"/>
      <c r="B42" s="333">
        <f t="shared" si="36"/>
        <v>46141</v>
      </c>
      <c r="C42" s="334" t="str">
        <f t="shared" si="31"/>
        <v>Rab</v>
      </c>
      <c r="D42" s="458">
        <f t="shared" si="32"/>
        <v>-17925.280096774222</v>
      </c>
      <c r="E42" s="461">
        <f>SUM('SO APRIL 2026 Rev2'!E42:AR42)</f>
        <v>157455.97583870968</v>
      </c>
      <c r="F42" s="461">
        <f>SUM('SO APRIL 2026 Rev2'!AS42:AZ42)</f>
        <v>16581.070064516127</v>
      </c>
      <c r="G42" s="461">
        <f>SUM('SO APRIL 2026 Rev2'!BA42:BC42)</f>
        <v>4500</v>
      </c>
      <c r="H42" s="462">
        <f t="shared" si="33"/>
        <v>178537.04590322581</v>
      </c>
      <c r="I42" s="483">
        <f>'SO MS'!E42</f>
        <v>84000</v>
      </c>
      <c r="J42" s="483">
        <f>SUM('SO APRIL 2026 Rev2'!AF42:AQ42)</f>
        <v>50589.865483870977</v>
      </c>
      <c r="K42" s="483">
        <f>'SO MS'!G42</f>
        <v>9600</v>
      </c>
      <c r="L42" s="483">
        <f t="shared" si="34"/>
        <v>10000</v>
      </c>
      <c r="M42" s="483">
        <f>'SO APRIL 2026 Rev2'!AY42</f>
        <v>1800</v>
      </c>
      <c r="N42" s="483">
        <f>'SO APRIL 2026 Rev2'!AR42</f>
        <v>3500</v>
      </c>
      <c r="O42" s="483">
        <f>'SO APRIL 2026 Rev2'!AX42</f>
        <v>1121.900322580635</v>
      </c>
      <c r="P42" s="483"/>
      <c r="Q42" s="490">
        <f t="shared" si="35"/>
        <v>160611.76580645159</v>
      </c>
    </row>
    <row r="43" spans="1:17" ht="15.75">
      <c r="A43" s="574"/>
      <c r="B43" s="333">
        <f t="shared" si="36"/>
        <v>46142</v>
      </c>
      <c r="C43" s="334" t="str">
        <f t="shared" si="31"/>
        <v>Kam</v>
      </c>
      <c r="D43" s="465">
        <f>SUM(D40:D42)</f>
        <v>-53775.840290322667</v>
      </c>
      <c r="E43" s="466">
        <f t="shared" ref="E43:Q43" si="37">SUM(E40:E42)</f>
        <v>472367.92751612904</v>
      </c>
      <c r="F43" s="466">
        <f t="shared" si="37"/>
        <v>49743.210193548381</v>
      </c>
      <c r="G43" s="466">
        <f t="shared" si="37"/>
        <v>13500</v>
      </c>
      <c r="H43" s="467">
        <f t="shared" si="37"/>
        <v>535611.13770967745</v>
      </c>
      <c r="I43" s="484">
        <f t="shared" si="37"/>
        <v>252000</v>
      </c>
      <c r="J43" s="484">
        <f t="shared" si="37"/>
        <v>151769.59645161295</v>
      </c>
      <c r="K43" s="484">
        <f t="shared" si="37"/>
        <v>28800</v>
      </c>
      <c r="L43" s="484">
        <f t="shared" si="37"/>
        <v>30000</v>
      </c>
      <c r="M43" s="484">
        <f t="shared" si="37"/>
        <v>5400</v>
      </c>
      <c r="N43" s="484">
        <f t="shared" si="37"/>
        <v>10500</v>
      </c>
      <c r="O43" s="484">
        <f t="shared" si="37"/>
        <v>3365.7009677419051</v>
      </c>
      <c r="P43" s="484"/>
      <c r="Q43" s="491">
        <f t="shared" si="37"/>
        <v>481835.29741935479</v>
      </c>
    </row>
    <row r="44" spans="1:17" ht="15.75">
      <c r="A44" s="328"/>
      <c r="B44" s="344" t="s">
        <v>57</v>
      </c>
      <c r="C44" s="334"/>
      <c r="D44" s="465"/>
      <c r="E44" s="466"/>
      <c r="F44" s="466"/>
      <c r="G44" s="466"/>
      <c r="H44" s="467"/>
      <c r="I44" s="484"/>
      <c r="J44" s="484"/>
      <c r="K44" s="484"/>
      <c r="L44" s="484"/>
      <c r="M44" s="484"/>
      <c r="N44" s="484"/>
      <c r="O44" s="484"/>
      <c r="P44" s="484"/>
      <c r="Q44" s="491"/>
    </row>
    <row r="45" spans="1:17" ht="15.75">
      <c r="A45" s="346"/>
      <c r="B45" s="347"/>
      <c r="C45" s="348"/>
      <c r="D45" s="348"/>
      <c r="E45" s="468"/>
      <c r="F45" s="468"/>
      <c r="G45" s="468"/>
      <c r="H45" s="469"/>
      <c r="I45" s="485"/>
      <c r="J45" s="485"/>
      <c r="K45" s="485"/>
      <c r="L45" s="485"/>
      <c r="M45" s="485"/>
      <c r="N45" s="485"/>
      <c r="O45" s="485"/>
      <c r="P45" s="485"/>
      <c r="Q45" s="492"/>
    </row>
    <row r="46" spans="1:17" ht="15.75">
      <c r="A46" s="346"/>
      <c r="B46" s="470" t="s">
        <v>57</v>
      </c>
      <c r="C46" s="471"/>
      <c r="D46" s="472">
        <f>SUM(D43,D38,D29,D20,D11)</f>
        <v>-821797.4763548394</v>
      </c>
      <c r="E46" s="473">
        <f t="shared" ref="E46:Q46" si="38">SUM(E43,E38,E29,E20,E11)</f>
        <v>4548951.1502903234</v>
      </c>
      <c r="F46" s="473">
        <f t="shared" si="38"/>
        <v>460363.43058064516</v>
      </c>
      <c r="G46" s="473">
        <f t="shared" si="38"/>
        <v>13500</v>
      </c>
      <c r="H46" s="474">
        <f t="shared" si="38"/>
        <v>5022814.5808709683</v>
      </c>
      <c r="I46" s="486">
        <f t="shared" si="38"/>
        <v>2436000</v>
      </c>
      <c r="J46" s="486">
        <f t="shared" si="38"/>
        <v>1025369.5964516129</v>
      </c>
      <c r="K46" s="486">
        <f t="shared" si="38"/>
        <v>278400</v>
      </c>
      <c r="L46" s="486">
        <f t="shared" si="38"/>
        <v>290000</v>
      </c>
      <c r="M46" s="486">
        <f t="shared" si="38"/>
        <v>52200</v>
      </c>
      <c r="N46" s="486">
        <f t="shared" si="38"/>
        <v>91000</v>
      </c>
      <c r="O46" s="486">
        <f t="shared" si="38"/>
        <v>28047.508064515881</v>
      </c>
      <c r="P46" s="486">
        <f t="shared" si="38"/>
        <v>0</v>
      </c>
      <c r="Q46" s="493">
        <f t="shared" si="38"/>
        <v>4201017.104516129</v>
      </c>
    </row>
    <row r="47" spans="1:17" ht="15.75">
      <c r="A47" s="346"/>
      <c r="B47" s="475" t="s">
        <v>58</v>
      </c>
      <c r="C47" s="476"/>
      <c r="D47" s="477">
        <f>SUM(D40:D42,D31:D37,D22:D28,D13:D19,D6:D10)</f>
        <v>-821797.47635483928</v>
      </c>
      <c r="E47" s="478">
        <f t="shared" ref="E47:Q47" si="39">SUM(E40:E42,E31:E37,E22:E28,E13:E19,E6:E10)</f>
        <v>4548951.1502903216</v>
      </c>
      <c r="F47" s="478">
        <f t="shared" si="39"/>
        <v>460363.43058064539</v>
      </c>
      <c r="G47" s="478">
        <f t="shared" si="39"/>
        <v>13500</v>
      </c>
      <c r="H47" s="479">
        <f t="shared" si="39"/>
        <v>5022814.5808709674</v>
      </c>
      <c r="I47" s="487">
        <f t="shared" si="39"/>
        <v>2436000</v>
      </c>
      <c r="J47" s="487">
        <f t="shared" si="39"/>
        <v>1025369.5964516129</v>
      </c>
      <c r="K47" s="487">
        <f t="shared" si="39"/>
        <v>278400</v>
      </c>
      <c r="L47" s="487">
        <f t="shared" si="39"/>
        <v>290000</v>
      </c>
      <c r="M47" s="487">
        <f t="shared" si="39"/>
        <v>52200</v>
      </c>
      <c r="N47" s="487">
        <f t="shared" si="39"/>
        <v>91000</v>
      </c>
      <c r="O47" s="487">
        <f t="shared" si="39"/>
        <v>28047.508064515867</v>
      </c>
      <c r="P47" s="487">
        <f t="shared" si="39"/>
        <v>0</v>
      </c>
      <c r="Q47" s="494">
        <f t="shared" si="39"/>
        <v>4201017.1045161299</v>
      </c>
    </row>
    <row r="48" spans="1:17" ht="15.75">
      <c r="A48" s="480"/>
      <c r="B48" s="438"/>
      <c r="C48" s="438"/>
    </row>
    <row r="49" spans="1:4">
      <c r="A49" s="416"/>
      <c r="B49" s="416"/>
      <c r="C49" s="416"/>
    </row>
    <row r="50" spans="1:4">
      <c r="A50" s="416"/>
      <c r="B50" s="416"/>
      <c r="C50" s="416"/>
    </row>
    <row r="51" spans="1:4" ht="15.75">
      <c r="A51" s="439"/>
      <c r="B51" s="439"/>
      <c r="C51" s="439"/>
      <c r="D51" s="439"/>
    </row>
    <row r="52" spans="1:4">
      <c r="A52" s="416"/>
      <c r="B52" s="416"/>
      <c r="C52" s="416"/>
    </row>
    <row r="53" spans="1:4">
      <c r="A53" s="416"/>
      <c r="B53" s="416"/>
      <c r="C53" s="416"/>
    </row>
  </sheetData>
  <mergeCells count="8">
    <mergeCell ref="A22:A29"/>
    <mergeCell ref="A31:A38"/>
    <mergeCell ref="A40:A43"/>
    <mergeCell ref="E4:H4"/>
    <mergeCell ref="I4:Q4"/>
    <mergeCell ref="B5:C5"/>
    <mergeCell ref="A6:A11"/>
    <mergeCell ref="A13:A20"/>
  </mergeCells>
  <conditionalFormatting sqref="A12">
    <cfRule type="cellIs" dxfId="118" priority="2" operator="lessThan">
      <formula>0</formula>
    </cfRule>
  </conditionalFormatting>
  <conditionalFormatting sqref="A21">
    <cfRule type="cellIs" dxfId="117" priority="1" operator="lessThan">
      <formula>0</formula>
    </cfRule>
  </conditionalFormatting>
  <conditionalFormatting sqref="A5:B5">
    <cfRule type="cellIs" dxfId="116" priority="6" operator="lessThan">
      <formula>0</formula>
    </cfRule>
  </conditionalFormatting>
  <conditionalFormatting sqref="A48:C52">
    <cfRule type="cellIs" dxfId="115" priority="43" operator="lessThan">
      <formula>0</formula>
    </cfRule>
  </conditionalFormatting>
  <conditionalFormatting sqref="B40:B44">
    <cfRule type="cellIs" dxfId="114" priority="4" operator="lessThan">
      <formula>0</formula>
    </cfRule>
  </conditionalFormatting>
  <conditionalFormatting sqref="B11:C12">
    <cfRule type="cellIs" dxfId="113" priority="3" operator="lessThan">
      <formula>0</formula>
    </cfRule>
  </conditionalFormatting>
  <conditionalFormatting sqref="B45:D47">
    <cfRule type="cellIs" dxfId="112" priority="44" operator="lessThan">
      <formula>0</formula>
    </cfRule>
  </conditionalFormatting>
  <conditionalFormatting sqref="D6:D44">
    <cfRule type="cellIs" dxfId="111" priority="7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zoomScale="90" zoomScaleNormal="90" workbookViewId="0">
      <pane xSplit="3" ySplit="5" topLeftCell="D21" activePane="bottomRight" state="frozen"/>
      <selection pane="topRight"/>
      <selection pane="bottomLeft"/>
      <selection pane="bottomRight" activeCell="D54" sqref="D54"/>
    </sheetView>
  </sheetViews>
  <sheetFormatPr defaultColWidth="9" defaultRowHeight="15"/>
  <cols>
    <col min="1" max="1" width="12.85546875" style="381" customWidth="1"/>
    <col min="2" max="2" width="15.5703125" style="381" customWidth="1"/>
    <col min="3" max="3" width="13" style="381" customWidth="1"/>
    <col min="4" max="4" width="36" style="416" customWidth="1"/>
    <col min="5" max="5" width="15.7109375" customWidth="1"/>
    <col min="6" max="6" width="15.5703125" customWidth="1"/>
    <col min="7" max="8" width="16.7109375" customWidth="1"/>
    <col min="9" max="10" width="13.28515625" customWidth="1"/>
    <col min="11" max="11" width="14" customWidth="1"/>
    <col min="12" max="12" width="13.42578125" customWidth="1"/>
    <col min="13" max="13" width="11.85546875" customWidth="1"/>
    <col min="14" max="14" width="21.7109375" customWidth="1"/>
    <col min="15" max="15" width="15.42578125" customWidth="1"/>
    <col min="16" max="16" width="14.5703125" customWidth="1"/>
    <col min="17" max="17" width="16.7109375" customWidth="1"/>
  </cols>
  <sheetData>
    <row r="1" spans="1:17" ht="21">
      <c r="A1" s="452" t="s">
        <v>66</v>
      </c>
      <c r="B1" s="417"/>
      <c r="C1" s="417"/>
      <c r="D1" s="453"/>
    </row>
    <row r="2" spans="1:17" ht="20.25">
      <c r="A2" s="417"/>
      <c r="B2" s="417"/>
      <c r="C2" s="417"/>
      <c r="D2" s="453"/>
    </row>
    <row r="3" spans="1:17" ht="20.25">
      <c r="A3" s="417"/>
      <c r="B3" s="417"/>
      <c r="C3" s="417"/>
      <c r="D3" s="453"/>
    </row>
    <row r="4" spans="1:17" ht="18.75">
      <c r="A4" s="419">
        <f>'SO APRIL 2026 Rev2'!A3</f>
        <v>46113</v>
      </c>
      <c r="B4" s="419"/>
      <c r="C4" s="419"/>
      <c r="D4" s="454"/>
      <c r="E4" s="578" t="s">
        <v>81</v>
      </c>
      <c r="F4" s="579"/>
      <c r="G4" s="579"/>
      <c r="H4" s="579"/>
      <c r="I4" s="580" t="s">
        <v>68</v>
      </c>
      <c r="J4" s="580"/>
      <c r="K4" s="580"/>
      <c r="L4" s="580"/>
      <c r="M4" s="580"/>
      <c r="N4" s="580"/>
      <c r="O4" s="580"/>
      <c r="P4" s="580"/>
      <c r="Q4" s="581"/>
    </row>
    <row r="5" spans="1:17" s="451" customFormat="1" ht="18.75">
      <c r="A5" s="421" t="s">
        <v>5</v>
      </c>
      <c r="B5" s="576" t="s">
        <v>6</v>
      </c>
      <c r="C5" s="577"/>
      <c r="D5" s="455" t="s">
        <v>82</v>
      </c>
      <c r="E5" s="456" t="s">
        <v>70</v>
      </c>
      <c r="F5" s="456" t="s">
        <v>71</v>
      </c>
      <c r="G5" s="456" t="s">
        <v>72</v>
      </c>
      <c r="H5" s="457" t="s">
        <v>7</v>
      </c>
      <c r="I5" s="481" t="s">
        <v>73</v>
      </c>
      <c r="J5" s="481" t="s">
        <v>74</v>
      </c>
      <c r="K5" s="481" t="s">
        <v>75</v>
      </c>
      <c r="L5" s="481" t="s">
        <v>76</v>
      </c>
      <c r="M5" s="481" t="s">
        <v>77</v>
      </c>
      <c r="N5" s="481" t="s">
        <v>78</v>
      </c>
      <c r="O5" s="481" t="s">
        <v>79</v>
      </c>
      <c r="P5" s="481" t="s">
        <v>80</v>
      </c>
      <c r="Q5" s="488" t="s">
        <v>7</v>
      </c>
    </row>
    <row r="6" spans="1:17" ht="15.75">
      <c r="A6" s="574">
        <f>WEEKNUM(B6)</f>
        <v>14</v>
      </c>
      <c r="B6" s="329">
        <f>A4</f>
        <v>46113</v>
      </c>
      <c r="C6" s="330" t="str">
        <f t="shared" ref="C6:C10" si="0">TEXT(B6,"ddd")</f>
        <v>Rab</v>
      </c>
      <c r="D6" s="458">
        <f t="shared" ref="D6:D10" si="1">Q6-H6</f>
        <v>-14962.444935483829</v>
      </c>
      <c r="E6" s="459">
        <f>SUM('SO APRIL 2026 Rev2'!E6:AR6)</f>
        <v>169730.36454838709</v>
      </c>
      <c r="F6" s="459">
        <f>SUM('SO APRIL 2026 Rev2'!AS6:BC6)</f>
        <v>16581.070064516127</v>
      </c>
      <c r="G6" s="459">
        <f>SUM('SO APRIL 2026 Rev2'!AX6:AY6)</f>
        <v>2921.900322580635</v>
      </c>
      <c r="H6" s="460">
        <f>SUM(E6:G6)</f>
        <v>189233.33493548384</v>
      </c>
      <c r="I6" s="482">
        <f>'Summary sales'!D8</f>
        <v>100928.30999999998</v>
      </c>
      <c r="J6" s="482">
        <f>'Summary sales'!E8</f>
        <v>42523.65</v>
      </c>
      <c r="K6" s="482">
        <f>'Summary sales'!F8</f>
        <v>18037.29</v>
      </c>
      <c r="L6" s="482">
        <f>'Summary sales'!G8</f>
        <v>4177.3900000000003</v>
      </c>
      <c r="M6" s="482"/>
      <c r="N6" s="482">
        <f>'Summary sales'!I8</f>
        <v>8604.25</v>
      </c>
      <c r="O6" s="482"/>
      <c r="P6" s="482"/>
      <c r="Q6" s="489">
        <f>SUM(I6:P6)</f>
        <v>174270.89</v>
      </c>
    </row>
    <row r="7" spans="1:17" ht="15.75">
      <c r="A7" s="574"/>
      <c r="B7" s="333">
        <f t="shared" ref="B7:B10" si="2">B6+1</f>
        <v>46114</v>
      </c>
      <c r="C7" s="334" t="str">
        <f t="shared" si="0"/>
        <v>Kam</v>
      </c>
      <c r="D7" s="458">
        <f t="shared" si="1"/>
        <v>-39515.104935483832</v>
      </c>
      <c r="E7" s="461">
        <f>SUM('SO APRIL 2026 Rev2'!E7:AR7)</f>
        <v>169730.36454838709</v>
      </c>
      <c r="F7" s="461">
        <f>SUM('SO APRIL 2026 Rev2'!AS7:BC7)</f>
        <v>16581.070064516127</v>
      </c>
      <c r="G7" s="461">
        <f>SUM('SO APRIL 2026 Rev2'!AX7:AY7)</f>
        <v>2921.900322580635</v>
      </c>
      <c r="H7" s="462">
        <f t="shared" ref="H7:H10" si="3">SUM(E7:G7)</f>
        <v>189233.33493548384</v>
      </c>
      <c r="I7" s="483">
        <f>'Summary sales'!D9</f>
        <v>78845.78</v>
      </c>
      <c r="J7" s="483">
        <f>'Summary sales'!E9</f>
        <v>44578.75</v>
      </c>
      <c r="K7" s="483">
        <f>'Summary sales'!F9</f>
        <v>16718.5</v>
      </c>
      <c r="L7" s="483">
        <f>'Summary sales'!G9</f>
        <v>9575.2000000000007</v>
      </c>
      <c r="M7" s="483"/>
      <c r="N7" s="483">
        <f>'Summary sales'!I9</f>
        <v>0</v>
      </c>
      <c r="O7" s="483"/>
      <c r="P7" s="483"/>
      <c r="Q7" s="490">
        <f t="shared" ref="Q7:Q10" si="4">SUM(I7:P7)</f>
        <v>149718.23000000001</v>
      </c>
    </row>
    <row r="8" spans="1:17" ht="15.75">
      <c r="A8" s="574"/>
      <c r="B8" s="337">
        <f t="shared" si="2"/>
        <v>46115</v>
      </c>
      <c r="C8" s="463" t="str">
        <f t="shared" si="0"/>
        <v>Jum</v>
      </c>
      <c r="D8" s="458">
        <f t="shared" si="1"/>
        <v>-21885.454935483809</v>
      </c>
      <c r="E8" s="461">
        <f>SUM('SO APRIL 2026 Rev2'!E8:AR8)</f>
        <v>166230.36454838709</v>
      </c>
      <c r="F8" s="461">
        <f>SUM('SO APRIL 2026 Rev2'!AS8:BC8)</f>
        <v>16581.070064516127</v>
      </c>
      <c r="G8" s="461">
        <f>SUM('SO APRIL 2026 Rev2'!AX8:AY8)</f>
        <v>2921.900322580635</v>
      </c>
      <c r="H8" s="462">
        <f t="shared" si="3"/>
        <v>185733.33493548384</v>
      </c>
      <c r="I8" s="483">
        <f>'Summary sales'!D10</f>
        <v>105631.06</v>
      </c>
      <c r="J8" s="483">
        <f>'Summary sales'!E10</f>
        <v>40111.83</v>
      </c>
      <c r="K8" s="483">
        <f>'Summary sales'!F10</f>
        <v>13672.35</v>
      </c>
      <c r="L8" s="483">
        <f>'Summary sales'!G10</f>
        <v>0</v>
      </c>
      <c r="M8" s="483"/>
      <c r="N8" s="483">
        <f>'Summary sales'!I10</f>
        <v>4432.6400000000003</v>
      </c>
      <c r="O8" s="483"/>
      <c r="P8" s="483"/>
      <c r="Q8" s="490">
        <f t="shared" si="4"/>
        <v>163847.88000000003</v>
      </c>
    </row>
    <row r="9" spans="1:17" ht="15.75">
      <c r="A9" s="574"/>
      <c r="B9" s="338">
        <f t="shared" si="2"/>
        <v>46116</v>
      </c>
      <c r="C9" s="464" t="str">
        <f t="shared" si="0"/>
        <v>Sab</v>
      </c>
      <c r="D9" s="458">
        <f t="shared" si="1"/>
        <v>7351.1418387096783</v>
      </c>
      <c r="E9" s="461">
        <f>SUM('SO APRIL 2026 Rev2'!E9:AR9)</f>
        <v>161264.48777419355</v>
      </c>
      <c r="F9" s="461">
        <f>SUM('SO APRIL 2026 Rev2'!AS9:BC9)</f>
        <v>16581.070064516127</v>
      </c>
      <c r="G9" s="461">
        <f>SUM('SO APRIL 2026 Rev2'!AX9:AY9)</f>
        <v>2921.900322580635</v>
      </c>
      <c r="H9" s="462">
        <f t="shared" si="3"/>
        <v>180767.4581612903</v>
      </c>
      <c r="I9" s="483">
        <f>'Summary sales'!D11</f>
        <v>116238.75999999998</v>
      </c>
      <c r="J9" s="483">
        <f>'Summary sales'!E11</f>
        <v>46923.09</v>
      </c>
      <c r="K9" s="483">
        <f>'Summary sales'!F11</f>
        <v>13011.649999999998</v>
      </c>
      <c r="L9" s="483">
        <f>'Summary sales'!G11</f>
        <v>11945.1</v>
      </c>
      <c r="M9" s="483"/>
      <c r="N9" s="483">
        <f>'Summary sales'!I11</f>
        <v>0</v>
      </c>
      <c r="O9" s="483"/>
      <c r="P9" s="483"/>
      <c r="Q9" s="490">
        <f t="shared" si="4"/>
        <v>188118.59999999998</v>
      </c>
    </row>
    <row r="10" spans="1:17" ht="15.75">
      <c r="A10" s="574"/>
      <c r="B10" s="338">
        <f t="shared" si="2"/>
        <v>46117</v>
      </c>
      <c r="C10" s="464" t="str">
        <f t="shared" si="0"/>
        <v>Mgg</v>
      </c>
      <c r="D10" s="458">
        <f t="shared" si="1"/>
        <v>470.54667741933372</v>
      </c>
      <c r="E10" s="461">
        <f>SUM('SO APRIL 2026 Rev2'!E10:AR10)</f>
        <v>155992.84358064519</v>
      </c>
      <c r="F10" s="461">
        <f>SUM('SO APRIL 2026 Rev2'!AS10:BC10)</f>
        <v>11459.169741935491</v>
      </c>
      <c r="G10" s="461">
        <f>SUM('SO APRIL 2026 Rev2'!AX10:AY10)</f>
        <v>1800</v>
      </c>
      <c r="H10" s="462">
        <f t="shared" si="3"/>
        <v>169252.01332258069</v>
      </c>
      <c r="I10" s="483">
        <f>'Summary sales'!D12</f>
        <v>101567.04000000004</v>
      </c>
      <c r="J10" s="483">
        <f>'Summary sales'!E12</f>
        <v>48679.31</v>
      </c>
      <c r="K10" s="483">
        <f>'Summary sales'!F12</f>
        <v>14923.66</v>
      </c>
      <c r="L10" s="483">
        <f>'Summary sales'!G12</f>
        <v>4552.55</v>
      </c>
      <c r="M10" s="483"/>
      <c r="N10" s="483">
        <f>'Summary sales'!I12</f>
        <v>0</v>
      </c>
      <c r="O10" s="483"/>
      <c r="P10" s="483"/>
      <c r="Q10" s="490">
        <f t="shared" si="4"/>
        <v>169722.56000000003</v>
      </c>
    </row>
    <row r="11" spans="1:17" ht="15.75">
      <c r="A11" s="574"/>
      <c r="B11" s="344" t="s">
        <v>57</v>
      </c>
      <c r="C11" s="334"/>
      <c r="D11" s="465">
        <f>SUM(D6:D10)</f>
        <v>-68541.316290322458</v>
      </c>
      <c r="E11" s="466">
        <f t="shared" ref="E11:Q11" si="5">SUM(E6:E10)</f>
        <v>822948.42499999993</v>
      </c>
      <c r="F11" s="466">
        <f t="shared" si="5"/>
        <v>77783.45</v>
      </c>
      <c r="G11" s="466">
        <f t="shared" si="5"/>
        <v>13487.60129032254</v>
      </c>
      <c r="H11" s="467">
        <f t="shared" si="5"/>
        <v>914219.47629032249</v>
      </c>
      <c r="I11" s="484">
        <f t="shared" si="5"/>
        <v>503210.94999999995</v>
      </c>
      <c r="J11" s="484">
        <f t="shared" si="5"/>
        <v>222816.63</v>
      </c>
      <c r="K11" s="484">
        <f t="shared" si="5"/>
        <v>76363.45</v>
      </c>
      <c r="L11" s="484">
        <f t="shared" si="5"/>
        <v>30250.240000000002</v>
      </c>
      <c r="M11" s="484">
        <f t="shared" si="5"/>
        <v>0</v>
      </c>
      <c r="N11" s="484">
        <f t="shared" si="5"/>
        <v>13036.89</v>
      </c>
      <c r="O11" s="484">
        <f t="shared" si="5"/>
        <v>0</v>
      </c>
      <c r="P11" s="484"/>
      <c r="Q11" s="491">
        <f t="shared" si="5"/>
        <v>845678.16</v>
      </c>
    </row>
    <row r="12" spans="1:17" ht="15.75">
      <c r="A12" s="343"/>
      <c r="B12" s="333"/>
      <c r="C12" s="334"/>
      <c r="D12" s="458"/>
      <c r="E12" s="461"/>
      <c r="F12" s="461"/>
      <c r="G12" s="461"/>
      <c r="H12" s="462"/>
      <c r="I12" s="483"/>
      <c r="J12" s="483"/>
      <c r="K12" s="483"/>
      <c r="L12" s="483"/>
      <c r="M12" s="483"/>
      <c r="N12" s="483"/>
      <c r="O12" s="483"/>
      <c r="P12" s="483"/>
      <c r="Q12" s="490"/>
    </row>
    <row r="13" spans="1:17" ht="15.75">
      <c r="A13" s="574">
        <f>WEEKNUM(B13)</f>
        <v>15</v>
      </c>
      <c r="B13" s="333">
        <f>B10+1</f>
        <v>46118</v>
      </c>
      <c r="C13" s="334" t="str">
        <f t="shared" ref="C13:C19" si="6">TEXT(B13,"ddd")</f>
        <v>Sen</v>
      </c>
      <c r="D13" s="458">
        <f t="shared" ref="D13:D19" si="7">Q13-H13</f>
        <v>-9391.3949354838405</v>
      </c>
      <c r="E13" s="461">
        <f>SUM('SO APRIL 2026 Rev2'!E13:AR13)</f>
        <v>162930.36454838709</v>
      </c>
      <c r="F13" s="461">
        <f>SUM('SO APRIL 2026 Rev2'!AS13:BC13)</f>
        <v>16581.070064516127</v>
      </c>
      <c r="G13" s="461">
        <f>SUM('SO APRIL 2026 Rev2'!AX13:AY13)</f>
        <v>2921.900322580635</v>
      </c>
      <c r="H13" s="462">
        <f t="shared" ref="H13:H19" si="8">SUM(E13:G13)</f>
        <v>182433.33493548384</v>
      </c>
      <c r="I13" s="483">
        <f>'Summary sales'!D13</f>
        <v>101450.25</v>
      </c>
      <c r="J13" s="483">
        <f>'Summary sales'!E13</f>
        <v>47032.04</v>
      </c>
      <c r="K13" s="483">
        <f>'Summary sales'!F13</f>
        <v>13171.589999999998</v>
      </c>
      <c r="L13" s="483">
        <f>'Summary sales'!G13</f>
        <v>7328.1200000000008</v>
      </c>
      <c r="M13" s="483"/>
      <c r="N13" s="483">
        <f>'Summary sales'!I13</f>
        <v>4059.94</v>
      </c>
      <c r="O13" s="483"/>
      <c r="P13" s="483"/>
      <c r="Q13" s="490">
        <f t="shared" ref="Q13:Q19" si="9">SUM(I13:P13)</f>
        <v>173041.94</v>
      </c>
    </row>
    <row r="14" spans="1:17" ht="15.75">
      <c r="A14" s="574"/>
      <c r="B14" s="333">
        <f t="shared" ref="B14:B19" si="10">B13+1</f>
        <v>46119</v>
      </c>
      <c r="C14" s="334" t="str">
        <f t="shared" si="6"/>
        <v>Sel</v>
      </c>
      <c r="D14" s="458">
        <f t="shared" si="7"/>
        <v>12567.735064516164</v>
      </c>
      <c r="E14" s="461">
        <f>SUM('SO APRIL 2026 Rev2'!E14:AR14)</f>
        <v>162930.36454838709</v>
      </c>
      <c r="F14" s="461">
        <f>SUM('SO APRIL 2026 Rev2'!AS14:BC14)</f>
        <v>16581.070064516127</v>
      </c>
      <c r="G14" s="461">
        <f>SUM('SO APRIL 2026 Rev2'!AX14:AY14)</f>
        <v>2921.900322580635</v>
      </c>
      <c r="H14" s="462">
        <f t="shared" si="8"/>
        <v>182433.33493548384</v>
      </c>
      <c r="I14" s="483">
        <f>'Summary sales'!D14</f>
        <v>110281.66000000002</v>
      </c>
      <c r="J14" s="483">
        <f>'Summary sales'!E14</f>
        <v>47943.57</v>
      </c>
      <c r="K14" s="483">
        <f>'Summary sales'!F14</f>
        <v>18857.269999999997</v>
      </c>
      <c r="L14" s="483">
        <f>'Summary sales'!G14</f>
        <v>13891.13</v>
      </c>
      <c r="M14" s="483"/>
      <c r="N14" s="483">
        <f>'Summary sales'!I14</f>
        <v>4027.44</v>
      </c>
      <c r="O14" s="483"/>
      <c r="P14" s="483"/>
      <c r="Q14" s="490">
        <f t="shared" si="9"/>
        <v>195001.07</v>
      </c>
    </row>
    <row r="15" spans="1:17" ht="15.75">
      <c r="A15" s="574"/>
      <c r="B15" s="333">
        <f t="shared" si="10"/>
        <v>46120</v>
      </c>
      <c r="C15" s="334" t="str">
        <f t="shared" si="6"/>
        <v>Rab</v>
      </c>
      <c r="D15" s="458">
        <f t="shared" si="7"/>
        <v>-3658.6249354838801</v>
      </c>
      <c r="E15" s="461">
        <f>SUM('SO APRIL 2026 Rev2'!E15:AR15)</f>
        <v>162930.36454838709</v>
      </c>
      <c r="F15" s="461">
        <f>SUM('SO APRIL 2026 Rev2'!AS15:BC15)</f>
        <v>16581.070064516127</v>
      </c>
      <c r="G15" s="461">
        <f>SUM('SO APRIL 2026 Rev2'!AX15:AY15)</f>
        <v>2921.900322580635</v>
      </c>
      <c r="H15" s="462">
        <f t="shared" si="8"/>
        <v>182433.33493548384</v>
      </c>
      <c r="I15" s="483">
        <f>'Summary sales'!D15</f>
        <v>102703.50999999998</v>
      </c>
      <c r="J15" s="483">
        <f>'Summary sales'!E15</f>
        <v>49471.31</v>
      </c>
      <c r="K15" s="483">
        <f>'Summary sales'!F15</f>
        <v>17319.8</v>
      </c>
      <c r="L15" s="483">
        <f>'Summary sales'!G15</f>
        <v>5278.75</v>
      </c>
      <c r="M15" s="483"/>
      <c r="N15" s="483">
        <f>'Summary sales'!I15</f>
        <v>4001.34</v>
      </c>
      <c r="O15" s="483"/>
      <c r="P15" s="483"/>
      <c r="Q15" s="490">
        <f t="shared" si="9"/>
        <v>178774.70999999996</v>
      </c>
    </row>
    <row r="16" spans="1:17" ht="15.75">
      <c r="A16" s="574"/>
      <c r="B16" s="333">
        <f t="shared" si="10"/>
        <v>46121</v>
      </c>
      <c r="C16" s="334" t="str">
        <f t="shared" si="6"/>
        <v>Kam</v>
      </c>
      <c r="D16" s="458">
        <f t="shared" si="7"/>
        <v>-21833.084935483814</v>
      </c>
      <c r="E16" s="461">
        <f>SUM('SO APRIL 2026 Rev2'!E16:AR16)</f>
        <v>160930.36454838709</v>
      </c>
      <c r="F16" s="461">
        <f>SUM('SO APRIL 2026 Rev2'!AS16:BC16)</f>
        <v>16581.070064516127</v>
      </c>
      <c r="G16" s="461">
        <f>SUM('SO APRIL 2026 Rev2'!AX16:AY16)</f>
        <v>2921.900322580635</v>
      </c>
      <c r="H16" s="462">
        <f t="shared" si="8"/>
        <v>180433.33493548384</v>
      </c>
      <c r="I16" s="483">
        <f>'Summary sales'!D16</f>
        <v>97551.650000000023</v>
      </c>
      <c r="J16" s="483">
        <f>'Summary sales'!E16</f>
        <v>42173.36</v>
      </c>
      <c r="K16" s="483">
        <f>'Summary sales'!F16</f>
        <v>13291.76</v>
      </c>
      <c r="L16" s="483">
        <f>'Summary sales'!G16</f>
        <v>5583.48</v>
      </c>
      <c r="M16" s="483"/>
      <c r="N16" s="483">
        <f>'Summary sales'!I16</f>
        <v>0</v>
      </c>
      <c r="O16" s="483"/>
      <c r="P16" s="483"/>
      <c r="Q16" s="490">
        <f t="shared" si="9"/>
        <v>158600.25000000003</v>
      </c>
    </row>
    <row r="17" spans="1:17" ht="15.75">
      <c r="A17" s="574"/>
      <c r="B17" s="333">
        <f t="shared" si="10"/>
        <v>46122</v>
      </c>
      <c r="C17" s="334" t="str">
        <f t="shared" si="6"/>
        <v>Jum</v>
      </c>
      <c r="D17" s="458">
        <f t="shared" si="7"/>
        <v>-8233.4949354838172</v>
      </c>
      <c r="E17" s="461">
        <f>SUM('SO APRIL 2026 Rev2'!E17:AR17)</f>
        <v>160930.36454838709</v>
      </c>
      <c r="F17" s="461">
        <f>SUM('SO APRIL 2026 Rev2'!AS17:BC17)</f>
        <v>16581.070064516127</v>
      </c>
      <c r="G17" s="461">
        <f>SUM('SO APRIL 2026 Rev2'!AX17:AY17)</f>
        <v>2921.900322580635</v>
      </c>
      <c r="H17" s="462">
        <f t="shared" si="8"/>
        <v>180433.33493548384</v>
      </c>
      <c r="I17" s="483">
        <f>'Summary sales'!D17</f>
        <v>97398.1</v>
      </c>
      <c r="J17" s="483">
        <f>'Summary sales'!E17</f>
        <v>42410.79</v>
      </c>
      <c r="K17" s="483">
        <f>'Summary sales'!F17</f>
        <v>23124</v>
      </c>
      <c r="L17" s="483">
        <f>'Summary sales'!G17</f>
        <v>5126.1899999999996</v>
      </c>
      <c r="M17" s="483"/>
      <c r="N17" s="483">
        <f>'Summary sales'!I17</f>
        <v>4140.76</v>
      </c>
      <c r="O17" s="483"/>
      <c r="P17" s="483"/>
      <c r="Q17" s="490">
        <f t="shared" si="9"/>
        <v>172199.84000000003</v>
      </c>
    </row>
    <row r="18" spans="1:17" ht="15.75">
      <c r="A18" s="574"/>
      <c r="B18" s="338">
        <f t="shared" si="10"/>
        <v>46123</v>
      </c>
      <c r="C18" s="464" t="str">
        <f t="shared" si="6"/>
        <v>Sab</v>
      </c>
      <c r="D18" s="458">
        <f t="shared" si="7"/>
        <v>7220.7218387097237</v>
      </c>
      <c r="E18" s="461">
        <f>SUM('SO APRIL 2026 Rev2'!E18:AR18)</f>
        <v>155964.48777419355</v>
      </c>
      <c r="F18" s="461">
        <f>SUM('SO APRIL 2026 Rev2'!AS18:BC18)</f>
        <v>16581.070064516127</v>
      </c>
      <c r="G18" s="461">
        <f>SUM('SO APRIL 2026 Rev2'!AX18:AY18)</f>
        <v>2921.900322580635</v>
      </c>
      <c r="H18" s="462">
        <f t="shared" si="8"/>
        <v>175467.4581612903</v>
      </c>
      <c r="I18" s="483">
        <f>'Summary sales'!D18</f>
        <v>100310.68</v>
      </c>
      <c r="J18" s="483">
        <f>'Summary sales'!E18</f>
        <v>50442.790000000008</v>
      </c>
      <c r="K18" s="483">
        <f>'Summary sales'!F18</f>
        <v>22294.95</v>
      </c>
      <c r="L18" s="483">
        <f>'Summary sales'!G18</f>
        <v>5385.79</v>
      </c>
      <c r="M18" s="483"/>
      <c r="N18" s="483">
        <f>'Summary sales'!I18</f>
        <v>4253.97</v>
      </c>
      <c r="O18" s="483"/>
      <c r="P18" s="483"/>
      <c r="Q18" s="490">
        <f t="shared" si="9"/>
        <v>182688.18000000002</v>
      </c>
    </row>
    <row r="19" spans="1:17" ht="15.75">
      <c r="A19" s="574"/>
      <c r="B19" s="338">
        <f t="shared" si="10"/>
        <v>46124</v>
      </c>
      <c r="C19" s="464" t="str">
        <f t="shared" si="6"/>
        <v>Mgg</v>
      </c>
      <c r="D19" s="458">
        <f t="shared" si="7"/>
        <v>3619.2066774193081</v>
      </c>
      <c r="E19" s="461">
        <f>SUM('SO APRIL 2026 Rev2'!E19:AR19)</f>
        <v>150692.84358064519</v>
      </c>
      <c r="F19" s="461">
        <f>SUM('SO APRIL 2026 Rev2'!AS19:BC19)</f>
        <v>11459.169741935491</v>
      </c>
      <c r="G19" s="461">
        <f>SUM('SO APRIL 2026 Rev2'!AX19:AY19)</f>
        <v>1800</v>
      </c>
      <c r="H19" s="462">
        <f t="shared" si="8"/>
        <v>163952.01332258069</v>
      </c>
      <c r="I19" s="483">
        <f>'Summary sales'!D19</f>
        <v>99786.090000000011</v>
      </c>
      <c r="J19" s="483">
        <f>'Summary sales'!E19</f>
        <v>37464.35</v>
      </c>
      <c r="K19" s="483">
        <f>'Summary sales'!F19</f>
        <v>21534</v>
      </c>
      <c r="L19" s="483">
        <f>'Summary sales'!G19</f>
        <v>4201.42</v>
      </c>
      <c r="M19" s="483"/>
      <c r="N19" s="483">
        <f>'Summary sales'!I19</f>
        <v>4585.3599999999997</v>
      </c>
      <c r="O19" s="483"/>
      <c r="P19" s="483"/>
      <c r="Q19" s="490">
        <f t="shared" si="9"/>
        <v>167571.22</v>
      </c>
    </row>
    <row r="20" spans="1:17" ht="15.75">
      <c r="A20" s="574"/>
      <c r="B20" s="344" t="s">
        <v>57</v>
      </c>
      <c r="C20" s="334"/>
      <c r="D20" s="465">
        <f t="shared" ref="D20:Q20" si="11">SUM(D13:D19)</f>
        <v>-19708.936161290156</v>
      </c>
      <c r="E20" s="466">
        <f t="shared" si="11"/>
        <v>1117309.1540967743</v>
      </c>
      <c r="F20" s="466">
        <f t="shared" si="11"/>
        <v>110945.59012903225</v>
      </c>
      <c r="G20" s="466">
        <f t="shared" si="11"/>
        <v>19331.401935483809</v>
      </c>
      <c r="H20" s="467">
        <f t="shared" si="11"/>
        <v>1247586.1461612901</v>
      </c>
      <c r="I20" s="484">
        <f t="shared" si="11"/>
        <v>709481.94000000006</v>
      </c>
      <c r="J20" s="484">
        <f t="shared" si="11"/>
        <v>316938.20999999996</v>
      </c>
      <c r="K20" s="484">
        <f t="shared" si="11"/>
        <v>129593.36999999998</v>
      </c>
      <c r="L20" s="484">
        <f t="shared" si="11"/>
        <v>46794.879999999997</v>
      </c>
      <c r="M20" s="484">
        <f t="shared" si="11"/>
        <v>0</v>
      </c>
      <c r="N20" s="484">
        <f t="shared" si="11"/>
        <v>25068.81</v>
      </c>
      <c r="O20" s="484">
        <f t="shared" si="11"/>
        <v>0</v>
      </c>
      <c r="P20" s="484"/>
      <c r="Q20" s="491">
        <f t="shared" si="11"/>
        <v>1227877.21</v>
      </c>
    </row>
    <row r="21" spans="1:17" ht="15.75">
      <c r="A21" s="328"/>
      <c r="B21" s="344"/>
      <c r="C21" s="334"/>
      <c r="D21" s="458"/>
      <c r="E21" s="461"/>
      <c r="F21" s="461"/>
      <c r="G21" s="461"/>
      <c r="H21" s="462"/>
      <c r="I21" s="483"/>
      <c r="J21" s="483"/>
      <c r="K21" s="483"/>
      <c r="L21" s="483"/>
      <c r="M21" s="483"/>
      <c r="N21" s="483"/>
      <c r="O21" s="483"/>
      <c r="P21" s="483"/>
      <c r="Q21" s="490"/>
    </row>
    <row r="22" spans="1:17" ht="15.75">
      <c r="A22" s="574">
        <f>WEEKNUM(B22)</f>
        <v>16</v>
      </c>
      <c r="B22" s="333">
        <f>B19+1</f>
        <v>46125</v>
      </c>
      <c r="C22" s="334" t="str">
        <f t="shared" ref="C22:C28" si="12">TEXT(B22,"ddd")</f>
        <v>Sen</v>
      </c>
      <c r="D22" s="458">
        <f t="shared" ref="D22:D28" si="13">Q22-H22</f>
        <v>-10578.218483870965</v>
      </c>
      <c r="E22" s="461">
        <f>SUM('SO APRIL 2026 Rev2'!E22:AR22)</f>
        <v>159056.03809677419</v>
      </c>
      <c r="F22" s="461">
        <f>SUM('SO APRIL 2026 Rev2'!AS22:BC22)</f>
        <v>16581.070064516127</v>
      </c>
      <c r="G22" s="461">
        <f>SUM('SO APRIL 2026 Rev2'!AX22:AY22)</f>
        <v>2921.900322580635</v>
      </c>
      <c r="H22" s="462">
        <f t="shared" ref="H22:H28" si="14">SUM(E22:G22)</f>
        <v>178559.00848387094</v>
      </c>
      <c r="I22" s="483">
        <f>'Summary sales'!D20</f>
        <v>96651.079999999987</v>
      </c>
      <c r="J22" s="483">
        <f>'Summary sales'!E20</f>
        <v>39592.39</v>
      </c>
      <c r="K22" s="483">
        <f>'Summary sales'!F20</f>
        <v>21876.280000000002</v>
      </c>
      <c r="L22" s="483">
        <f>'Summary sales'!G20</f>
        <v>5515.69</v>
      </c>
      <c r="M22" s="483"/>
      <c r="N22" s="483">
        <f>'Summary sales'!I20</f>
        <v>4345.3500000000004</v>
      </c>
      <c r="O22" s="483"/>
      <c r="P22" s="483"/>
      <c r="Q22" s="490">
        <f t="shared" ref="Q22:Q28" si="15">SUM(I22:P22)</f>
        <v>167980.78999999998</v>
      </c>
    </row>
    <row r="23" spans="1:17" ht="15.75">
      <c r="A23" s="574"/>
      <c r="B23" s="333">
        <f t="shared" ref="B23:B28" si="16">B22+1</f>
        <v>46126</v>
      </c>
      <c r="C23" s="334" t="str">
        <f t="shared" si="12"/>
        <v>Sel</v>
      </c>
      <c r="D23" s="458">
        <f t="shared" si="13"/>
        <v>-10619.088483870961</v>
      </c>
      <c r="E23" s="461">
        <f>SUM('SO APRIL 2026 Rev2'!E23:AR23)</f>
        <v>159056.03809677419</v>
      </c>
      <c r="F23" s="461">
        <f>SUM('SO APRIL 2026 Rev2'!AS23:BC23)</f>
        <v>16581.070064516127</v>
      </c>
      <c r="G23" s="461">
        <f>SUM('SO APRIL 2026 Rev2'!AX23:AY23)</f>
        <v>2921.900322580635</v>
      </c>
      <c r="H23" s="462">
        <f t="shared" si="14"/>
        <v>178559.00848387094</v>
      </c>
      <c r="I23" s="483">
        <f>'Summary sales'!D21</f>
        <v>103628.60999999997</v>
      </c>
      <c r="J23" s="483">
        <f>'Summary sales'!E21</f>
        <v>43687.960000000006</v>
      </c>
      <c r="K23" s="483">
        <f>'Summary sales'!F21</f>
        <v>16442.93</v>
      </c>
      <c r="L23" s="483">
        <f>'Summary sales'!G21</f>
        <v>0</v>
      </c>
      <c r="M23" s="483"/>
      <c r="N23" s="483">
        <f>'Summary sales'!I21</f>
        <v>4180.42</v>
      </c>
      <c r="O23" s="483"/>
      <c r="P23" s="483"/>
      <c r="Q23" s="490">
        <f t="shared" si="15"/>
        <v>167939.91999999998</v>
      </c>
    </row>
    <row r="24" spans="1:17" ht="15.75">
      <c r="A24" s="574"/>
      <c r="B24" s="333">
        <f t="shared" si="16"/>
        <v>46127</v>
      </c>
      <c r="C24" s="334" t="str">
        <f t="shared" si="12"/>
        <v>Rab</v>
      </c>
      <c r="D24" s="458">
        <f t="shared" si="13"/>
        <v>5982.4937741935719</v>
      </c>
      <c r="E24" s="461">
        <f>SUM('SO APRIL 2026 Rev2'!E24:AR24)</f>
        <v>160455.97583870968</v>
      </c>
      <c r="F24" s="461">
        <f>SUM('SO APRIL 2026 Rev2'!AS24:BC24)</f>
        <v>16581.070064516127</v>
      </c>
      <c r="G24" s="461">
        <f>SUM('SO APRIL 2026 Rev2'!AX24:AY24)</f>
        <v>2921.900322580635</v>
      </c>
      <c r="H24" s="462">
        <f t="shared" si="14"/>
        <v>179958.94622580643</v>
      </c>
      <c r="I24" s="483">
        <f>'Summary sales'!D22</f>
        <v>108635.65000000001</v>
      </c>
      <c r="J24" s="483">
        <f>'Summary sales'!E22</f>
        <v>51750.700000000004</v>
      </c>
      <c r="K24" s="483">
        <f>'Summary sales'!F22</f>
        <v>16865.670000000002</v>
      </c>
      <c r="L24" s="483">
        <f>'Summary sales'!G22</f>
        <v>4818.12</v>
      </c>
      <c r="M24" s="483"/>
      <c r="N24" s="483">
        <f>'Summary sales'!I22</f>
        <v>3871.3</v>
      </c>
      <c r="O24" s="483"/>
      <c r="P24" s="483"/>
      <c r="Q24" s="490">
        <f t="shared" si="15"/>
        <v>185941.44</v>
      </c>
    </row>
    <row r="25" spans="1:17" ht="15.75">
      <c r="A25" s="574"/>
      <c r="B25" s="333">
        <f t="shared" si="16"/>
        <v>46128</v>
      </c>
      <c r="C25" s="334" t="str">
        <f t="shared" si="12"/>
        <v>Kam</v>
      </c>
      <c r="D25" s="458">
        <f t="shared" si="13"/>
        <v>1816.1237741936056</v>
      </c>
      <c r="E25" s="461">
        <f>SUM('SO APRIL 2026 Rev2'!E25:AR25)</f>
        <v>157455.97583870968</v>
      </c>
      <c r="F25" s="461">
        <f>SUM('SO APRIL 2026 Rev2'!AS25:BC25)</f>
        <v>16581.070064516127</v>
      </c>
      <c r="G25" s="461">
        <f>SUM('SO APRIL 2026 Rev2'!AX25:AY25)</f>
        <v>2921.900322580635</v>
      </c>
      <c r="H25" s="462">
        <f t="shared" si="14"/>
        <v>176958.94622580643</v>
      </c>
      <c r="I25" s="483">
        <f>'Summary sales'!D23</f>
        <v>104676.46000000004</v>
      </c>
      <c r="J25" s="483">
        <f>'Summary sales'!E23</f>
        <v>43682.68</v>
      </c>
      <c r="K25" s="483">
        <f>'Summary sales'!F23</f>
        <v>20901.120000000003</v>
      </c>
      <c r="L25" s="483">
        <f>'Summary sales'!G23</f>
        <v>5197.6000000000004</v>
      </c>
      <c r="M25" s="483"/>
      <c r="N25" s="483">
        <f>'Summary sales'!I23</f>
        <v>4317.21</v>
      </c>
      <c r="O25" s="483"/>
      <c r="P25" s="483"/>
      <c r="Q25" s="490">
        <f t="shared" si="15"/>
        <v>178775.07000000004</v>
      </c>
    </row>
    <row r="26" spans="1:17" ht="15.75">
      <c r="A26" s="574"/>
      <c r="B26" s="333">
        <f t="shared" si="16"/>
        <v>46129</v>
      </c>
      <c r="C26" s="334" t="str">
        <f t="shared" si="12"/>
        <v>Jum</v>
      </c>
      <c r="D26" s="458">
        <f t="shared" si="13"/>
        <v>-537.36622580644325</v>
      </c>
      <c r="E26" s="461">
        <f>SUM('SO APRIL 2026 Rev2'!E26:AR26)</f>
        <v>157455.97583870968</v>
      </c>
      <c r="F26" s="461">
        <f>SUM('SO APRIL 2026 Rev2'!AS26:BC26)</f>
        <v>16581.070064516127</v>
      </c>
      <c r="G26" s="461">
        <f>SUM('SO APRIL 2026 Rev2'!AX26:AY26)</f>
        <v>2921.900322580635</v>
      </c>
      <c r="H26" s="462">
        <f t="shared" si="14"/>
        <v>176958.94622580643</v>
      </c>
      <c r="I26" s="483">
        <f>'Summary sales'!D24</f>
        <v>103424.69999999998</v>
      </c>
      <c r="J26" s="483">
        <f>'Summary sales'!E24</f>
        <v>45057.780000000006</v>
      </c>
      <c r="K26" s="483">
        <f>'Summary sales'!F24</f>
        <v>15669.73</v>
      </c>
      <c r="L26" s="483">
        <f>'Summary sales'!G24</f>
        <v>8154.8</v>
      </c>
      <c r="M26" s="483"/>
      <c r="N26" s="483">
        <f>'Summary sales'!I24</f>
        <v>4114.57</v>
      </c>
      <c r="O26" s="483"/>
      <c r="P26" s="483"/>
      <c r="Q26" s="490">
        <f t="shared" si="15"/>
        <v>176421.58</v>
      </c>
    </row>
    <row r="27" spans="1:17" ht="15.75">
      <c r="A27" s="574"/>
      <c r="B27" s="338">
        <f t="shared" si="16"/>
        <v>46130</v>
      </c>
      <c r="C27" s="464" t="str">
        <f t="shared" si="12"/>
        <v>Sab</v>
      </c>
      <c r="D27" s="458">
        <f t="shared" si="13"/>
        <v>-2809.6794516129303</v>
      </c>
      <c r="E27" s="461">
        <f>SUM('SO APRIL 2026 Rev2'!E27:AR27)</f>
        <v>143740.09906451614</v>
      </c>
      <c r="F27" s="461">
        <f>SUM('SO APRIL 2026 Rev2'!AS27:BC27)</f>
        <v>16581.070064516127</v>
      </c>
      <c r="G27" s="461">
        <f>SUM('SO APRIL 2026 Rev2'!AX27:AY27)</f>
        <v>2921.900322580635</v>
      </c>
      <c r="H27" s="462">
        <f t="shared" si="14"/>
        <v>163243.06945161289</v>
      </c>
      <c r="I27" s="483">
        <f>'Summary sales'!D25</f>
        <v>95235.309999999969</v>
      </c>
      <c r="J27" s="483">
        <f>'Summary sales'!E25</f>
        <v>43895.500000000007</v>
      </c>
      <c r="K27" s="483">
        <f>'Summary sales'!F25</f>
        <v>16164.650000000001</v>
      </c>
      <c r="L27" s="483">
        <f>'Summary sales'!G25</f>
        <v>5137.93</v>
      </c>
      <c r="M27" s="483"/>
      <c r="N27" s="483">
        <f>'Summary sales'!I25</f>
        <v>0</v>
      </c>
      <c r="O27" s="483"/>
      <c r="P27" s="483"/>
      <c r="Q27" s="490">
        <f t="shared" si="15"/>
        <v>160433.38999999996</v>
      </c>
    </row>
    <row r="28" spans="1:17" ht="15.75">
      <c r="A28" s="574"/>
      <c r="B28" s="338">
        <f t="shared" si="16"/>
        <v>46131</v>
      </c>
      <c r="C28" s="464" t="str">
        <f t="shared" si="12"/>
        <v>Mgg</v>
      </c>
      <c r="D28" s="458">
        <f t="shared" si="13"/>
        <v>34510.668935483845</v>
      </c>
      <c r="E28" s="461">
        <f>SUM('SO APRIL 2026 Rev2'!E28:AR28)</f>
        <v>134042.78132258065</v>
      </c>
      <c r="F28" s="461">
        <f>SUM('SO APRIL 2026 Rev2'!AS28:BC28)</f>
        <v>11459.169741935491</v>
      </c>
      <c r="G28" s="461">
        <f>SUM('SO APRIL 2026 Rev2'!AX28:AY28)</f>
        <v>1800</v>
      </c>
      <c r="H28" s="462">
        <f t="shared" si="14"/>
        <v>147301.95106451615</v>
      </c>
      <c r="I28" s="483">
        <f>'Summary sales'!D26</f>
        <v>98590.64999999998</v>
      </c>
      <c r="J28" s="483">
        <f>'Summary sales'!E26</f>
        <v>48717.439999999995</v>
      </c>
      <c r="K28" s="483">
        <f>'Summary sales'!F26</f>
        <v>22980.89</v>
      </c>
      <c r="L28" s="483">
        <f>'Summary sales'!G26</f>
        <v>3184.95</v>
      </c>
      <c r="M28" s="483"/>
      <c r="N28" s="483">
        <f>'Summary sales'!I26</f>
        <v>8338.69</v>
      </c>
      <c r="O28" s="483"/>
      <c r="P28" s="483"/>
      <c r="Q28" s="490">
        <f t="shared" si="15"/>
        <v>181812.62</v>
      </c>
    </row>
    <row r="29" spans="1:17" ht="15.75">
      <c r="A29" s="574"/>
      <c r="B29" s="344" t="s">
        <v>57</v>
      </c>
      <c r="C29" s="334"/>
      <c r="D29" s="465">
        <f t="shared" ref="D29:Q29" si="17">SUM(D22:D28)</f>
        <v>17764.933838709723</v>
      </c>
      <c r="E29" s="466">
        <f t="shared" si="17"/>
        <v>1071262.8840967743</v>
      </c>
      <c r="F29" s="466">
        <f t="shared" si="17"/>
        <v>110945.59012903225</v>
      </c>
      <c r="G29" s="466">
        <f t="shared" si="17"/>
        <v>19331.401935483809</v>
      </c>
      <c r="H29" s="467">
        <f t="shared" si="17"/>
        <v>1201539.8761612901</v>
      </c>
      <c r="I29" s="484">
        <f t="shared" si="17"/>
        <v>710842.46</v>
      </c>
      <c r="J29" s="484">
        <f t="shared" si="17"/>
        <v>316384.45</v>
      </c>
      <c r="K29" s="484">
        <f t="shared" si="17"/>
        <v>130901.27</v>
      </c>
      <c r="L29" s="484">
        <f t="shared" si="17"/>
        <v>32009.09</v>
      </c>
      <c r="M29" s="484">
        <f t="shared" si="17"/>
        <v>0</v>
      </c>
      <c r="N29" s="484">
        <f t="shared" si="17"/>
        <v>29167.54</v>
      </c>
      <c r="O29" s="484">
        <f t="shared" si="17"/>
        <v>0</v>
      </c>
      <c r="P29" s="484"/>
      <c r="Q29" s="491">
        <f t="shared" si="17"/>
        <v>1219304.81</v>
      </c>
    </row>
    <row r="30" spans="1:17" ht="15.75">
      <c r="A30" s="328"/>
      <c r="B30" s="344"/>
      <c r="C30" s="334"/>
      <c r="D30" s="458"/>
      <c r="E30" s="461"/>
      <c r="F30" s="461"/>
      <c r="G30" s="461"/>
      <c r="H30" s="462"/>
      <c r="I30" s="483"/>
      <c r="J30" s="483"/>
      <c r="K30" s="483"/>
      <c r="L30" s="483"/>
      <c r="M30" s="483"/>
      <c r="N30" s="483"/>
      <c r="O30" s="483"/>
      <c r="P30" s="483"/>
      <c r="Q30" s="490"/>
    </row>
    <row r="31" spans="1:17" ht="15.75">
      <c r="A31" s="574">
        <f>WEEKNUM(B31)</f>
        <v>17</v>
      </c>
      <c r="B31" s="333">
        <f>B28+1</f>
        <v>46132</v>
      </c>
      <c r="C31" s="334" t="str">
        <f t="shared" ref="C31:C37" si="18">TEXT(B31,"ddd")</f>
        <v>Sen</v>
      </c>
      <c r="D31" s="458">
        <f t="shared" ref="D31:D37" si="19">Q31-H31</f>
        <v>-13077.69622580643</v>
      </c>
      <c r="E31" s="461">
        <f>SUM('SO APRIL 2026 Rev2'!E31:AR31)</f>
        <v>157455.97583870968</v>
      </c>
      <c r="F31" s="461">
        <f>SUM('SO APRIL 2026 Rev2'!AS31:BC31)</f>
        <v>16581.070064516127</v>
      </c>
      <c r="G31" s="461">
        <f>SUM('SO APRIL 2026 Rev2'!AX31:AY31)</f>
        <v>2921.900322580635</v>
      </c>
      <c r="H31" s="462">
        <f t="shared" ref="H31:H37" si="20">SUM(E31:G31)</f>
        <v>176958.94622580643</v>
      </c>
      <c r="I31" s="483">
        <f>'Summary sales'!D27</f>
        <v>96022.170000000013</v>
      </c>
      <c r="J31" s="483">
        <f>'Summary sales'!E27</f>
        <v>48806.150000000009</v>
      </c>
      <c r="K31" s="483">
        <f>'Summary sales'!F27</f>
        <v>11612.66</v>
      </c>
      <c r="L31" s="483">
        <f>'Summary sales'!G27</f>
        <v>7440.2699999999995</v>
      </c>
      <c r="M31" s="483"/>
      <c r="N31" s="483">
        <f>'Summary sales'!I27</f>
        <v>0</v>
      </c>
      <c r="O31" s="483"/>
      <c r="P31" s="483"/>
      <c r="Q31" s="490">
        <f t="shared" ref="Q31:Q37" si="21">SUM(I31:P31)</f>
        <v>163881.25</v>
      </c>
    </row>
    <row r="32" spans="1:17" ht="15.75">
      <c r="A32" s="574"/>
      <c r="B32" s="333">
        <f t="shared" ref="B32:B37" si="22">B31+1</f>
        <v>46133</v>
      </c>
      <c r="C32" s="334" t="str">
        <f t="shared" si="18"/>
        <v>Sel</v>
      </c>
      <c r="D32" s="458">
        <f t="shared" si="19"/>
        <v>-15151.95622580644</v>
      </c>
      <c r="E32" s="461">
        <f>SUM('SO APRIL 2026 Rev2'!E32:AR32)</f>
        <v>157455.97583870968</v>
      </c>
      <c r="F32" s="461">
        <f>SUM('SO APRIL 2026 Rev2'!AS32:BC32)</f>
        <v>16581.070064516127</v>
      </c>
      <c r="G32" s="461">
        <f>SUM('SO APRIL 2026 Rev2'!AX32:AY32)</f>
        <v>2921.900322580635</v>
      </c>
      <c r="H32" s="462">
        <f t="shared" si="20"/>
        <v>176958.94622580643</v>
      </c>
      <c r="I32" s="483">
        <f>'Summary sales'!D28</f>
        <v>94311.94</v>
      </c>
      <c r="J32" s="483">
        <f>'Summary sales'!E28</f>
        <v>44816.9</v>
      </c>
      <c r="K32" s="483">
        <f>'Summary sales'!F28</f>
        <v>13492.349999999999</v>
      </c>
      <c r="L32" s="483">
        <f>'Summary sales'!G28</f>
        <v>9185.7999999999993</v>
      </c>
      <c r="M32" s="483"/>
      <c r="N32" s="483">
        <f>'Summary sales'!I28</f>
        <v>0</v>
      </c>
      <c r="O32" s="483"/>
      <c r="P32" s="483"/>
      <c r="Q32" s="490">
        <f t="shared" si="21"/>
        <v>161806.99</v>
      </c>
    </row>
    <row r="33" spans="1:17" ht="15.75">
      <c r="A33" s="574"/>
      <c r="B33" s="333">
        <f t="shared" si="22"/>
        <v>46134</v>
      </c>
      <c r="C33" s="334" t="str">
        <f t="shared" si="18"/>
        <v>Rab</v>
      </c>
      <c r="D33" s="458">
        <f t="shared" si="19"/>
        <v>12599.383774193557</v>
      </c>
      <c r="E33" s="461">
        <f>SUM('SO APRIL 2026 Rev2'!E33:AR33)</f>
        <v>157455.97583870968</v>
      </c>
      <c r="F33" s="461">
        <f>SUM('SO APRIL 2026 Rev2'!AS33:BC33)</f>
        <v>16581.070064516127</v>
      </c>
      <c r="G33" s="461">
        <f>SUM('SO APRIL 2026 Rev2'!AX33:AY33)</f>
        <v>2921.900322580635</v>
      </c>
      <c r="H33" s="462">
        <f t="shared" si="20"/>
        <v>176958.94622580643</v>
      </c>
      <c r="I33" s="483">
        <f>'Summary sales'!D29</f>
        <v>105005.38999999998</v>
      </c>
      <c r="J33" s="483">
        <f>'Summary sales'!E29</f>
        <v>49034.780000000006</v>
      </c>
      <c r="K33" s="483">
        <f>'Summary sales'!F29</f>
        <v>21949.16</v>
      </c>
      <c r="L33" s="483">
        <f>'Summary sales'!G29</f>
        <v>9365.7900000000009</v>
      </c>
      <c r="M33" s="483"/>
      <c r="N33" s="483">
        <f>'Summary sales'!I29</f>
        <v>4203.21</v>
      </c>
      <c r="O33" s="483"/>
      <c r="P33" s="483"/>
      <c r="Q33" s="490">
        <f t="shared" si="21"/>
        <v>189558.33</v>
      </c>
    </row>
    <row r="34" spans="1:17" ht="15.75">
      <c r="A34" s="574"/>
      <c r="B34" s="333">
        <f t="shared" si="22"/>
        <v>46135</v>
      </c>
      <c r="C34" s="334" t="str">
        <f t="shared" si="18"/>
        <v>Kam</v>
      </c>
      <c r="D34" s="458">
        <f t="shared" si="19"/>
        <v>-923.02622580641764</v>
      </c>
      <c r="E34" s="461">
        <f>SUM('SO APRIL 2026 Rev2'!E34:AR34)</f>
        <v>157455.97583870968</v>
      </c>
      <c r="F34" s="461">
        <f>SUM('SO APRIL 2026 Rev2'!AS34:BC34)</f>
        <v>16581.070064516127</v>
      </c>
      <c r="G34" s="461">
        <f>SUM('SO APRIL 2026 Rev2'!AX34:AY34)</f>
        <v>2921.900322580635</v>
      </c>
      <c r="H34" s="462">
        <f t="shared" si="20"/>
        <v>176958.94622580643</v>
      </c>
      <c r="I34" s="483">
        <f>'Summary sales'!D30</f>
        <v>101883.70999999999</v>
      </c>
      <c r="J34" s="483">
        <f>'Summary sales'!E30</f>
        <v>45389.180000000008</v>
      </c>
      <c r="K34" s="483">
        <f>'Summary sales'!F30</f>
        <v>20729.420000000002</v>
      </c>
      <c r="L34" s="483">
        <f>'Summary sales'!G30</f>
        <v>3842</v>
      </c>
      <c r="M34" s="483"/>
      <c r="N34" s="483">
        <f>'Summary sales'!I30</f>
        <v>4191.6099999999997</v>
      </c>
      <c r="O34" s="483"/>
      <c r="P34" s="483"/>
      <c r="Q34" s="490">
        <f t="shared" si="21"/>
        <v>176035.92</v>
      </c>
    </row>
    <row r="35" spans="1:17" ht="15.75">
      <c r="A35" s="574"/>
      <c r="B35" s="333">
        <f t="shared" si="22"/>
        <v>46136</v>
      </c>
      <c r="C35" s="334" t="str">
        <f t="shared" si="18"/>
        <v>Jum</v>
      </c>
      <c r="D35" s="458">
        <f t="shared" si="19"/>
        <v>-21102.676225806412</v>
      </c>
      <c r="E35" s="461">
        <f>SUM('SO APRIL 2026 Rev2'!E35:AR35)</f>
        <v>157455.97583870968</v>
      </c>
      <c r="F35" s="461">
        <f>SUM('SO APRIL 2026 Rev2'!AS35:BC35)</f>
        <v>16581.070064516127</v>
      </c>
      <c r="G35" s="461">
        <f>SUM('SO APRIL 2026 Rev2'!AX35:AY35)</f>
        <v>2921.900322580635</v>
      </c>
      <c r="H35" s="462">
        <f t="shared" si="20"/>
        <v>176958.94622580643</v>
      </c>
      <c r="I35" s="483">
        <f>'Summary sales'!D31</f>
        <v>96790.67</v>
      </c>
      <c r="J35" s="483">
        <f>'Summary sales'!E31</f>
        <v>43062.17</v>
      </c>
      <c r="K35" s="483">
        <f>'Summary sales'!F31</f>
        <v>10578.98</v>
      </c>
      <c r="L35" s="483">
        <f>'Summary sales'!G31</f>
        <v>5424.45</v>
      </c>
      <c r="M35" s="483"/>
      <c r="N35" s="483">
        <f>'Summary sales'!I31</f>
        <v>0</v>
      </c>
      <c r="O35" s="483"/>
      <c r="P35" s="483"/>
      <c r="Q35" s="490">
        <f t="shared" si="21"/>
        <v>155856.27000000002</v>
      </c>
    </row>
    <row r="36" spans="1:17" ht="15.75">
      <c r="A36" s="574"/>
      <c r="B36" s="338">
        <f t="shared" si="22"/>
        <v>46137</v>
      </c>
      <c r="C36" s="464" t="str">
        <f t="shared" si="18"/>
        <v>Sab</v>
      </c>
      <c r="D36" s="458">
        <f t="shared" si="19"/>
        <v>19707.360548387107</v>
      </c>
      <c r="E36" s="461">
        <f>SUM('SO APRIL 2026 Rev2'!E36:AR36)</f>
        <v>143740.09906451614</v>
      </c>
      <c r="F36" s="461">
        <f>SUM('SO APRIL 2026 Rev2'!AS36:BC36)</f>
        <v>16581.070064516127</v>
      </c>
      <c r="G36" s="461">
        <f>SUM('SO APRIL 2026 Rev2'!AX36:AY36)</f>
        <v>2921.900322580635</v>
      </c>
      <c r="H36" s="462">
        <f t="shared" si="20"/>
        <v>163243.06945161289</v>
      </c>
      <c r="I36" s="483">
        <f>'Summary sales'!D32</f>
        <v>101020.89</v>
      </c>
      <c r="J36" s="483">
        <f>'Summary sales'!E32</f>
        <v>47025.299999999996</v>
      </c>
      <c r="K36" s="483">
        <f>'Summary sales'!F32</f>
        <v>20135.82</v>
      </c>
      <c r="L36" s="483">
        <f>'Summary sales'!G32</f>
        <v>10442.18</v>
      </c>
      <c r="M36" s="483"/>
      <c r="N36" s="483">
        <f>'Summary sales'!I32</f>
        <v>4326.24</v>
      </c>
      <c r="O36" s="483"/>
      <c r="P36" s="483"/>
      <c r="Q36" s="490">
        <f t="shared" si="21"/>
        <v>182950.43</v>
      </c>
    </row>
    <row r="37" spans="1:17" ht="15.75">
      <c r="A37" s="574"/>
      <c r="B37" s="338">
        <f t="shared" si="22"/>
        <v>46138</v>
      </c>
      <c r="C37" s="464" t="str">
        <f t="shared" si="18"/>
        <v>Mgg</v>
      </c>
      <c r="D37" s="458">
        <f t="shared" si="19"/>
        <v>26721.498935483833</v>
      </c>
      <c r="E37" s="461">
        <f>SUM('SO APRIL 2026 Rev2'!E37:AR37)</f>
        <v>134042.78132258065</v>
      </c>
      <c r="F37" s="461">
        <f>SUM('SO APRIL 2026 Rev2'!AS37:BC37)</f>
        <v>11459.169741935491</v>
      </c>
      <c r="G37" s="461">
        <f>SUM('SO APRIL 2026 Rev2'!AX37:AY37)</f>
        <v>1800</v>
      </c>
      <c r="H37" s="462">
        <f t="shared" si="20"/>
        <v>147301.95106451615</v>
      </c>
      <c r="I37" s="483">
        <f>'Summary sales'!D33</f>
        <v>115492.55999999998</v>
      </c>
      <c r="J37" s="483">
        <f>'Summary sales'!E33</f>
        <v>44317.91</v>
      </c>
      <c r="K37" s="483">
        <f>'Summary sales'!F33</f>
        <v>14212.980000000001</v>
      </c>
      <c r="L37" s="483">
        <f>'Summary sales'!G33</f>
        <v>0</v>
      </c>
      <c r="M37" s="483"/>
      <c r="N37" s="483">
        <f>'Summary sales'!I33</f>
        <v>0</v>
      </c>
      <c r="O37" s="483"/>
      <c r="P37" s="483"/>
      <c r="Q37" s="490">
        <f t="shared" si="21"/>
        <v>174023.44999999998</v>
      </c>
    </row>
    <row r="38" spans="1:17" ht="15.75">
      <c r="A38" s="574"/>
      <c r="B38" s="344" t="s">
        <v>57</v>
      </c>
      <c r="C38" s="334"/>
      <c r="D38" s="465">
        <f t="shared" ref="D38:Q38" si="23">SUM(D31:D37)</f>
        <v>8772.8883548387967</v>
      </c>
      <c r="E38" s="466">
        <f t="shared" si="23"/>
        <v>1065062.7595806452</v>
      </c>
      <c r="F38" s="466">
        <f t="shared" si="23"/>
        <v>110945.59012903225</v>
      </c>
      <c r="G38" s="466">
        <f t="shared" si="23"/>
        <v>19331.401935483809</v>
      </c>
      <c r="H38" s="467">
        <f t="shared" si="23"/>
        <v>1195339.7516451611</v>
      </c>
      <c r="I38" s="484">
        <f t="shared" si="23"/>
        <v>710527.32999999984</v>
      </c>
      <c r="J38" s="484">
        <f t="shared" si="23"/>
        <v>322452.39</v>
      </c>
      <c r="K38" s="484">
        <f t="shared" si="23"/>
        <v>112711.36999999998</v>
      </c>
      <c r="L38" s="484">
        <f t="shared" si="23"/>
        <v>45700.49</v>
      </c>
      <c r="M38" s="484">
        <f t="shared" si="23"/>
        <v>0</v>
      </c>
      <c r="N38" s="484">
        <f t="shared" si="23"/>
        <v>12721.06</v>
      </c>
      <c r="O38" s="484">
        <f t="shared" si="23"/>
        <v>0</v>
      </c>
      <c r="P38" s="484"/>
      <c r="Q38" s="491">
        <f t="shared" si="23"/>
        <v>1204112.6399999999</v>
      </c>
    </row>
    <row r="39" spans="1:17" ht="15.75">
      <c r="A39" s="328"/>
      <c r="B39" s="344"/>
      <c r="C39" s="334"/>
      <c r="D39" s="458"/>
      <c r="E39" s="461"/>
      <c r="F39" s="461"/>
      <c r="G39" s="461"/>
      <c r="H39" s="462"/>
      <c r="I39" s="483"/>
      <c r="J39" s="483"/>
      <c r="K39" s="483"/>
      <c r="L39" s="483"/>
      <c r="M39" s="483"/>
      <c r="N39" s="483"/>
      <c r="O39" s="483"/>
      <c r="P39" s="483"/>
      <c r="Q39" s="490"/>
    </row>
    <row r="40" spans="1:17" ht="15.75">
      <c r="A40" s="574">
        <f>WEEKNUM(B40)</f>
        <v>18</v>
      </c>
      <c r="B40" s="333">
        <f>B37+1</f>
        <v>46139</v>
      </c>
      <c r="C40" s="334" t="str">
        <f t="shared" ref="C40:C43" si="24">TEXT(B40,"ddd")</f>
        <v>Sen</v>
      </c>
      <c r="D40" s="458">
        <f t="shared" ref="D40:D42" si="25">Q40-H40</f>
        <v>-7275.3562258064339</v>
      </c>
      <c r="E40" s="461">
        <f>SUM('SO APRIL 2026 Rev2'!E40:AR40)</f>
        <v>157455.97583870968</v>
      </c>
      <c r="F40" s="461">
        <f>SUM('SO APRIL 2026 Rev2'!AS40:BC40)</f>
        <v>21081.070064516127</v>
      </c>
      <c r="G40" s="461">
        <f>SUM('SO APRIL 2026 Rev2'!AX40:AY40)</f>
        <v>2921.900322580635</v>
      </c>
      <c r="H40" s="462">
        <f t="shared" ref="H40:H42" si="26">SUM(E40:G40)</f>
        <v>181458.94622580643</v>
      </c>
      <c r="I40" s="483">
        <f>'Summary sales'!D34</f>
        <v>103733.34999999998</v>
      </c>
      <c r="J40" s="483">
        <f>'Summary sales'!E34</f>
        <v>45796.890000000007</v>
      </c>
      <c r="K40" s="483">
        <f>'Summary sales'!F34</f>
        <v>20823.68</v>
      </c>
      <c r="L40" s="483">
        <f>'Summary sales'!G34</f>
        <v>0</v>
      </c>
      <c r="M40" s="483"/>
      <c r="N40" s="483">
        <f>'Summary sales'!I34</f>
        <v>3829.67</v>
      </c>
      <c r="O40" s="483"/>
      <c r="P40" s="483"/>
      <c r="Q40" s="490">
        <f t="shared" ref="Q40:Q42" si="27">SUM(I40:P40)</f>
        <v>174183.59</v>
      </c>
    </row>
    <row r="41" spans="1:17" ht="15.75">
      <c r="A41" s="574"/>
      <c r="B41" s="333">
        <f t="shared" ref="B41:B43" si="28">B40+1</f>
        <v>46140</v>
      </c>
      <c r="C41" s="334" t="str">
        <f t="shared" si="24"/>
        <v>Sel</v>
      </c>
      <c r="D41" s="458">
        <f t="shared" si="25"/>
        <v>8190.6537741935172</v>
      </c>
      <c r="E41" s="461">
        <f>SUM('SO APRIL 2026 Rev2'!E41:AR41)</f>
        <v>157455.97583870968</v>
      </c>
      <c r="F41" s="461">
        <f>SUM('SO APRIL 2026 Rev2'!AS41:BC41)</f>
        <v>21081.070064516127</v>
      </c>
      <c r="G41" s="461">
        <f>SUM('SO APRIL 2026 Rev2'!AX41:AY41)</f>
        <v>2921.900322580635</v>
      </c>
      <c r="H41" s="462">
        <f t="shared" si="26"/>
        <v>181458.94622580643</v>
      </c>
      <c r="I41" s="483">
        <f>'Summary sales'!D35</f>
        <v>128732.26999999997</v>
      </c>
      <c r="J41" s="483">
        <f>'Summary sales'!E35</f>
        <v>42621.779999999992</v>
      </c>
      <c r="K41" s="483">
        <f>'Summary sales'!F35</f>
        <v>13714.18</v>
      </c>
      <c r="L41" s="483">
        <f>'Summary sales'!G35</f>
        <v>0</v>
      </c>
      <c r="M41" s="483"/>
      <c r="N41" s="483">
        <f>'Summary sales'!I35</f>
        <v>4581.37</v>
      </c>
      <c r="O41" s="483"/>
      <c r="P41" s="483"/>
      <c r="Q41" s="490">
        <f t="shared" si="27"/>
        <v>189649.59999999995</v>
      </c>
    </row>
    <row r="42" spans="1:17" ht="15.75">
      <c r="A42" s="574"/>
      <c r="B42" s="333">
        <f t="shared" si="28"/>
        <v>46141</v>
      </c>
      <c r="C42" s="334" t="str">
        <f t="shared" si="24"/>
        <v>Rab</v>
      </c>
      <c r="D42" s="458">
        <f t="shared" si="25"/>
        <v>9979.563774193608</v>
      </c>
      <c r="E42" s="461">
        <f>SUM('SO APRIL 2026 Rev2'!E42:AR42)</f>
        <v>157455.97583870968</v>
      </c>
      <c r="F42" s="461">
        <f>SUM('SO APRIL 2026 Rev2'!AS42:BC42)</f>
        <v>21081.070064516127</v>
      </c>
      <c r="G42" s="461">
        <f>SUM('SO APRIL 2026 Rev2'!AX42:AY42)</f>
        <v>2921.900322580635</v>
      </c>
      <c r="H42" s="462">
        <f t="shared" si="26"/>
        <v>181458.94622580643</v>
      </c>
      <c r="I42" s="483">
        <f>'Summary sales'!D36</f>
        <v>125408.46000000002</v>
      </c>
      <c r="J42" s="483">
        <f>'Summary sales'!E36</f>
        <v>45666.19</v>
      </c>
      <c r="K42" s="483">
        <f>'Summary sales'!F36</f>
        <v>16115.04</v>
      </c>
      <c r="L42" s="483">
        <f>'Summary sales'!G36</f>
        <v>0</v>
      </c>
      <c r="M42" s="483"/>
      <c r="N42" s="483">
        <f>'Summary sales'!I36</f>
        <v>4248.82</v>
      </c>
      <c r="O42" s="483"/>
      <c r="P42" s="483"/>
      <c r="Q42" s="490">
        <f t="shared" si="27"/>
        <v>191438.51000000004</v>
      </c>
    </row>
    <row r="43" spans="1:17" ht="15.75">
      <c r="A43" s="574"/>
      <c r="B43" s="333">
        <f t="shared" si="28"/>
        <v>46142</v>
      </c>
      <c r="C43" s="334" t="str">
        <f t="shared" si="24"/>
        <v>Kam</v>
      </c>
      <c r="D43" s="465">
        <f>SUM(D40:D42)</f>
        <v>10894.861322580691</v>
      </c>
      <c r="E43" s="466">
        <f t="shared" ref="E43:Q43" si="29">SUM(E40:E42)</f>
        <v>472367.92751612904</v>
      </c>
      <c r="F43" s="466">
        <f t="shared" si="29"/>
        <v>63243.210193548381</v>
      </c>
      <c r="G43" s="466">
        <f t="shared" si="29"/>
        <v>8765.7009677419046</v>
      </c>
      <c r="H43" s="467">
        <f t="shared" si="29"/>
        <v>544376.83867741935</v>
      </c>
      <c r="I43" s="484">
        <f t="shared" si="29"/>
        <v>357874.07999999996</v>
      </c>
      <c r="J43" s="484">
        <f t="shared" si="29"/>
        <v>134084.85999999999</v>
      </c>
      <c r="K43" s="484">
        <f t="shared" si="29"/>
        <v>50652.9</v>
      </c>
      <c r="L43" s="484">
        <f t="shared" si="29"/>
        <v>0</v>
      </c>
      <c r="M43" s="484">
        <f t="shared" si="29"/>
        <v>0</v>
      </c>
      <c r="N43" s="484">
        <f t="shared" si="29"/>
        <v>12659.86</v>
      </c>
      <c r="O43" s="484">
        <f t="shared" si="29"/>
        <v>0</v>
      </c>
      <c r="P43" s="484"/>
      <c r="Q43" s="491">
        <f t="shared" si="29"/>
        <v>555271.69999999995</v>
      </c>
    </row>
    <row r="44" spans="1:17" ht="15.75">
      <c r="A44" s="328"/>
      <c r="B44" s="344" t="s">
        <v>57</v>
      </c>
      <c r="C44" s="334"/>
      <c r="D44" s="465"/>
      <c r="E44" s="466"/>
      <c r="F44" s="466"/>
      <c r="G44" s="466"/>
      <c r="H44" s="467"/>
      <c r="I44" s="484"/>
      <c r="J44" s="484"/>
      <c r="K44" s="484"/>
      <c r="L44" s="484"/>
      <c r="M44" s="484"/>
      <c r="N44" s="484"/>
      <c r="O44" s="484"/>
      <c r="P44" s="484"/>
      <c r="Q44" s="491"/>
    </row>
    <row r="45" spans="1:17" ht="15.75">
      <c r="A45" s="346"/>
      <c r="B45" s="347"/>
      <c r="C45" s="348"/>
      <c r="D45" s="348"/>
      <c r="E45" s="468"/>
      <c r="F45" s="468"/>
      <c r="G45" s="468"/>
      <c r="H45" s="469"/>
      <c r="I45" s="485"/>
      <c r="J45" s="485"/>
      <c r="K45" s="485"/>
      <c r="L45" s="485"/>
      <c r="M45" s="485"/>
      <c r="N45" s="485"/>
      <c r="O45" s="485"/>
      <c r="P45" s="485"/>
      <c r="Q45" s="492"/>
    </row>
    <row r="46" spans="1:17" ht="15.75">
      <c r="A46" s="346"/>
      <c r="B46" s="470" t="s">
        <v>57</v>
      </c>
      <c r="C46" s="471"/>
      <c r="D46" s="472">
        <f>SUM(D43,D38,D29,D20,D11)</f>
        <v>-50817.568935483403</v>
      </c>
      <c r="E46" s="473">
        <f t="shared" ref="E46:Q46" si="30">SUM(E43,E38,E29,E20,E11)</f>
        <v>4548951.1502903234</v>
      </c>
      <c r="F46" s="473">
        <f t="shared" si="30"/>
        <v>473863.43058064516</v>
      </c>
      <c r="G46" s="473">
        <f t="shared" si="30"/>
        <v>80247.508064515874</v>
      </c>
      <c r="H46" s="474">
        <f t="shared" si="30"/>
        <v>5103062.0889354832</v>
      </c>
      <c r="I46" s="486">
        <f t="shared" si="30"/>
        <v>2991936.76</v>
      </c>
      <c r="J46" s="486">
        <f t="shared" si="30"/>
        <v>1312676.54</v>
      </c>
      <c r="K46" s="486">
        <f t="shared" si="30"/>
        <v>500222.36</v>
      </c>
      <c r="L46" s="486">
        <f t="shared" si="30"/>
        <v>154754.69999999998</v>
      </c>
      <c r="M46" s="486">
        <f t="shared" si="30"/>
        <v>0</v>
      </c>
      <c r="N46" s="486">
        <f t="shared" si="30"/>
        <v>92654.16</v>
      </c>
      <c r="O46" s="486">
        <f t="shared" si="30"/>
        <v>0</v>
      </c>
      <c r="P46" s="486">
        <f t="shared" si="30"/>
        <v>0</v>
      </c>
      <c r="Q46" s="493">
        <f t="shared" si="30"/>
        <v>5052244.5199999996</v>
      </c>
    </row>
    <row r="47" spans="1:17" ht="15.75">
      <c r="A47" s="346"/>
      <c r="B47" s="475" t="s">
        <v>58</v>
      </c>
      <c r="C47" s="476"/>
      <c r="D47" s="477">
        <f>SUM(D40:D42,D31:D37,D22:D28,D13:D19,D6:D10)</f>
        <v>-50817.568935483403</v>
      </c>
      <c r="E47" s="478">
        <f t="shared" ref="E47:Q47" si="31">SUM(E40:E42,E31:E37,E22:E28,E13:E19,E6:E10)</f>
        <v>4548951.1502903216</v>
      </c>
      <c r="F47" s="478">
        <f t="shared" si="31"/>
        <v>473863.43058064539</v>
      </c>
      <c r="G47" s="478">
        <f t="shared" si="31"/>
        <v>80247.508064515903</v>
      </c>
      <c r="H47" s="479">
        <f t="shared" si="31"/>
        <v>5103062.0889354842</v>
      </c>
      <c r="I47" s="487">
        <f t="shared" si="31"/>
        <v>2991936.7599999993</v>
      </c>
      <c r="J47" s="487">
        <f t="shared" si="31"/>
        <v>1312676.54</v>
      </c>
      <c r="K47" s="487">
        <f t="shared" si="31"/>
        <v>500222.36000000004</v>
      </c>
      <c r="L47" s="487">
        <f t="shared" si="31"/>
        <v>154754.69999999998</v>
      </c>
      <c r="M47" s="487">
        <f t="shared" si="31"/>
        <v>0</v>
      </c>
      <c r="N47" s="487">
        <f t="shared" si="31"/>
        <v>92654.16</v>
      </c>
      <c r="O47" s="487">
        <f t="shared" si="31"/>
        <v>0</v>
      </c>
      <c r="P47" s="487">
        <f t="shared" si="31"/>
        <v>0</v>
      </c>
      <c r="Q47" s="494">
        <f t="shared" si="31"/>
        <v>5052244.5199999986</v>
      </c>
    </row>
    <row r="48" spans="1:17" ht="15.75">
      <c r="A48" s="480"/>
      <c r="B48" s="438"/>
      <c r="C48" s="438"/>
    </row>
    <row r="49" spans="1:4">
      <c r="A49" s="416"/>
      <c r="B49" s="416"/>
      <c r="C49" s="416"/>
    </row>
    <row r="50" spans="1:4">
      <c r="A50" s="416"/>
      <c r="B50" s="416"/>
      <c r="C50" s="416"/>
    </row>
    <row r="51" spans="1:4" ht="15.75">
      <c r="A51" s="439"/>
      <c r="B51" s="439"/>
      <c r="C51" s="439"/>
      <c r="D51" s="439"/>
    </row>
    <row r="52" spans="1:4">
      <c r="A52" s="416"/>
      <c r="B52" s="416"/>
      <c r="C52" s="416"/>
    </row>
    <row r="53" spans="1:4">
      <c r="A53" s="416"/>
      <c r="B53" s="416"/>
      <c r="C53" s="416"/>
    </row>
  </sheetData>
  <mergeCells count="8">
    <mergeCell ref="A22:A29"/>
    <mergeCell ref="A31:A38"/>
    <mergeCell ref="A40:A43"/>
    <mergeCell ref="E4:H4"/>
    <mergeCell ref="I4:Q4"/>
    <mergeCell ref="B5:C5"/>
    <mergeCell ref="A6:A11"/>
    <mergeCell ref="A13:A20"/>
  </mergeCells>
  <conditionalFormatting sqref="A12">
    <cfRule type="cellIs" dxfId="110" priority="2" operator="lessThan">
      <formula>0</formula>
    </cfRule>
  </conditionalFormatting>
  <conditionalFormatting sqref="A21">
    <cfRule type="cellIs" dxfId="109" priority="1" operator="lessThan">
      <formula>0</formula>
    </cfRule>
  </conditionalFormatting>
  <conditionalFormatting sqref="A5:B5">
    <cfRule type="cellIs" dxfId="108" priority="6" operator="lessThan">
      <formula>0</formula>
    </cfRule>
  </conditionalFormatting>
  <conditionalFormatting sqref="A48:C52">
    <cfRule type="cellIs" dxfId="107" priority="8" operator="lessThan">
      <formula>0</formula>
    </cfRule>
  </conditionalFormatting>
  <conditionalFormatting sqref="B40:B44">
    <cfRule type="cellIs" dxfId="106" priority="4" operator="lessThan">
      <formula>0</formula>
    </cfRule>
  </conditionalFormatting>
  <conditionalFormatting sqref="B11:C12">
    <cfRule type="cellIs" dxfId="105" priority="3" operator="lessThan">
      <formula>0</formula>
    </cfRule>
  </conditionalFormatting>
  <conditionalFormatting sqref="B45:D47">
    <cfRule type="cellIs" dxfId="104" priority="9" operator="lessThan">
      <formula>0</formula>
    </cfRule>
  </conditionalFormatting>
  <conditionalFormatting sqref="D6:D44">
    <cfRule type="cellIs" dxfId="103" priority="7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zoomScale="85" zoomScaleNormal="85" workbookViewId="0">
      <pane xSplit="3" ySplit="5" topLeftCell="D24" activePane="bottomRight" state="frozen"/>
      <selection pane="topRight"/>
      <selection pane="bottomLeft"/>
      <selection pane="bottomRight" activeCell="B39" sqref="B39"/>
    </sheetView>
  </sheetViews>
  <sheetFormatPr defaultColWidth="9.140625" defaultRowHeight="15"/>
  <cols>
    <col min="1" max="1" width="12.85546875" style="381" customWidth="1"/>
    <col min="2" max="2" width="15.5703125" style="381" customWidth="1"/>
    <col min="3" max="3" width="13" style="381" customWidth="1"/>
    <col min="4" max="4" width="25.5703125" style="415" customWidth="1"/>
    <col min="5" max="5" width="24.5703125" style="416" customWidth="1"/>
    <col min="6" max="12" width="24.7109375" style="416" customWidth="1"/>
    <col min="13" max="16384" width="9.140625" style="381"/>
  </cols>
  <sheetData>
    <row r="1" spans="1:12" ht="15" customHeight="1">
      <c r="A1" s="417" t="s">
        <v>83</v>
      </c>
      <c r="B1" s="417"/>
      <c r="C1" s="417"/>
      <c r="D1" s="418"/>
    </row>
    <row r="2" spans="1:12" ht="15" customHeight="1">
      <c r="A2" s="417"/>
      <c r="B2" s="417"/>
      <c r="C2" s="417"/>
      <c r="D2" s="418"/>
    </row>
    <row r="3" spans="1:12" ht="15" customHeight="1">
      <c r="A3" s="417"/>
      <c r="B3" s="417"/>
      <c r="C3" s="417"/>
      <c r="D3" s="418"/>
    </row>
    <row r="4" spans="1:12" ht="15" customHeight="1">
      <c r="A4" s="419">
        <f>'KEBUTUHAN GAS'!A4</f>
        <v>46113</v>
      </c>
      <c r="B4" s="419"/>
      <c r="C4" s="419"/>
      <c r="D4" s="420"/>
    </row>
    <row r="5" spans="1:12" ht="15" customHeight="1">
      <c r="A5" s="421" t="s">
        <v>5</v>
      </c>
      <c r="B5" s="576" t="s">
        <v>6</v>
      </c>
      <c r="C5" s="577"/>
      <c r="D5" s="422" t="s">
        <v>7</v>
      </c>
      <c r="E5" s="423" t="s">
        <v>73</v>
      </c>
      <c r="F5" s="423" t="s">
        <v>74</v>
      </c>
      <c r="G5" s="423" t="s">
        <v>75</v>
      </c>
      <c r="H5" s="423" t="s">
        <v>76</v>
      </c>
      <c r="I5" s="423" t="s">
        <v>77</v>
      </c>
      <c r="J5" s="423" t="s">
        <v>78</v>
      </c>
      <c r="K5" s="442" t="s">
        <v>79</v>
      </c>
      <c r="L5" s="443" t="s">
        <v>80</v>
      </c>
    </row>
    <row r="6" spans="1:12" ht="15.75">
      <c r="A6" s="574">
        <f>WEEKNUM(B6)</f>
        <v>14</v>
      </c>
      <c r="B6" s="329">
        <f>A4</f>
        <v>46113</v>
      </c>
      <c r="C6" s="330" t="str">
        <f t="shared" ref="C6:C10" si="0">TEXT(B6,"ddd")</f>
        <v>Rab</v>
      </c>
      <c r="D6" s="424">
        <f>SUM(E6:L6)</f>
        <v>140700</v>
      </c>
      <c r="E6" s="425">
        <f>3.5*24000</f>
        <v>84000</v>
      </c>
      <c r="F6" s="425">
        <f>1.4*24000</f>
        <v>33600</v>
      </c>
      <c r="G6" s="425">
        <f>0.4*24000</f>
        <v>9600</v>
      </c>
      <c r="H6" s="425">
        <f>2*5000</f>
        <v>10000</v>
      </c>
      <c r="I6" s="425">
        <f>'SO APRIL 2026 Rev2'!BC6</f>
        <v>0</v>
      </c>
      <c r="J6" s="425">
        <f>'SO APRIL 2026 Rev2'!AR6</f>
        <v>3500</v>
      </c>
      <c r="K6" s="444">
        <f>'SO APRIL 2026 Rev2'!BA6+'SO APRIL 2026 Rev2'!BB6</f>
        <v>0</v>
      </c>
      <c r="L6" s="445">
        <v>0</v>
      </c>
    </row>
    <row r="7" spans="1:12" ht="15.75">
      <c r="A7" s="574"/>
      <c r="B7" s="333">
        <f t="shared" ref="B7:B10" si="1">B6+1</f>
        <v>46114</v>
      </c>
      <c r="C7" s="334" t="str">
        <f t="shared" si="0"/>
        <v>Kam</v>
      </c>
      <c r="D7" s="335">
        <f t="shared" ref="D7:D10" si="2">SUM(E7:L7)</f>
        <v>140700</v>
      </c>
      <c r="E7" s="335">
        <f t="shared" ref="E7:E10" si="3">3.5*24000</f>
        <v>84000</v>
      </c>
      <c r="F7" s="335">
        <f t="shared" ref="F7:F10" si="4">1.4*24000</f>
        <v>33600</v>
      </c>
      <c r="G7" s="335">
        <f t="shared" ref="G7:G10" si="5">0.4*24000</f>
        <v>9600</v>
      </c>
      <c r="H7" s="335">
        <f t="shared" ref="H7:H10" si="6">2*5000</f>
        <v>10000</v>
      </c>
      <c r="I7" s="335">
        <f>'SO APRIL 2026 Rev2'!BC7</f>
        <v>0</v>
      </c>
      <c r="J7" s="335">
        <f>'SO APRIL 2026 Rev2'!AR7</f>
        <v>3500</v>
      </c>
      <c r="K7" s="335">
        <f>'SO APRIL 2026 Rev2'!BA7+'SO APRIL 2026 Rev2'!BB7</f>
        <v>0</v>
      </c>
      <c r="L7" s="446">
        <v>0</v>
      </c>
    </row>
    <row r="8" spans="1:12" s="380" customFormat="1" ht="15.75">
      <c r="A8" s="574"/>
      <c r="B8" s="337">
        <f t="shared" si="1"/>
        <v>46115</v>
      </c>
      <c r="C8" s="334" t="str">
        <f t="shared" si="0"/>
        <v>Jum</v>
      </c>
      <c r="D8" s="426">
        <f t="shared" si="2"/>
        <v>137200</v>
      </c>
      <c r="E8" s="335">
        <f t="shared" si="3"/>
        <v>84000</v>
      </c>
      <c r="F8" s="335">
        <f t="shared" si="4"/>
        <v>33600</v>
      </c>
      <c r="G8" s="335">
        <f t="shared" si="5"/>
        <v>9600</v>
      </c>
      <c r="H8" s="335">
        <f t="shared" si="6"/>
        <v>10000</v>
      </c>
      <c r="I8" s="335">
        <f>'SO APRIL 2026 Rev2'!BC8</f>
        <v>0</v>
      </c>
      <c r="J8" s="335">
        <f>'SO APRIL 2026 Rev2'!AR8</f>
        <v>0</v>
      </c>
      <c r="K8" s="447">
        <f>'SO APRIL 2026 Rev2'!BA8+'SO APRIL 2026 Rev2'!BB8</f>
        <v>0</v>
      </c>
      <c r="L8" s="446">
        <v>0</v>
      </c>
    </row>
    <row r="9" spans="1:12" s="380" customFormat="1" ht="15.75">
      <c r="A9" s="574"/>
      <c r="B9" s="338">
        <f t="shared" si="1"/>
        <v>46116</v>
      </c>
      <c r="C9" s="334" t="str">
        <f t="shared" si="0"/>
        <v>Sab</v>
      </c>
      <c r="D9" s="426">
        <f t="shared" si="2"/>
        <v>137200</v>
      </c>
      <c r="E9" s="335">
        <f t="shared" si="3"/>
        <v>84000</v>
      </c>
      <c r="F9" s="335">
        <f t="shared" si="4"/>
        <v>33600</v>
      </c>
      <c r="G9" s="335">
        <f t="shared" si="5"/>
        <v>9600</v>
      </c>
      <c r="H9" s="335">
        <f t="shared" si="6"/>
        <v>10000</v>
      </c>
      <c r="I9" s="335">
        <f>'SO APRIL 2026 Rev2'!BC9</f>
        <v>0</v>
      </c>
      <c r="J9" s="335">
        <f>'SO APRIL 2026 Rev2'!AR9</f>
        <v>0</v>
      </c>
      <c r="K9" s="335">
        <f>'SO APRIL 2026 Rev2'!BA9+'SO APRIL 2026 Rev2'!BB9</f>
        <v>0</v>
      </c>
      <c r="L9" s="446">
        <v>0</v>
      </c>
    </row>
    <row r="10" spans="1:12" ht="15.75">
      <c r="A10" s="574"/>
      <c r="B10" s="338">
        <f t="shared" si="1"/>
        <v>46117</v>
      </c>
      <c r="C10" s="334" t="str">
        <f t="shared" si="0"/>
        <v>Mgg</v>
      </c>
      <c r="D10" s="426">
        <f t="shared" si="2"/>
        <v>137200</v>
      </c>
      <c r="E10" s="335">
        <f t="shared" si="3"/>
        <v>84000</v>
      </c>
      <c r="F10" s="335">
        <f t="shared" si="4"/>
        <v>33600</v>
      </c>
      <c r="G10" s="335">
        <f t="shared" si="5"/>
        <v>9600</v>
      </c>
      <c r="H10" s="335">
        <f t="shared" si="6"/>
        <v>10000</v>
      </c>
      <c r="I10" s="335">
        <f>'SO APRIL 2026 Rev2'!BC10</f>
        <v>0</v>
      </c>
      <c r="J10" s="335">
        <f>'SO APRIL 2026 Rev2'!AR10</f>
        <v>0</v>
      </c>
      <c r="K10" s="335">
        <f>'SO APRIL 2026 Rev2'!BA10+'SO APRIL 2026 Rev2'!BB10</f>
        <v>0</v>
      </c>
      <c r="L10" s="446">
        <v>0</v>
      </c>
    </row>
    <row r="11" spans="1:12" s="414" customFormat="1" ht="15.75">
      <c r="A11" s="574"/>
      <c r="B11" s="339" t="s">
        <v>57</v>
      </c>
      <c r="C11" s="340"/>
      <c r="D11" s="427">
        <f>SUM(D6:D10)</f>
        <v>693000</v>
      </c>
      <c r="E11" s="427">
        <f t="shared" ref="E11:L11" si="7">SUM(E6:E10)</f>
        <v>420000</v>
      </c>
      <c r="F11" s="427">
        <f t="shared" si="7"/>
        <v>168000</v>
      </c>
      <c r="G11" s="427">
        <f t="shared" si="7"/>
        <v>48000</v>
      </c>
      <c r="H11" s="427">
        <f t="shared" si="7"/>
        <v>50000</v>
      </c>
      <c r="I11" s="427">
        <f t="shared" si="7"/>
        <v>0</v>
      </c>
      <c r="J11" s="427">
        <f t="shared" si="7"/>
        <v>7000</v>
      </c>
      <c r="K11" s="427">
        <f t="shared" si="7"/>
        <v>0</v>
      </c>
      <c r="L11" s="448">
        <f t="shared" si="7"/>
        <v>0</v>
      </c>
    </row>
    <row r="12" spans="1:12" ht="15.75">
      <c r="A12" s="343"/>
      <c r="B12" s="333"/>
      <c r="C12" s="334"/>
      <c r="D12" s="426"/>
      <c r="E12" s="335"/>
      <c r="F12" s="335"/>
      <c r="G12" s="335"/>
      <c r="H12" s="335"/>
      <c r="I12" s="335"/>
      <c r="J12" s="335"/>
      <c r="K12" s="335"/>
      <c r="L12" s="446"/>
    </row>
    <row r="13" spans="1:12" ht="15.75">
      <c r="A13" s="574">
        <f>WEEKNUM(B13)</f>
        <v>15</v>
      </c>
      <c r="B13" s="333">
        <f>B10+1</f>
        <v>46118</v>
      </c>
      <c r="C13" s="334" t="str">
        <f t="shared" ref="C13:C19" si="8">TEXT(B13,"ddd")</f>
        <v>Sen</v>
      </c>
      <c r="D13" s="426">
        <f t="shared" ref="D13:D19" si="9">SUM(E13:L13)</f>
        <v>140700</v>
      </c>
      <c r="E13" s="335">
        <f t="shared" ref="E13:E19" si="10">3.5*24000</f>
        <v>84000</v>
      </c>
      <c r="F13" s="335">
        <f t="shared" ref="F13:F19" si="11">1.4*24000</f>
        <v>33600</v>
      </c>
      <c r="G13" s="335">
        <f t="shared" ref="G13:G19" si="12">0.4*24000</f>
        <v>9600</v>
      </c>
      <c r="H13" s="335">
        <f t="shared" ref="H13:H19" si="13">2*5000</f>
        <v>10000</v>
      </c>
      <c r="I13" s="335">
        <f>'SO APRIL 2026 Rev2'!BC13</f>
        <v>0</v>
      </c>
      <c r="J13" s="335">
        <f>'SO APRIL 2026 Rev2'!AR13</f>
        <v>3500</v>
      </c>
      <c r="K13" s="335">
        <f>'SO APRIL 2026 Rev2'!BA13+'SO APRIL 2026 Rev2'!BB13</f>
        <v>0</v>
      </c>
      <c r="L13" s="446">
        <v>0</v>
      </c>
    </row>
    <row r="14" spans="1:12" ht="15.75">
      <c r="A14" s="574"/>
      <c r="B14" s="333">
        <f t="shared" ref="B14:B19" si="14">B13+1</f>
        <v>46119</v>
      </c>
      <c r="C14" s="334" t="str">
        <f t="shared" si="8"/>
        <v>Sel</v>
      </c>
      <c r="D14" s="426">
        <f t="shared" si="9"/>
        <v>140700</v>
      </c>
      <c r="E14" s="335">
        <f t="shared" si="10"/>
        <v>84000</v>
      </c>
      <c r="F14" s="335">
        <f t="shared" si="11"/>
        <v>33600</v>
      </c>
      <c r="G14" s="335">
        <f t="shared" si="12"/>
        <v>9600</v>
      </c>
      <c r="H14" s="335">
        <f t="shared" si="13"/>
        <v>10000</v>
      </c>
      <c r="I14" s="335">
        <f>'SO APRIL 2026 Rev2'!BC14</f>
        <v>0</v>
      </c>
      <c r="J14" s="335">
        <f>'SO APRIL 2026 Rev2'!AR14</f>
        <v>3500</v>
      </c>
      <c r="K14" s="335">
        <f>'SO APRIL 2026 Rev2'!BA14+'SO APRIL 2026 Rev2'!BB14</f>
        <v>0</v>
      </c>
      <c r="L14" s="446">
        <v>0</v>
      </c>
    </row>
    <row r="15" spans="1:12" ht="15.75">
      <c r="A15" s="574"/>
      <c r="B15" s="333">
        <f t="shared" si="14"/>
        <v>46120</v>
      </c>
      <c r="C15" s="334" t="str">
        <f t="shared" si="8"/>
        <v>Rab</v>
      </c>
      <c r="D15" s="426">
        <f t="shared" si="9"/>
        <v>140700</v>
      </c>
      <c r="E15" s="335">
        <f t="shared" si="10"/>
        <v>84000</v>
      </c>
      <c r="F15" s="335">
        <f t="shared" si="11"/>
        <v>33600</v>
      </c>
      <c r="G15" s="335">
        <f t="shared" si="12"/>
        <v>9600</v>
      </c>
      <c r="H15" s="335">
        <f t="shared" si="13"/>
        <v>10000</v>
      </c>
      <c r="I15" s="335">
        <f>'SO APRIL 2026 Rev2'!BC15</f>
        <v>0</v>
      </c>
      <c r="J15" s="335">
        <f>'SO APRIL 2026 Rev2'!AR15</f>
        <v>3500</v>
      </c>
      <c r="K15" s="335">
        <f>'SO APRIL 2026 Rev2'!BA15+'SO APRIL 2026 Rev2'!BB15</f>
        <v>0</v>
      </c>
      <c r="L15" s="446">
        <v>0</v>
      </c>
    </row>
    <row r="16" spans="1:12" ht="15.75">
      <c r="A16" s="574"/>
      <c r="B16" s="333">
        <f t="shared" si="14"/>
        <v>46121</v>
      </c>
      <c r="C16" s="334" t="str">
        <f t="shared" si="8"/>
        <v>Kam</v>
      </c>
      <c r="D16" s="335">
        <f t="shared" si="9"/>
        <v>140700</v>
      </c>
      <c r="E16" s="335">
        <f t="shared" si="10"/>
        <v>84000</v>
      </c>
      <c r="F16" s="335">
        <f t="shared" si="11"/>
        <v>33600</v>
      </c>
      <c r="G16" s="335">
        <f t="shared" si="12"/>
        <v>9600</v>
      </c>
      <c r="H16" s="335">
        <f t="shared" si="13"/>
        <v>10000</v>
      </c>
      <c r="I16" s="335">
        <f>'SO APRIL 2026 Rev2'!BC16</f>
        <v>0</v>
      </c>
      <c r="J16" s="335">
        <f>'SO APRIL 2026 Rev2'!AR16</f>
        <v>3500</v>
      </c>
      <c r="K16" s="335">
        <f>'SO APRIL 2026 Rev2'!BA16+'SO APRIL 2026 Rev2'!BB16</f>
        <v>0</v>
      </c>
      <c r="L16" s="446">
        <v>0</v>
      </c>
    </row>
    <row r="17" spans="1:12" s="380" customFormat="1" ht="15.75">
      <c r="A17" s="574"/>
      <c r="B17" s="333">
        <f t="shared" si="14"/>
        <v>46122</v>
      </c>
      <c r="C17" s="334" t="str">
        <f t="shared" si="8"/>
        <v>Jum</v>
      </c>
      <c r="D17" s="426">
        <f t="shared" si="9"/>
        <v>140700</v>
      </c>
      <c r="E17" s="335">
        <f t="shared" si="10"/>
        <v>84000</v>
      </c>
      <c r="F17" s="335">
        <f t="shared" si="11"/>
        <v>33600</v>
      </c>
      <c r="G17" s="335">
        <f t="shared" si="12"/>
        <v>9600</v>
      </c>
      <c r="H17" s="335">
        <f t="shared" si="13"/>
        <v>10000</v>
      </c>
      <c r="I17" s="335">
        <f>'SO APRIL 2026 Rev2'!BC17</f>
        <v>0</v>
      </c>
      <c r="J17" s="335">
        <f>'SO APRIL 2026 Rev2'!AR17</f>
        <v>3500</v>
      </c>
      <c r="K17" s="335">
        <f>'SO APRIL 2026 Rev2'!BA17+'SO APRIL 2026 Rev2'!BB17</f>
        <v>0</v>
      </c>
      <c r="L17" s="446">
        <v>0</v>
      </c>
    </row>
    <row r="18" spans="1:12" s="380" customFormat="1" ht="15.75">
      <c r="A18" s="574"/>
      <c r="B18" s="338">
        <f t="shared" si="14"/>
        <v>46123</v>
      </c>
      <c r="C18" s="334" t="str">
        <f t="shared" si="8"/>
        <v>Sab</v>
      </c>
      <c r="D18" s="426">
        <f t="shared" si="9"/>
        <v>140700</v>
      </c>
      <c r="E18" s="335">
        <f t="shared" si="10"/>
        <v>84000</v>
      </c>
      <c r="F18" s="335">
        <f t="shared" si="11"/>
        <v>33600</v>
      </c>
      <c r="G18" s="335">
        <f t="shared" si="12"/>
        <v>9600</v>
      </c>
      <c r="H18" s="335">
        <f t="shared" si="13"/>
        <v>10000</v>
      </c>
      <c r="I18" s="335">
        <f>'SO APRIL 2026 Rev2'!BC18</f>
        <v>0</v>
      </c>
      <c r="J18" s="335">
        <f>'SO APRIL 2026 Rev2'!AR18</f>
        <v>3500</v>
      </c>
      <c r="K18" s="335">
        <f>'SO APRIL 2026 Rev2'!BA18+'SO APRIL 2026 Rev2'!BB18</f>
        <v>0</v>
      </c>
      <c r="L18" s="446">
        <v>0</v>
      </c>
    </row>
    <row r="19" spans="1:12" ht="15.75">
      <c r="A19" s="574"/>
      <c r="B19" s="338">
        <f t="shared" si="14"/>
        <v>46124</v>
      </c>
      <c r="C19" s="334" t="str">
        <f t="shared" si="8"/>
        <v>Mgg</v>
      </c>
      <c r="D19" s="426">
        <f t="shared" si="9"/>
        <v>140700</v>
      </c>
      <c r="E19" s="335">
        <f t="shared" si="10"/>
        <v>84000</v>
      </c>
      <c r="F19" s="335">
        <f t="shared" si="11"/>
        <v>33600</v>
      </c>
      <c r="G19" s="335">
        <f t="shared" si="12"/>
        <v>9600</v>
      </c>
      <c r="H19" s="335">
        <f t="shared" si="13"/>
        <v>10000</v>
      </c>
      <c r="I19" s="335">
        <f>'SO APRIL 2026 Rev2'!BC19</f>
        <v>0</v>
      </c>
      <c r="J19" s="335">
        <f>'SO APRIL 2026 Rev2'!AR19</f>
        <v>3500</v>
      </c>
      <c r="K19" s="335">
        <f>'SO APRIL 2026 Rev2'!AX19</f>
        <v>0</v>
      </c>
      <c r="L19" s="446">
        <v>0</v>
      </c>
    </row>
    <row r="20" spans="1:12" s="414" customFormat="1" ht="15.75">
      <c r="A20" s="574"/>
      <c r="B20" s="339" t="s">
        <v>57</v>
      </c>
      <c r="C20" s="340"/>
      <c r="D20" s="427">
        <f t="shared" ref="D20:L20" si="15">SUM(D13:D19)</f>
        <v>984900</v>
      </c>
      <c r="E20" s="427">
        <f t="shared" si="15"/>
        <v>588000</v>
      </c>
      <c r="F20" s="427">
        <f t="shared" si="15"/>
        <v>235200</v>
      </c>
      <c r="G20" s="427">
        <f t="shared" si="15"/>
        <v>67200</v>
      </c>
      <c r="H20" s="427">
        <f t="shared" si="15"/>
        <v>70000</v>
      </c>
      <c r="I20" s="427">
        <f t="shared" si="15"/>
        <v>0</v>
      </c>
      <c r="J20" s="427">
        <f t="shared" si="15"/>
        <v>24500</v>
      </c>
      <c r="K20" s="427">
        <f t="shared" si="15"/>
        <v>0</v>
      </c>
      <c r="L20" s="448">
        <f t="shared" si="15"/>
        <v>0</v>
      </c>
    </row>
    <row r="21" spans="1:12" ht="15.75">
      <c r="A21" s="328"/>
      <c r="B21" s="344"/>
      <c r="C21" s="334"/>
      <c r="D21" s="426"/>
      <c r="E21" s="335"/>
      <c r="F21" s="335"/>
      <c r="G21" s="335"/>
      <c r="H21" s="335"/>
      <c r="I21" s="335"/>
      <c r="J21" s="335"/>
      <c r="K21" s="335"/>
      <c r="L21" s="446"/>
    </row>
    <row r="22" spans="1:12" ht="15.75">
      <c r="A22" s="574">
        <f>WEEKNUM(B22)</f>
        <v>16</v>
      </c>
      <c r="B22" s="333">
        <f>B19+1</f>
        <v>46125</v>
      </c>
      <c r="C22" s="334" t="str">
        <f t="shared" ref="C22:C28" si="16">TEXT(B22,"ddd")</f>
        <v>Sen</v>
      </c>
      <c r="D22" s="426">
        <f t="shared" ref="D22:D28" si="17">SUM(E22:L22)</f>
        <v>140700</v>
      </c>
      <c r="E22" s="335">
        <f t="shared" ref="E22:E28" si="18">3.5*24000</f>
        <v>84000</v>
      </c>
      <c r="F22" s="335">
        <f t="shared" ref="F22:F28" si="19">1.4*24000</f>
        <v>33600</v>
      </c>
      <c r="G22" s="335">
        <f t="shared" ref="G22:G28" si="20">0.4*24000</f>
        <v>9600</v>
      </c>
      <c r="H22" s="335">
        <f t="shared" ref="H22:H28" si="21">2*5000</f>
        <v>10000</v>
      </c>
      <c r="I22" s="335">
        <f>'SO APRIL 2026 Rev2'!BC22</f>
        <v>0</v>
      </c>
      <c r="J22" s="335">
        <f>'SO APRIL 2026 Rev2'!AR22</f>
        <v>3500</v>
      </c>
      <c r="K22" s="335">
        <f>'SO APRIL 2026 Rev2'!BA22+'SO APRIL 2026 Rev2'!BB22</f>
        <v>0</v>
      </c>
      <c r="L22" s="446">
        <v>0</v>
      </c>
    </row>
    <row r="23" spans="1:12" ht="15.75">
      <c r="A23" s="574"/>
      <c r="B23" s="333">
        <f t="shared" ref="B23:B28" si="22">B22+1</f>
        <v>46126</v>
      </c>
      <c r="C23" s="334" t="str">
        <f t="shared" si="16"/>
        <v>Sel</v>
      </c>
      <c r="D23" s="426">
        <f t="shared" si="17"/>
        <v>140700</v>
      </c>
      <c r="E23" s="335">
        <f t="shared" si="18"/>
        <v>84000</v>
      </c>
      <c r="F23" s="335">
        <f t="shared" si="19"/>
        <v>33600</v>
      </c>
      <c r="G23" s="335">
        <f t="shared" si="20"/>
        <v>9600</v>
      </c>
      <c r="H23" s="335">
        <f t="shared" si="21"/>
        <v>10000</v>
      </c>
      <c r="I23" s="335">
        <f>'SO APRIL 2026 Rev2'!BC23</f>
        <v>0</v>
      </c>
      <c r="J23" s="335">
        <f>'SO APRIL 2026 Rev2'!AR23</f>
        <v>3500</v>
      </c>
      <c r="K23" s="335">
        <f>'SO APRIL 2026 Rev2'!BA23+'SO APRIL 2026 Rev2'!BB23</f>
        <v>0</v>
      </c>
      <c r="L23" s="446">
        <v>0</v>
      </c>
    </row>
    <row r="24" spans="1:12" ht="15.75">
      <c r="A24" s="574"/>
      <c r="B24" s="333">
        <f t="shared" si="22"/>
        <v>46127</v>
      </c>
      <c r="C24" s="334" t="str">
        <f t="shared" si="16"/>
        <v>Rab</v>
      </c>
      <c r="D24" s="426">
        <f t="shared" si="17"/>
        <v>140700</v>
      </c>
      <c r="E24" s="335">
        <f t="shared" si="18"/>
        <v>84000</v>
      </c>
      <c r="F24" s="335">
        <f t="shared" si="19"/>
        <v>33600</v>
      </c>
      <c r="G24" s="335">
        <f t="shared" si="20"/>
        <v>9600</v>
      </c>
      <c r="H24" s="335">
        <f t="shared" si="21"/>
        <v>10000</v>
      </c>
      <c r="I24" s="335">
        <f>'SO APRIL 2026 Rev2'!BC24</f>
        <v>0</v>
      </c>
      <c r="J24" s="335">
        <f>'SO APRIL 2026 Rev2'!AR24</f>
        <v>3500</v>
      </c>
      <c r="K24" s="335">
        <f>'SO APRIL 2026 Rev2'!BA24+'SO APRIL 2026 Rev2'!BB24</f>
        <v>0</v>
      </c>
      <c r="L24" s="446">
        <v>0</v>
      </c>
    </row>
    <row r="25" spans="1:12" ht="15.75">
      <c r="A25" s="574"/>
      <c r="B25" s="333">
        <f t="shared" si="22"/>
        <v>46128</v>
      </c>
      <c r="C25" s="334" t="str">
        <f t="shared" si="16"/>
        <v>Kam</v>
      </c>
      <c r="D25" s="335">
        <f t="shared" si="17"/>
        <v>140700</v>
      </c>
      <c r="E25" s="335">
        <f t="shared" si="18"/>
        <v>84000</v>
      </c>
      <c r="F25" s="335">
        <f t="shared" si="19"/>
        <v>33600</v>
      </c>
      <c r="G25" s="335">
        <f t="shared" si="20"/>
        <v>9600</v>
      </c>
      <c r="H25" s="335">
        <f t="shared" si="21"/>
        <v>10000</v>
      </c>
      <c r="I25" s="335">
        <f>'SO APRIL 2026 Rev2'!BC25</f>
        <v>0</v>
      </c>
      <c r="J25" s="335">
        <f>'SO APRIL 2026 Rev2'!AR25</f>
        <v>3500</v>
      </c>
      <c r="K25" s="335">
        <f>'SO APRIL 2026 Rev2'!BA25+'SO APRIL 2026 Rev2'!BB25</f>
        <v>0</v>
      </c>
      <c r="L25" s="446">
        <v>0</v>
      </c>
    </row>
    <row r="26" spans="1:12" s="380" customFormat="1" ht="15.75">
      <c r="A26" s="574"/>
      <c r="B26" s="333">
        <f t="shared" si="22"/>
        <v>46129</v>
      </c>
      <c r="C26" s="334" t="str">
        <f t="shared" si="16"/>
        <v>Jum</v>
      </c>
      <c r="D26" s="426">
        <f t="shared" si="17"/>
        <v>140700</v>
      </c>
      <c r="E26" s="335">
        <f t="shared" si="18"/>
        <v>84000</v>
      </c>
      <c r="F26" s="335">
        <f t="shared" si="19"/>
        <v>33600</v>
      </c>
      <c r="G26" s="335">
        <f t="shared" si="20"/>
        <v>9600</v>
      </c>
      <c r="H26" s="335">
        <f t="shared" si="21"/>
        <v>10000</v>
      </c>
      <c r="I26" s="335">
        <f>'SO APRIL 2026 Rev2'!BC26</f>
        <v>0</v>
      </c>
      <c r="J26" s="335">
        <f>'SO APRIL 2026 Rev2'!AR26</f>
        <v>3500</v>
      </c>
      <c r="K26" s="335">
        <f>'SO APRIL 2026 Rev2'!BA26+'SO APRIL 2026 Rev2'!BB26</f>
        <v>0</v>
      </c>
      <c r="L26" s="446">
        <v>0</v>
      </c>
    </row>
    <row r="27" spans="1:12" s="380" customFormat="1" ht="15.75">
      <c r="A27" s="574"/>
      <c r="B27" s="338">
        <f t="shared" si="22"/>
        <v>46130</v>
      </c>
      <c r="C27" s="334" t="str">
        <f t="shared" si="16"/>
        <v>Sab</v>
      </c>
      <c r="D27" s="426">
        <f t="shared" si="17"/>
        <v>140700</v>
      </c>
      <c r="E27" s="335">
        <f t="shared" si="18"/>
        <v>84000</v>
      </c>
      <c r="F27" s="335">
        <f t="shared" si="19"/>
        <v>33600</v>
      </c>
      <c r="G27" s="335">
        <f t="shared" si="20"/>
        <v>9600</v>
      </c>
      <c r="H27" s="335">
        <f t="shared" si="21"/>
        <v>10000</v>
      </c>
      <c r="I27" s="335">
        <f>'SO APRIL 2026 Rev2'!BC27</f>
        <v>0</v>
      </c>
      <c r="J27" s="335">
        <f>'SO APRIL 2026 Rev2'!AR27</f>
        <v>3500</v>
      </c>
      <c r="K27" s="335">
        <f>'SO APRIL 2026 Rev2'!BA27+'SO APRIL 2026 Rev2'!BB27</f>
        <v>0</v>
      </c>
      <c r="L27" s="446">
        <v>0</v>
      </c>
    </row>
    <row r="28" spans="1:12" ht="15.75">
      <c r="A28" s="574"/>
      <c r="B28" s="338">
        <f t="shared" si="22"/>
        <v>46131</v>
      </c>
      <c r="C28" s="334" t="str">
        <f t="shared" si="16"/>
        <v>Mgg</v>
      </c>
      <c r="D28" s="426">
        <f t="shared" si="17"/>
        <v>140700</v>
      </c>
      <c r="E28" s="335">
        <f t="shared" si="18"/>
        <v>84000</v>
      </c>
      <c r="F28" s="335">
        <f t="shared" si="19"/>
        <v>33600</v>
      </c>
      <c r="G28" s="335">
        <f t="shared" si="20"/>
        <v>9600</v>
      </c>
      <c r="H28" s="335">
        <f t="shared" si="21"/>
        <v>10000</v>
      </c>
      <c r="I28" s="335">
        <f>'SO APRIL 2026 Rev2'!BC28</f>
        <v>0</v>
      </c>
      <c r="J28" s="335">
        <f>'SO APRIL 2026 Rev2'!AR28</f>
        <v>3500</v>
      </c>
      <c r="K28" s="335">
        <f>'SO APRIL 2026 Rev2'!BA28+'SO APRIL 2026 Rev2'!BB28</f>
        <v>0</v>
      </c>
      <c r="L28" s="446">
        <v>0</v>
      </c>
    </row>
    <row r="29" spans="1:12" s="414" customFormat="1" ht="15.75">
      <c r="A29" s="574"/>
      <c r="B29" s="339" t="s">
        <v>57</v>
      </c>
      <c r="C29" s="340"/>
      <c r="D29" s="427">
        <f t="shared" ref="D29:L29" si="23">SUM(D22:D28)</f>
        <v>984900</v>
      </c>
      <c r="E29" s="427">
        <f t="shared" si="23"/>
        <v>588000</v>
      </c>
      <c r="F29" s="427">
        <f t="shared" si="23"/>
        <v>235200</v>
      </c>
      <c r="G29" s="427">
        <f t="shared" si="23"/>
        <v>67200</v>
      </c>
      <c r="H29" s="427">
        <f t="shared" si="23"/>
        <v>70000</v>
      </c>
      <c r="I29" s="427">
        <f t="shared" si="23"/>
        <v>0</v>
      </c>
      <c r="J29" s="427">
        <f t="shared" si="23"/>
        <v>24500</v>
      </c>
      <c r="K29" s="427">
        <f t="shared" si="23"/>
        <v>0</v>
      </c>
      <c r="L29" s="448">
        <f t="shared" si="23"/>
        <v>0</v>
      </c>
    </row>
    <row r="30" spans="1:12" ht="15.75">
      <c r="A30" s="328"/>
      <c r="B30" s="344"/>
      <c r="C30" s="334"/>
      <c r="D30" s="426"/>
      <c r="E30" s="335"/>
      <c r="F30" s="335"/>
      <c r="G30" s="335"/>
      <c r="H30" s="335"/>
      <c r="I30" s="335"/>
      <c r="J30" s="335"/>
      <c r="K30" s="335"/>
      <c r="L30" s="446"/>
    </row>
    <row r="31" spans="1:12" ht="15.75">
      <c r="A31" s="574">
        <f>WEEKNUM(B31)</f>
        <v>17</v>
      </c>
      <c r="B31" s="333">
        <f>B28+1</f>
        <v>46132</v>
      </c>
      <c r="C31" s="334" t="str">
        <f t="shared" ref="C31:C37" si="24">TEXT(B31,"ddd")</f>
        <v>Sen</v>
      </c>
      <c r="D31" s="426">
        <f t="shared" ref="D31:D37" si="25">SUM(E31:L31)</f>
        <v>140700</v>
      </c>
      <c r="E31" s="335">
        <f t="shared" ref="E31:E37" si="26">3.5*24000</f>
        <v>84000</v>
      </c>
      <c r="F31" s="335">
        <f t="shared" ref="F31:F37" si="27">1.4*24000</f>
        <v>33600</v>
      </c>
      <c r="G31" s="335">
        <f t="shared" ref="G31:G37" si="28">0.4*24000</f>
        <v>9600</v>
      </c>
      <c r="H31" s="335">
        <f t="shared" ref="H31:H37" si="29">2*5000</f>
        <v>10000</v>
      </c>
      <c r="I31" s="335">
        <f>'SO APRIL 2026 Rev2'!BC31</f>
        <v>0</v>
      </c>
      <c r="J31" s="335">
        <f>'SO APRIL 2026 Rev2'!AR31</f>
        <v>3500</v>
      </c>
      <c r="K31" s="335">
        <f>'SO APRIL 2026 Rev2'!BA31+'SO APRIL 2026 Rev2'!BB31</f>
        <v>0</v>
      </c>
      <c r="L31" s="446">
        <v>0</v>
      </c>
    </row>
    <row r="32" spans="1:12" ht="15.75">
      <c r="A32" s="574"/>
      <c r="B32" s="333">
        <f t="shared" ref="B32:B37" si="30">B31+1</f>
        <v>46133</v>
      </c>
      <c r="C32" s="334" t="str">
        <f t="shared" si="24"/>
        <v>Sel</v>
      </c>
      <c r="D32" s="426">
        <f t="shared" si="25"/>
        <v>140700</v>
      </c>
      <c r="E32" s="335">
        <f t="shared" si="26"/>
        <v>84000</v>
      </c>
      <c r="F32" s="335">
        <f t="shared" si="27"/>
        <v>33600</v>
      </c>
      <c r="G32" s="335">
        <f t="shared" si="28"/>
        <v>9600</v>
      </c>
      <c r="H32" s="335">
        <f t="shared" si="29"/>
        <v>10000</v>
      </c>
      <c r="I32" s="335">
        <f>'SO APRIL 2026 Rev2'!BC32</f>
        <v>0</v>
      </c>
      <c r="J32" s="335">
        <f>'SO APRIL 2026 Rev2'!AR32</f>
        <v>3500</v>
      </c>
      <c r="K32" s="335">
        <f>'SO APRIL 2026 Rev2'!BA32+'SO APRIL 2026 Rev2'!BB32</f>
        <v>0</v>
      </c>
      <c r="L32" s="446">
        <v>0</v>
      </c>
    </row>
    <row r="33" spans="1:12" ht="15.75">
      <c r="A33" s="574"/>
      <c r="B33" s="333">
        <f t="shared" si="30"/>
        <v>46134</v>
      </c>
      <c r="C33" s="334" t="str">
        <f t="shared" si="24"/>
        <v>Rab</v>
      </c>
      <c r="D33" s="426">
        <f t="shared" si="25"/>
        <v>140700</v>
      </c>
      <c r="E33" s="335">
        <f t="shared" si="26"/>
        <v>84000</v>
      </c>
      <c r="F33" s="335">
        <f t="shared" si="27"/>
        <v>33600</v>
      </c>
      <c r="G33" s="335">
        <f t="shared" si="28"/>
        <v>9600</v>
      </c>
      <c r="H33" s="335">
        <f t="shared" si="29"/>
        <v>10000</v>
      </c>
      <c r="I33" s="335">
        <f>'SO APRIL 2026 Rev2'!BC33</f>
        <v>0</v>
      </c>
      <c r="J33" s="335">
        <f>'SO APRIL 2026 Rev2'!AR33</f>
        <v>3500</v>
      </c>
      <c r="K33" s="335">
        <f>'SO APRIL 2026 Rev2'!BA33+'SO APRIL 2026 Rev2'!BB33</f>
        <v>0</v>
      </c>
      <c r="L33" s="446">
        <v>0</v>
      </c>
    </row>
    <row r="34" spans="1:12" ht="15.75">
      <c r="A34" s="574"/>
      <c r="B34" s="333">
        <f t="shared" si="30"/>
        <v>46135</v>
      </c>
      <c r="C34" s="334" t="str">
        <f t="shared" si="24"/>
        <v>Kam</v>
      </c>
      <c r="D34" s="335">
        <f t="shared" si="25"/>
        <v>140700</v>
      </c>
      <c r="E34" s="335">
        <f t="shared" si="26"/>
        <v>84000</v>
      </c>
      <c r="F34" s="335">
        <f t="shared" si="27"/>
        <v>33600</v>
      </c>
      <c r="G34" s="335">
        <f t="shared" si="28"/>
        <v>9600</v>
      </c>
      <c r="H34" s="335">
        <f t="shared" si="29"/>
        <v>10000</v>
      </c>
      <c r="I34" s="335">
        <f>'SO APRIL 2026 Rev2'!BC34</f>
        <v>0</v>
      </c>
      <c r="J34" s="335">
        <f>'SO APRIL 2026 Rev2'!AR34</f>
        <v>3500</v>
      </c>
      <c r="K34" s="335">
        <f>'SO APRIL 2026 Rev2'!BA34+'SO APRIL 2026 Rev2'!BB34</f>
        <v>0</v>
      </c>
      <c r="L34" s="446">
        <v>0</v>
      </c>
    </row>
    <row r="35" spans="1:12" s="380" customFormat="1" ht="15.75">
      <c r="A35" s="574"/>
      <c r="B35" s="333">
        <f t="shared" si="30"/>
        <v>46136</v>
      </c>
      <c r="C35" s="334" t="str">
        <f t="shared" si="24"/>
        <v>Jum</v>
      </c>
      <c r="D35" s="426">
        <f t="shared" si="25"/>
        <v>140700</v>
      </c>
      <c r="E35" s="335">
        <f t="shared" si="26"/>
        <v>84000</v>
      </c>
      <c r="F35" s="335">
        <f t="shared" si="27"/>
        <v>33600</v>
      </c>
      <c r="G35" s="335">
        <f t="shared" si="28"/>
        <v>9600</v>
      </c>
      <c r="H35" s="335">
        <f t="shared" si="29"/>
        <v>10000</v>
      </c>
      <c r="I35" s="335">
        <f>'SO APRIL 2026 Rev2'!BC35</f>
        <v>0</v>
      </c>
      <c r="J35" s="335">
        <f>'SO APRIL 2026 Rev2'!AR35</f>
        <v>3500</v>
      </c>
      <c r="K35" s="335">
        <f>'SO APRIL 2026 Rev2'!BA35+'SO APRIL 2026 Rev2'!BB35</f>
        <v>0</v>
      </c>
      <c r="L35" s="446">
        <v>0</v>
      </c>
    </row>
    <row r="36" spans="1:12" s="380" customFormat="1" ht="15.75">
      <c r="A36" s="574"/>
      <c r="B36" s="338">
        <f t="shared" si="30"/>
        <v>46137</v>
      </c>
      <c r="C36" s="334" t="str">
        <f t="shared" si="24"/>
        <v>Sab</v>
      </c>
      <c r="D36" s="426">
        <f t="shared" si="25"/>
        <v>140700</v>
      </c>
      <c r="E36" s="335">
        <f t="shared" si="26"/>
        <v>84000</v>
      </c>
      <c r="F36" s="335">
        <f t="shared" si="27"/>
        <v>33600</v>
      </c>
      <c r="G36" s="335">
        <f t="shared" si="28"/>
        <v>9600</v>
      </c>
      <c r="H36" s="335">
        <f t="shared" si="29"/>
        <v>10000</v>
      </c>
      <c r="I36" s="335">
        <f>'SO APRIL 2026 Rev2'!BC36</f>
        <v>0</v>
      </c>
      <c r="J36" s="335">
        <f>'SO APRIL 2026 Rev2'!AR36</f>
        <v>3500</v>
      </c>
      <c r="K36" s="335">
        <f>'SO APRIL 2026 Rev2'!BA36+'SO APRIL 2026 Rev2'!BB36</f>
        <v>0</v>
      </c>
      <c r="L36" s="446">
        <v>0</v>
      </c>
    </row>
    <row r="37" spans="1:12" ht="15.75">
      <c r="A37" s="574"/>
      <c r="B37" s="338">
        <f t="shared" si="30"/>
        <v>46138</v>
      </c>
      <c r="C37" s="334" t="str">
        <f t="shared" si="24"/>
        <v>Mgg</v>
      </c>
      <c r="D37" s="426">
        <f t="shared" si="25"/>
        <v>140700</v>
      </c>
      <c r="E37" s="335">
        <f t="shared" si="26"/>
        <v>84000</v>
      </c>
      <c r="F37" s="335">
        <f t="shared" si="27"/>
        <v>33600</v>
      </c>
      <c r="G37" s="335">
        <f t="shared" si="28"/>
        <v>9600</v>
      </c>
      <c r="H37" s="335">
        <f t="shared" si="29"/>
        <v>10000</v>
      </c>
      <c r="I37" s="335">
        <f>'SO APRIL 2026 Rev2'!BC37</f>
        <v>0</v>
      </c>
      <c r="J37" s="335">
        <f>'SO APRIL 2026 Rev2'!AR37</f>
        <v>3500</v>
      </c>
      <c r="K37" s="335">
        <f>'SO APRIL 2026 Rev2'!BA37+'SO APRIL 2026 Rev2'!BB37</f>
        <v>0</v>
      </c>
      <c r="L37" s="446">
        <v>0</v>
      </c>
    </row>
    <row r="38" spans="1:12" s="414" customFormat="1" ht="15.75">
      <c r="A38" s="574"/>
      <c r="B38" s="339" t="s">
        <v>57</v>
      </c>
      <c r="C38" s="340"/>
      <c r="D38" s="427">
        <f t="shared" ref="D38:L38" si="31">SUM(D31:D37)</f>
        <v>984900</v>
      </c>
      <c r="E38" s="427">
        <f t="shared" si="31"/>
        <v>588000</v>
      </c>
      <c r="F38" s="427">
        <f t="shared" si="31"/>
        <v>235200</v>
      </c>
      <c r="G38" s="427">
        <f t="shared" si="31"/>
        <v>67200</v>
      </c>
      <c r="H38" s="427">
        <f t="shared" si="31"/>
        <v>70000</v>
      </c>
      <c r="I38" s="427">
        <f t="shared" si="31"/>
        <v>0</v>
      </c>
      <c r="J38" s="427">
        <f t="shared" si="31"/>
        <v>24500</v>
      </c>
      <c r="K38" s="427">
        <f t="shared" si="31"/>
        <v>0</v>
      </c>
      <c r="L38" s="448">
        <f t="shared" si="31"/>
        <v>0</v>
      </c>
    </row>
    <row r="39" spans="1:12" ht="15.75">
      <c r="A39" s="328"/>
      <c r="B39" s="344"/>
      <c r="C39" s="334"/>
      <c r="D39" s="426"/>
      <c r="E39" s="335"/>
      <c r="F39" s="335"/>
      <c r="G39" s="335"/>
      <c r="H39" s="335"/>
      <c r="I39" s="335"/>
      <c r="J39" s="335"/>
      <c r="K39" s="335"/>
      <c r="L39" s="446"/>
    </row>
    <row r="40" spans="1:12" ht="15.75">
      <c r="A40" s="574">
        <f>WEEKNUM(B40)</f>
        <v>18</v>
      </c>
      <c r="B40" s="333">
        <f>B37+1</f>
        <v>46139</v>
      </c>
      <c r="C40" s="334" t="str">
        <f t="shared" ref="C40:C43" si="32">TEXT(B40,"ddd")</f>
        <v>Sen</v>
      </c>
      <c r="D40" s="426">
        <f t="shared" ref="D40:D43" si="33">SUM(E40:L40)</f>
        <v>145200</v>
      </c>
      <c r="E40" s="335">
        <f t="shared" ref="E40:E43" si="34">3.5*24000</f>
        <v>84000</v>
      </c>
      <c r="F40" s="335">
        <f t="shared" ref="F40:F43" si="35">1.4*24000</f>
        <v>33600</v>
      </c>
      <c r="G40" s="335">
        <f t="shared" ref="G40:G43" si="36">0.4*24000</f>
        <v>9600</v>
      </c>
      <c r="H40" s="335">
        <f t="shared" ref="H40:H43" si="37">2*5000</f>
        <v>10000</v>
      </c>
      <c r="I40" s="335">
        <f>'SO APRIL 2026 Rev2'!BC40</f>
        <v>4500</v>
      </c>
      <c r="J40" s="335">
        <f>'SO APRIL 2026 Rev2'!AR40</f>
        <v>3500</v>
      </c>
      <c r="K40" s="335">
        <f>'SO APRIL 2026 Rev2'!BA40+'SO APRIL 2026 Rev2'!BB40</f>
        <v>0</v>
      </c>
      <c r="L40" s="446">
        <v>0</v>
      </c>
    </row>
    <row r="41" spans="1:12" ht="15.75">
      <c r="A41" s="574"/>
      <c r="B41" s="333">
        <f t="shared" ref="B41:B43" si="38">B40+1</f>
        <v>46140</v>
      </c>
      <c r="C41" s="334" t="str">
        <f t="shared" si="32"/>
        <v>Sel</v>
      </c>
      <c r="D41" s="426">
        <f t="shared" si="33"/>
        <v>145200</v>
      </c>
      <c r="E41" s="335">
        <f t="shared" si="34"/>
        <v>84000</v>
      </c>
      <c r="F41" s="335">
        <f t="shared" si="35"/>
        <v>33600</v>
      </c>
      <c r="G41" s="335">
        <f t="shared" si="36"/>
        <v>9600</v>
      </c>
      <c r="H41" s="335">
        <f t="shared" si="37"/>
        <v>10000</v>
      </c>
      <c r="I41" s="335">
        <f>'SO APRIL 2026 Rev2'!BC41</f>
        <v>4500</v>
      </c>
      <c r="J41" s="335">
        <f>'SO APRIL 2026 Rev2'!AR41</f>
        <v>3500</v>
      </c>
      <c r="K41" s="335">
        <f>'SO APRIL 2026 Rev2'!BA41+'SO APRIL 2026 Rev2'!BB41</f>
        <v>0</v>
      </c>
      <c r="L41" s="446">
        <v>0</v>
      </c>
    </row>
    <row r="42" spans="1:12" ht="15.75">
      <c r="A42" s="574"/>
      <c r="B42" s="333">
        <f t="shared" si="38"/>
        <v>46141</v>
      </c>
      <c r="C42" s="334" t="str">
        <f t="shared" si="32"/>
        <v>Rab</v>
      </c>
      <c r="D42" s="426">
        <f t="shared" si="33"/>
        <v>145200</v>
      </c>
      <c r="E42" s="335">
        <f t="shared" si="34"/>
        <v>84000</v>
      </c>
      <c r="F42" s="335">
        <f t="shared" si="35"/>
        <v>33600</v>
      </c>
      <c r="G42" s="335">
        <f t="shared" si="36"/>
        <v>9600</v>
      </c>
      <c r="H42" s="335">
        <f t="shared" si="37"/>
        <v>10000</v>
      </c>
      <c r="I42" s="335">
        <f>'SO APRIL 2026 Rev2'!BC42</f>
        <v>4500</v>
      </c>
      <c r="J42" s="335">
        <f>'SO APRIL 2026 Rev2'!AR42</f>
        <v>3500</v>
      </c>
      <c r="K42" s="335">
        <f>'SO APRIL 2026 Rev2'!BA42+'SO APRIL 2026 Rev2'!BB42</f>
        <v>0</v>
      </c>
      <c r="L42" s="446">
        <v>0</v>
      </c>
    </row>
    <row r="43" spans="1:12" ht="15.75">
      <c r="A43" s="574"/>
      <c r="B43" s="333">
        <f t="shared" si="38"/>
        <v>46142</v>
      </c>
      <c r="C43" s="334" t="str">
        <f t="shared" si="32"/>
        <v>Kam</v>
      </c>
      <c r="D43" s="335">
        <f t="shared" si="33"/>
        <v>145200</v>
      </c>
      <c r="E43" s="335">
        <f t="shared" si="34"/>
        <v>84000</v>
      </c>
      <c r="F43" s="335">
        <f t="shared" si="35"/>
        <v>33600</v>
      </c>
      <c r="G43" s="335">
        <f t="shared" si="36"/>
        <v>9600</v>
      </c>
      <c r="H43" s="335">
        <f t="shared" si="37"/>
        <v>10000</v>
      </c>
      <c r="I43" s="335">
        <f>'SO APRIL 2026 Rev2'!BC43</f>
        <v>4500</v>
      </c>
      <c r="J43" s="335">
        <f>'SO APRIL 2026 Rev2'!AR43</f>
        <v>3500</v>
      </c>
      <c r="K43" s="335">
        <f>'SO APRIL 2026 Rev2'!BA43+'SO APRIL 2026 Rev2'!BB43</f>
        <v>0</v>
      </c>
      <c r="L43" s="446">
        <v>0</v>
      </c>
    </row>
    <row r="44" spans="1:12" s="414" customFormat="1" ht="15.75">
      <c r="A44" s="345"/>
      <c r="B44" s="339" t="s">
        <v>57</v>
      </c>
      <c r="C44" s="340"/>
      <c r="D44" s="427">
        <f t="shared" ref="D44:L44" si="39">SUM(D40:D43)</f>
        <v>580800</v>
      </c>
      <c r="E44" s="427">
        <f t="shared" si="39"/>
        <v>336000</v>
      </c>
      <c r="F44" s="427">
        <f t="shared" si="39"/>
        <v>134400</v>
      </c>
      <c r="G44" s="427">
        <f t="shared" si="39"/>
        <v>38400</v>
      </c>
      <c r="H44" s="427">
        <f t="shared" si="39"/>
        <v>40000</v>
      </c>
      <c r="I44" s="427">
        <f t="shared" si="39"/>
        <v>18000</v>
      </c>
      <c r="J44" s="427">
        <f t="shared" si="39"/>
        <v>14000</v>
      </c>
      <c r="K44" s="427">
        <f t="shared" si="39"/>
        <v>0</v>
      </c>
      <c r="L44" s="448">
        <f t="shared" si="39"/>
        <v>0</v>
      </c>
    </row>
    <row r="45" spans="1:12" ht="15.75">
      <c r="A45" s="346"/>
      <c r="B45" s="347"/>
      <c r="C45" s="348"/>
      <c r="D45" s="426"/>
      <c r="E45" s="335"/>
      <c r="F45" s="335"/>
      <c r="G45" s="335"/>
      <c r="H45" s="335"/>
      <c r="I45" s="335"/>
      <c r="J45" s="335"/>
      <c r="K45" s="335"/>
      <c r="L45" s="446"/>
    </row>
    <row r="46" spans="1:12" ht="15.75">
      <c r="A46" s="428"/>
      <c r="B46" s="429" t="s">
        <v>57</v>
      </c>
      <c r="C46" s="430"/>
      <c r="D46" s="431">
        <f>D11+D20+D29+D38+D44</f>
        <v>4228500</v>
      </c>
      <c r="E46" s="431">
        <f>E11+E20+E29+E38+E44</f>
        <v>2520000</v>
      </c>
      <c r="F46" s="432">
        <f t="shared" ref="F46:L46" si="40">F11+F20+F29+F38+F44</f>
        <v>1008000</v>
      </c>
      <c r="G46" s="432">
        <f t="shared" si="40"/>
        <v>288000</v>
      </c>
      <c r="H46" s="432">
        <f t="shared" si="40"/>
        <v>300000</v>
      </c>
      <c r="I46" s="432">
        <f t="shared" si="40"/>
        <v>18000</v>
      </c>
      <c r="J46" s="432">
        <f t="shared" si="40"/>
        <v>94500</v>
      </c>
      <c r="K46" s="432">
        <f t="shared" si="40"/>
        <v>0</v>
      </c>
      <c r="L46" s="449">
        <f t="shared" si="40"/>
        <v>0</v>
      </c>
    </row>
    <row r="47" spans="1:12" ht="15.75">
      <c r="A47" s="433"/>
      <c r="B47" s="434" t="s">
        <v>58</v>
      </c>
      <c r="C47" s="435"/>
      <c r="D47" s="436">
        <f>SUM(D40:D43,D31:D37,D22:D28,D13:D19,D6:D10)</f>
        <v>4228500</v>
      </c>
      <c r="E47" s="436">
        <f t="shared" ref="E47" si="41">SUM(E40:E43,E31:E37,E22:E28,E13:E19,E6:E10)</f>
        <v>2520000</v>
      </c>
      <c r="F47" s="437">
        <f t="shared" ref="F47:L47" si="42">SUM(F40:F43,F31:F37,F22:F28,F13:F19,F6:F10)</f>
        <v>1008000</v>
      </c>
      <c r="G47" s="437">
        <f t="shared" si="42"/>
        <v>288000</v>
      </c>
      <c r="H47" s="437">
        <f t="shared" si="42"/>
        <v>300000</v>
      </c>
      <c r="I47" s="437">
        <f t="shared" si="42"/>
        <v>18000</v>
      </c>
      <c r="J47" s="437">
        <f t="shared" si="42"/>
        <v>94500</v>
      </c>
      <c r="K47" s="437">
        <f t="shared" si="42"/>
        <v>0</v>
      </c>
      <c r="L47" s="450">
        <f t="shared" si="42"/>
        <v>0</v>
      </c>
    </row>
    <row r="48" spans="1:12" ht="15.75">
      <c r="A48" s="438"/>
      <c r="B48" s="438"/>
      <c r="C48" s="438"/>
    </row>
    <row r="49" spans="1:5">
      <c r="A49" s="416"/>
      <c r="B49" s="416"/>
      <c r="C49" s="416"/>
    </row>
    <row r="50" spans="1:5">
      <c r="A50" s="416"/>
      <c r="B50" s="416"/>
      <c r="C50" s="416"/>
    </row>
    <row r="51" spans="1:5" ht="15.75">
      <c r="A51" s="439"/>
      <c r="B51" s="439"/>
      <c r="C51" s="439"/>
      <c r="D51" s="440"/>
    </row>
    <row r="52" spans="1:5">
      <c r="A52" s="416"/>
      <c r="B52" s="416"/>
      <c r="C52" s="416"/>
      <c r="E52" s="441"/>
    </row>
    <row r="53" spans="1:5">
      <c r="A53" s="416"/>
      <c r="B53" s="416"/>
      <c r="C53" s="416"/>
    </row>
  </sheetData>
  <mergeCells count="6">
    <mergeCell ref="A40:A43"/>
    <mergeCell ref="B5:C5"/>
    <mergeCell ref="A6:A11"/>
    <mergeCell ref="A13:A20"/>
    <mergeCell ref="A22:A29"/>
    <mergeCell ref="A31:A38"/>
  </mergeCells>
  <conditionalFormatting sqref="A12">
    <cfRule type="cellIs" dxfId="102" priority="2" operator="lessThan">
      <formula>0</formula>
    </cfRule>
  </conditionalFormatting>
  <conditionalFormatting sqref="A21">
    <cfRule type="cellIs" dxfId="101" priority="1" operator="lessThan">
      <formula>0</formula>
    </cfRule>
  </conditionalFormatting>
  <conditionalFormatting sqref="A48:C52">
    <cfRule type="cellIs" dxfId="100" priority="257" operator="lessThan">
      <formula>0</formula>
    </cfRule>
  </conditionalFormatting>
  <conditionalFormatting sqref="B40:B43">
    <cfRule type="cellIs" dxfId="99" priority="45" operator="lessThan">
      <formula>0</formula>
    </cfRule>
  </conditionalFormatting>
  <conditionalFormatting sqref="B11:C12">
    <cfRule type="cellIs" dxfId="98" priority="44" operator="lessThan">
      <formula>0</formula>
    </cfRule>
  </conditionalFormatting>
  <conditionalFormatting sqref="B44:C45">
    <cfRule type="cellIs" dxfId="97" priority="13" operator="lessThan">
      <formula>0</formula>
    </cfRule>
  </conditionalFormatting>
  <conditionalFormatting sqref="D44:F44">
    <cfRule type="cellIs" dxfId="96" priority="10" operator="lessThan">
      <formula>0</formula>
    </cfRule>
  </conditionalFormatting>
  <conditionalFormatting sqref="D7:L7">
    <cfRule type="cellIs" dxfId="95" priority="108" operator="lessThan">
      <formula>0</formula>
    </cfRule>
  </conditionalFormatting>
  <conditionalFormatting sqref="D10:L11">
    <cfRule type="cellIs" dxfId="94" priority="42" operator="lessThan">
      <formula>0</formula>
    </cfRule>
  </conditionalFormatting>
  <conditionalFormatting sqref="D16:L16">
    <cfRule type="cellIs" dxfId="93" priority="103" operator="lessThan">
      <formula>0</formula>
    </cfRule>
  </conditionalFormatting>
  <conditionalFormatting sqref="D19:L20">
    <cfRule type="cellIs" dxfId="92" priority="38" operator="lessThan">
      <formula>0</formula>
    </cfRule>
  </conditionalFormatting>
  <conditionalFormatting sqref="D25:L25">
    <cfRule type="cellIs" dxfId="91" priority="95" operator="lessThan">
      <formula>0</formula>
    </cfRule>
  </conditionalFormatting>
  <conditionalFormatting sqref="D28:L29">
    <cfRule type="cellIs" dxfId="90" priority="5" operator="lessThan">
      <formula>0</formula>
    </cfRule>
  </conditionalFormatting>
  <conditionalFormatting sqref="D34:L34">
    <cfRule type="cellIs" dxfId="89" priority="84" operator="lessThan">
      <formula>0</formula>
    </cfRule>
  </conditionalFormatting>
  <conditionalFormatting sqref="D37:L38">
    <cfRule type="cellIs" dxfId="88" priority="3" operator="lessThan">
      <formula>0</formula>
    </cfRule>
  </conditionalFormatting>
  <conditionalFormatting sqref="D42:L43">
    <cfRule type="cellIs" dxfId="87" priority="65" operator="lessThan">
      <formula>0</formula>
    </cfRule>
  </conditionalFormatting>
  <conditionalFormatting sqref="D44:L44">
    <cfRule type="cellIs" dxfId="86" priority="11" operator="lessThan">
      <formula>0</formula>
    </cfRule>
  </conditionalFormatting>
  <conditionalFormatting sqref="E7:F11">
    <cfRule type="cellIs" dxfId="85" priority="43" operator="lessThan">
      <formula>0</formula>
    </cfRule>
  </conditionalFormatting>
  <conditionalFormatting sqref="E16:F16">
    <cfRule type="cellIs" dxfId="84" priority="104" operator="lessThan">
      <formula>0</formula>
    </cfRule>
  </conditionalFormatting>
  <conditionalFormatting sqref="E18:F20">
    <cfRule type="cellIs" dxfId="83" priority="39" operator="lessThan">
      <formula>0</formula>
    </cfRule>
  </conditionalFormatting>
  <conditionalFormatting sqref="E25:F25">
    <cfRule type="cellIs" dxfId="82" priority="96" operator="lessThan">
      <formula>0</formula>
    </cfRule>
  </conditionalFormatting>
  <conditionalFormatting sqref="E27:F29">
    <cfRule type="cellIs" dxfId="81" priority="6" operator="lessThan">
      <formula>0</formula>
    </cfRule>
  </conditionalFormatting>
  <conditionalFormatting sqref="E34:F34">
    <cfRule type="cellIs" dxfId="80" priority="85" operator="lessThan">
      <formula>0</formula>
    </cfRule>
  </conditionalFormatting>
  <conditionalFormatting sqref="E36:F38">
    <cfRule type="cellIs" dxfId="79" priority="4" operator="lessThan">
      <formula>0</formula>
    </cfRule>
  </conditionalFormatting>
  <conditionalFormatting sqref="E9:L43">
    <cfRule type="cellIs" dxfId="78" priority="54" operator="lessThan">
      <formula>0</formula>
    </cfRule>
  </conditionalFormatting>
  <conditionalFormatting sqref="F13:F19">
    <cfRule type="cellIs" dxfId="77" priority="40" operator="lessThan">
      <formula>0</formula>
    </cfRule>
    <cfRule type="cellIs" dxfId="76" priority="41" operator="lessThan">
      <formula>0</formula>
    </cfRule>
  </conditionalFormatting>
  <conditionalFormatting sqref="F22:F28">
    <cfRule type="cellIs" dxfId="75" priority="30" operator="lessThan">
      <formula>0</formula>
    </cfRule>
    <cfRule type="cellIs" dxfId="74" priority="31" operator="lessThan">
      <formula>0</formula>
    </cfRule>
  </conditionalFormatting>
  <conditionalFormatting sqref="F31:F37">
    <cfRule type="cellIs" dxfId="73" priority="20" operator="lessThan">
      <formula>0</formula>
    </cfRule>
    <cfRule type="cellIs" dxfId="72" priority="21" operator="lessThan">
      <formula>0</formula>
    </cfRule>
  </conditionalFormatting>
  <conditionalFormatting sqref="F40:F43">
    <cfRule type="cellIs" dxfId="71" priority="16" operator="lessThan">
      <formula>0</formula>
    </cfRule>
    <cfRule type="cellIs" dxfId="70" priority="17" operator="lessThan">
      <formula>0</formula>
    </cfRule>
  </conditionalFormatting>
  <conditionalFormatting sqref="G44:G45">
    <cfRule type="cellIs" dxfId="69" priority="14" operator="lessThan">
      <formula>0</formula>
    </cfRule>
  </conditionalFormatting>
  <pageMargins left="0.7" right="0.7" top="0.75" bottom="0.75" header="0.3" footer="0.3"/>
  <pageSetup paperSize="9" orientation="portrait" horizontalDpi="360" verticalDpi="36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1"/>
  <sheetViews>
    <sheetView zoomScale="70" zoomScaleNormal="70" workbookViewId="0">
      <pane xSplit="6" ySplit="9" topLeftCell="AJ37" activePane="bottomRight" state="frozen"/>
      <selection pane="topRight"/>
      <selection pane="bottomLeft"/>
      <selection pane="bottomRight" activeCell="E63" sqref="E63"/>
    </sheetView>
  </sheetViews>
  <sheetFormatPr defaultColWidth="28.28515625" defaultRowHeight="15"/>
  <cols>
    <col min="1" max="1" width="14" customWidth="1"/>
  </cols>
  <sheetData>
    <row r="1" spans="1:39" ht="15.75" customHeight="1">
      <c r="A1" s="584" t="s">
        <v>84</v>
      </c>
      <c r="B1" s="584"/>
      <c r="C1" s="584"/>
      <c r="D1" s="384"/>
      <c r="E1" s="384"/>
      <c r="F1" s="384"/>
      <c r="G1" s="385"/>
      <c r="H1" s="385"/>
      <c r="I1" s="385"/>
      <c r="J1" s="385"/>
      <c r="K1" s="385"/>
      <c r="L1" s="385"/>
      <c r="M1" s="385"/>
      <c r="N1" s="385"/>
      <c r="O1" s="385"/>
      <c r="P1" s="385"/>
      <c r="Q1" s="385"/>
      <c r="R1" s="385"/>
      <c r="S1" s="385"/>
      <c r="T1" s="385"/>
      <c r="U1" s="385"/>
      <c r="V1" s="385"/>
      <c r="W1" s="385"/>
      <c r="X1" s="385"/>
      <c r="Y1" s="385"/>
      <c r="Z1" s="385"/>
      <c r="AA1" s="385"/>
      <c r="AB1" s="385"/>
      <c r="AC1" s="385"/>
      <c r="AD1" s="385"/>
      <c r="AE1" s="385"/>
      <c r="AF1" s="385"/>
      <c r="AG1" s="385"/>
      <c r="AH1" s="385"/>
      <c r="AI1" s="385"/>
      <c r="AJ1" s="385"/>
      <c r="AK1" s="385"/>
      <c r="AL1" s="385"/>
      <c r="AM1" s="385"/>
    </row>
    <row r="2" spans="1:39" ht="15.75" customHeight="1">
      <c r="A2" s="584"/>
      <c r="B2" s="584"/>
      <c r="C2" s="584"/>
      <c r="D2" s="384"/>
      <c r="E2" s="384"/>
      <c r="F2" s="384"/>
      <c r="G2" s="385"/>
      <c r="H2" s="385"/>
      <c r="I2" s="385"/>
      <c r="J2" s="385"/>
      <c r="K2" s="385"/>
      <c r="L2" s="385"/>
      <c r="M2" s="385"/>
      <c r="N2" s="385"/>
      <c r="O2" s="385"/>
      <c r="P2" s="385"/>
      <c r="Q2" s="385"/>
      <c r="R2" s="385"/>
      <c r="S2" s="385"/>
      <c r="T2" s="385"/>
      <c r="U2" s="385"/>
      <c r="V2" s="385"/>
      <c r="W2" s="385"/>
      <c r="X2" s="385"/>
      <c r="Y2" s="385"/>
      <c r="Z2" s="385"/>
      <c r="AA2" s="385"/>
      <c r="AB2" s="385"/>
      <c r="AC2" s="385"/>
      <c r="AD2" s="385"/>
      <c r="AE2" s="385"/>
      <c r="AF2" s="385"/>
      <c r="AG2" s="385"/>
      <c r="AH2" s="385"/>
      <c r="AI2" s="385"/>
      <c r="AJ2" s="385"/>
      <c r="AK2" s="385"/>
      <c r="AL2" s="385"/>
      <c r="AM2" s="385"/>
    </row>
    <row r="3" spans="1:39" ht="15.75" customHeight="1">
      <c r="A3" s="584"/>
      <c r="B3" s="584"/>
      <c r="C3" s="584"/>
      <c r="D3" s="384"/>
      <c r="E3" s="384"/>
      <c r="F3" s="384"/>
      <c r="G3" s="385"/>
      <c r="H3" s="385"/>
      <c r="I3" s="385"/>
      <c r="J3" s="385"/>
      <c r="K3" s="385"/>
      <c r="L3" s="404" t="s">
        <v>85</v>
      </c>
      <c r="M3" s="404"/>
      <c r="N3" s="404"/>
      <c r="O3" s="404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385"/>
      <c r="AC3" s="385"/>
      <c r="AD3" s="385"/>
      <c r="AE3" s="385"/>
      <c r="AF3" s="385"/>
      <c r="AG3" s="385"/>
      <c r="AH3" s="385"/>
      <c r="AI3" s="405" t="s">
        <v>86</v>
      </c>
      <c r="AJ3" s="385"/>
      <c r="AK3" s="405" t="s">
        <v>87</v>
      </c>
      <c r="AL3" s="385"/>
      <c r="AM3" s="385"/>
    </row>
    <row r="4" spans="1:39" ht="15.75" customHeight="1">
      <c r="A4" s="584"/>
      <c r="B4" s="584"/>
      <c r="C4" s="584"/>
      <c r="D4" s="384"/>
      <c r="E4" s="384"/>
      <c r="F4" s="384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385"/>
      <c r="AC4" s="385"/>
      <c r="AD4" s="385"/>
      <c r="AE4" s="385"/>
      <c r="AF4" s="385"/>
      <c r="AG4" s="385"/>
      <c r="AH4" s="385"/>
      <c r="AI4" s="385"/>
      <c r="AJ4" s="385"/>
      <c r="AK4" s="385"/>
      <c r="AL4" s="385"/>
      <c r="AM4" s="385"/>
    </row>
    <row r="5" spans="1:39" ht="15.75" customHeight="1">
      <c r="A5" s="584"/>
      <c r="B5" s="584"/>
      <c r="C5" s="584"/>
      <c r="D5" s="384"/>
      <c r="E5" s="384"/>
      <c r="F5" s="384"/>
      <c r="G5" s="385"/>
      <c r="H5" s="385"/>
      <c r="I5" s="385"/>
      <c r="J5" s="385"/>
      <c r="K5" s="385"/>
      <c r="L5" s="385"/>
      <c r="M5" s="385"/>
      <c r="N5" s="385"/>
      <c r="O5" s="385"/>
      <c r="P5" s="385"/>
      <c r="Q5" s="385"/>
      <c r="R5" s="385"/>
      <c r="S5" s="385"/>
      <c r="T5" s="385"/>
      <c r="U5" s="385"/>
      <c r="V5" s="385"/>
      <c r="W5" s="385"/>
      <c r="X5" s="385"/>
      <c r="Y5" s="385"/>
      <c r="Z5" s="385"/>
      <c r="AA5" s="385"/>
      <c r="AB5" s="385"/>
      <c r="AC5" s="385"/>
      <c r="AD5" s="385"/>
      <c r="AE5" s="385"/>
      <c r="AF5" s="385"/>
      <c r="AG5" s="385"/>
      <c r="AH5" s="385"/>
      <c r="AI5" s="385"/>
      <c r="AJ5" s="385"/>
      <c r="AK5" s="385"/>
      <c r="AL5" s="385"/>
      <c r="AM5" s="385"/>
    </row>
    <row r="6" spans="1:39" ht="15.75" customHeight="1">
      <c r="A6" s="592">
        <f>'Daily Sales'!A2</f>
        <v>46113</v>
      </c>
      <c r="B6" s="592"/>
      <c r="C6" s="592"/>
      <c r="D6" s="386"/>
      <c r="E6" s="386"/>
      <c r="F6" s="386"/>
      <c r="G6" s="387"/>
      <c r="H6" s="387"/>
      <c r="I6" s="387"/>
      <c r="J6" s="387"/>
      <c r="K6" s="387"/>
      <c r="L6" s="387"/>
      <c r="M6" s="387"/>
      <c r="N6" s="387"/>
      <c r="O6" s="387"/>
      <c r="P6" s="387"/>
      <c r="Q6" s="387"/>
      <c r="R6" s="387"/>
      <c r="S6" s="387"/>
      <c r="T6" s="387"/>
      <c r="U6" s="387"/>
      <c r="V6" s="387"/>
      <c r="W6" s="387"/>
      <c r="X6" s="387"/>
      <c r="Y6" s="387"/>
      <c r="Z6" s="387"/>
      <c r="AA6" s="387"/>
      <c r="AB6" s="387"/>
      <c r="AC6" s="387"/>
      <c r="AD6" s="387"/>
      <c r="AE6" s="387"/>
      <c r="AF6" s="387"/>
      <c r="AG6" s="387"/>
      <c r="AH6" s="387"/>
      <c r="AI6" s="387"/>
      <c r="AJ6" s="387"/>
      <c r="AK6" s="387"/>
      <c r="AL6" s="387"/>
      <c r="AM6" s="387"/>
    </row>
    <row r="7" spans="1:39" ht="20.25">
      <c r="A7" s="593" t="s">
        <v>88</v>
      </c>
      <c r="B7" s="594"/>
      <c r="C7" s="594"/>
      <c r="D7" s="594"/>
      <c r="E7" s="594"/>
      <c r="F7" s="594"/>
      <c r="G7" s="594"/>
      <c r="H7" s="594"/>
      <c r="I7" s="594"/>
      <c r="J7" s="594"/>
      <c r="K7" s="594"/>
      <c r="L7" s="594"/>
      <c r="M7" s="594"/>
      <c r="N7" s="594"/>
      <c r="O7" s="594"/>
      <c r="P7" s="594"/>
      <c r="Q7" s="594"/>
      <c r="R7" s="594"/>
      <c r="S7" s="594"/>
      <c r="T7" s="594"/>
      <c r="U7" s="594"/>
      <c r="V7" s="594"/>
      <c r="W7" s="594"/>
      <c r="X7" s="594"/>
      <c r="Y7" s="594"/>
      <c r="Z7" s="594"/>
      <c r="AA7" s="594"/>
      <c r="AB7" s="594"/>
      <c r="AC7" s="594"/>
      <c r="AD7" s="595"/>
      <c r="AE7" s="596" t="s">
        <v>89</v>
      </c>
      <c r="AF7" s="596"/>
      <c r="AG7" s="596"/>
      <c r="AH7" s="596"/>
      <c r="AI7" s="596"/>
      <c r="AJ7" s="596"/>
      <c r="AK7" s="596"/>
      <c r="AL7" s="596"/>
      <c r="AM7" s="597"/>
    </row>
    <row r="8" spans="1:39" ht="18">
      <c r="A8" s="590" t="s">
        <v>5</v>
      </c>
      <c r="B8" s="585" t="s">
        <v>6</v>
      </c>
      <c r="C8" s="586"/>
      <c r="D8" s="582" t="s">
        <v>90</v>
      </c>
      <c r="E8" s="582"/>
      <c r="F8" s="582"/>
      <c r="G8" s="598" t="s">
        <v>73</v>
      </c>
      <c r="H8" s="598"/>
      <c r="I8" s="598"/>
      <c r="J8" s="598" t="s">
        <v>74</v>
      </c>
      <c r="K8" s="598"/>
      <c r="L8" s="598"/>
      <c r="M8" s="598" t="s">
        <v>75</v>
      </c>
      <c r="N8" s="598"/>
      <c r="O8" s="598"/>
      <c r="P8" s="598" t="s">
        <v>76</v>
      </c>
      <c r="Q8" s="598"/>
      <c r="R8" s="598"/>
      <c r="S8" s="598" t="s">
        <v>77</v>
      </c>
      <c r="T8" s="598"/>
      <c r="U8" s="598"/>
      <c r="V8" s="598" t="s">
        <v>78</v>
      </c>
      <c r="W8" s="598"/>
      <c r="X8" s="598"/>
      <c r="Y8" s="598" t="s">
        <v>79</v>
      </c>
      <c r="Z8" s="598"/>
      <c r="AA8" s="598"/>
      <c r="AB8" s="598" t="s">
        <v>80</v>
      </c>
      <c r="AC8" s="598"/>
      <c r="AD8" s="598"/>
      <c r="AE8" s="582" t="s">
        <v>91</v>
      </c>
      <c r="AF8" s="582"/>
      <c r="AG8" s="582"/>
      <c r="AH8" s="583" t="s">
        <v>92</v>
      </c>
      <c r="AI8" s="583"/>
      <c r="AJ8" s="583"/>
      <c r="AK8" s="583" t="s">
        <v>93</v>
      </c>
      <c r="AL8" s="583"/>
      <c r="AM8" s="589"/>
    </row>
    <row r="9" spans="1:39" ht="18">
      <c r="A9" s="591"/>
      <c r="B9" s="587"/>
      <c r="C9" s="588"/>
      <c r="D9" s="388" t="s">
        <v>94</v>
      </c>
      <c r="E9" s="388" t="s">
        <v>95</v>
      </c>
      <c r="F9" s="388" t="s">
        <v>96</v>
      </c>
      <c r="G9" s="389" t="s">
        <v>94</v>
      </c>
      <c r="H9" s="389" t="s">
        <v>95</v>
      </c>
      <c r="I9" s="389" t="s">
        <v>96</v>
      </c>
      <c r="J9" s="389" t="s">
        <v>94</v>
      </c>
      <c r="K9" s="389" t="s">
        <v>95</v>
      </c>
      <c r="L9" s="389" t="s">
        <v>96</v>
      </c>
      <c r="M9" s="389" t="s">
        <v>94</v>
      </c>
      <c r="N9" s="389" t="s">
        <v>95</v>
      </c>
      <c r="O9" s="389" t="s">
        <v>96</v>
      </c>
      <c r="P9" s="389" t="s">
        <v>94</v>
      </c>
      <c r="Q9" s="389" t="s">
        <v>95</v>
      </c>
      <c r="R9" s="389" t="s">
        <v>96</v>
      </c>
      <c r="S9" s="389" t="s">
        <v>94</v>
      </c>
      <c r="T9" s="389" t="s">
        <v>95</v>
      </c>
      <c r="U9" s="389" t="s">
        <v>96</v>
      </c>
      <c r="V9" s="389" t="s">
        <v>94</v>
      </c>
      <c r="W9" s="389" t="s">
        <v>95</v>
      </c>
      <c r="X9" s="389" t="s">
        <v>96</v>
      </c>
      <c r="Y9" s="389" t="s">
        <v>94</v>
      </c>
      <c r="Z9" s="389" t="s">
        <v>95</v>
      </c>
      <c r="AA9" s="389" t="s">
        <v>96</v>
      </c>
      <c r="AB9" s="389" t="s">
        <v>94</v>
      </c>
      <c r="AC9" s="389" t="s">
        <v>95</v>
      </c>
      <c r="AD9" s="389" t="s">
        <v>96</v>
      </c>
      <c r="AE9" s="388" t="s">
        <v>94</v>
      </c>
      <c r="AF9" s="388" t="s">
        <v>95</v>
      </c>
      <c r="AG9" s="388" t="s">
        <v>96</v>
      </c>
      <c r="AH9" s="406" t="s">
        <v>94</v>
      </c>
      <c r="AI9" s="406" t="s">
        <v>95</v>
      </c>
      <c r="AJ9" s="406" t="s">
        <v>96</v>
      </c>
      <c r="AK9" s="406" t="s">
        <v>94</v>
      </c>
      <c r="AL9" s="406" t="s">
        <v>95</v>
      </c>
      <c r="AM9" s="407" t="s">
        <v>96</v>
      </c>
    </row>
    <row r="10" spans="1:39" s="380" customFormat="1" ht="15.75">
      <c r="A10" s="574">
        <f>WEEKNUM(B10)</f>
        <v>14</v>
      </c>
      <c r="B10" s="329">
        <f>A6</f>
        <v>46113</v>
      </c>
      <c r="C10" s="330" t="str">
        <f t="shared" ref="C10:C14" si="0">TEXT(B10,"ddd")</f>
        <v>Rab</v>
      </c>
      <c r="D10" s="390">
        <f>SUMIF($G$9:$AD$9,$D$9,G10:AD10)</f>
        <v>140700</v>
      </c>
      <c r="E10" s="391">
        <f>SUMIF($G$9:$AD$9,$E$9,G10:AD10)</f>
        <v>174270.89</v>
      </c>
      <c r="F10" s="391">
        <f t="shared" ref="F10:F12" si="1">E10-D10</f>
        <v>33570.890000000014</v>
      </c>
      <c r="G10" s="391">
        <f>VLOOKUP($B$10:$B$55,'SO MS'!$B$6:$L$47,4,TRUE)</f>
        <v>84000</v>
      </c>
      <c r="H10" s="392">
        <f>'Summary sales'!D8</f>
        <v>100928.30999999998</v>
      </c>
      <c r="I10" s="391">
        <f t="shared" ref="I10:I12" si="2">H10-G10</f>
        <v>16928.309999999983</v>
      </c>
      <c r="J10" s="391">
        <f>VLOOKUP($B$10:$B$55,'SO MS'!$B$6:$L$47,5,TRUE)</f>
        <v>33600</v>
      </c>
      <c r="K10" s="392">
        <f>'Summary sales'!E8</f>
        <v>42523.65</v>
      </c>
      <c r="L10" s="391">
        <f t="shared" ref="L10:L12" si="3">K10-J10</f>
        <v>8923.6500000000015</v>
      </c>
      <c r="M10" s="391">
        <f>VLOOKUP($B$10:$B$55,'SO MS'!$B$6:$L$47,6,TRUE)</f>
        <v>9600</v>
      </c>
      <c r="N10" s="391">
        <f>'Summary sales'!F8</f>
        <v>18037.29</v>
      </c>
      <c r="O10" s="391">
        <f t="shared" ref="O10:O12" si="4">N10-M10</f>
        <v>8437.2900000000009</v>
      </c>
      <c r="P10" s="391">
        <f>VLOOKUP($B$10:$B$55,'SO MS'!$B$6:$AS$47,7,TRUE)</f>
        <v>10000</v>
      </c>
      <c r="Q10" s="391">
        <f>'Summary sales'!G8</f>
        <v>4177.3900000000003</v>
      </c>
      <c r="R10" s="391">
        <f t="shared" ref="R10:R12" si="5">Q10-P10</f>
        <v>-5822.61</v>
      </c>
      <c r="S10" s="391">
        <f>VLOOKUP($B$10:$B$55,'SO MS'!$B$6:$AS$47,8,TRUE)</f>
        <v>0</v>
      </c>
      <c r="T10" s="391">
        <f>'Summary sales'!H8</f>
        <v>0</v>
      </c>
      <c r="U10" s="391">
        <f t="shared" ref="U10:U12" si="6">T10-S10</f>
        <v>0</v>
      </c>
      <c r="V10" s="391">
        <f>VLOOKUP($B$10:$B$55,'SO MS'!$B$6:$AS$47,9,TRUE)</f>
        <v>3500</v>
      </c>
      <c r="W10" s="391">
        <f>'Summary sales'!I8</f>
        <v>8604.25</v>
      </c>
      <c r="X10" s="391">
        <f t="shared" ref="X10:X12" si="7">W10-V10</f>
        <v>5104.25</v>
      </c>
      <c r="Y10" s="391">
        <f>VLOOKUP($B$10:$B$55,'SO MS'!$B$6:$AS$47,10,TRUE)</f>
        <v>0</v>
      </c>
      <c r="Z10" s="391">
        <f>'Summary sales'!K8</f>
        <v>0</v>
      </c>
      <c r="AA10" s="391">
        <f t="shared" ref="AA10:AA12" si="8">Z10-Y10</f>
        <v>0</v>
      </c>
      <c r="AB10" s="391">
        <f>VLOOKUP($B$10:$B$55,'SO MS'!$B$6:$AS$47,11,TRUE)</f>
        <v>0</v>
      </c>
      <c r="AC10" s="391"/>
      <c r="AD10" s="391">
        <f t="shared" ref="AD10:AD12" si="9">AC10-AB10</f>
        <v>0</v>
      </c>
      <c r="AE10" s="391">
        <f>'Daily Sales'!D5</f>
        <v>186311.43461290322</v>
      </c>
      <c r="AF10" s="391">
        <f ca="1">'Daily Sales'!E5</f>
        <v>185992.99799999499</v>
      </c>
      <c r="AG10" s="391">
        <f t="shared" ref="AG10:AG12" ca="1" si="10">AF10-AE10</f>
        <v>-318.43661290823366</v>
      </c>
      <c r="AH10" s="391">
        <v>0</v>
      </c>
      <c r="AI10" s="391">
        <v>0</v>
      </c>
      <c r="AJ10" s="391">
        <f t="shared" ref="AJ10:AJ12" si="11">AI10-AH10</f>
        <v>0</v>
      </c>
      <c r="AK10" s="391">
        <f>VLOOKUP($B$10:$B$52,'Daily Sales'!$B$5:$F$44,3,TRUE)</f>
        <v>186311.43461290322</v>
      </c>
      <c r="AL10" s="391">
        <f ca="1">VLOOKUP($B$10:$B$52,'Daily Sales'!$B$5:$F$44,4,TRUE)</f>
        <v>185992.99799999499</v>
      </c>
      <c r="AM10" s="408">
        <f t="shared" ref="AM10:AM12" ca="1" si="12">AL10-AK10</f>
        <v>-318.43661290823366</v>
      </c>
    </row>
    <row r="11" spans="1:39" s="381" customFormat="1" ht="15.75">
      <c r="A11" s="574"/>
      <c r="B11" s="333">
        <f t="shared" ref="B11:B14" si="13">B10+1</f>
        <v>46114</v>
      </c>
      <c r="C11" s="334" t="str">
        <f t="shared" si="0"/>
        <v>Kam</v>
      </c>
      <c r="D11" s="393">
        <f t="shared" ref="D11:D12" si="14">SUMIF($G$9:$AD$9,$D$9,G11:AD11)</f>
        <v>140700</v>
      </c>
      <c r="E11" s="394">
        <f t="shared" ref="E11:E12" si="15">SUMIF($G$9:$AD$9,$E$9,G11:AD11)</f>
        <v>149718.23000000001</v>
      </c>
      <c r="F11" s="394">
        <f t="shared" si="1"/>
        <v>9018.2300000000105</v>
      </c>
      <c r="G11" s="394">
        <f>VLOOKUP($B$10:$B$55,'SO MS'!$B$6:$L$47,4,TRUE)</f>
        <v>84000</v>
      </c>
      <c r="H11" s="392">
        <f>'Summary sales'!D9</f>
        <v>78845.78</v>
      </c>
      <c r="I11" s="394">
        <f t="shared" si="2"/>
        <v>-5154.2200000000012</v>
      </c>
      <c r="J11" s="394">
        <f>VLOOKUP($B$10:$B$55,'SO MS'!$B$6:$L$47,5,TRUE)</f>
        <v>33600</v>
      </c>
      <c r="K11" s="392">
        <f>'Summary sales'!E9</f>
        <v>44578.75</v>
      </c>
      <c r="L11" s="394">
        <f t="shared" si="3"/>
        <v>10978.75</v>
      </c>
      <c r="M11" s="394">
        <f>VLOOKUP($B$10:$B$55,'SO MS'!$B$6:$L$47,6,TRUE)</f>
        <v>9600</v>
      </c>
      <c r="N11" s="394">
        <f>'Summary sales'!F9</f>
        <v>16718.5</v>
      </c>
      <c r="O11" s="394">
        <f t="shared" si="4"/>
        <v>7118.5</v>
      </c>
      <c r="P11" s="394">
        <f>VLOOKUP($B$10:$B$55,'SO MS'!$B$6:$AS$47,7,TRUE)</f>
        <v>10000</v>
      </c>
      <c r="Q11" s="394">
        <f>'Summary sales'!G9</f>
        <v>9575.2000000000007</v>
      </c>
      <c r="R11" s="394">
        <f t="shared" si="5"/>
        <v>-424.79999999999927</v>
      </c>
      <c r="S11" s="394">
        <f>VLOOKUP($B$10:$B$55,'SO MS'!$B$6:$AS$47,8,TRUE)</f>
        <v>0</v>
      </c>
      <c r="T11" s="394">
        <f>'Summary sales'!H9</f>
        <v>0</v>
      </c>
      <c r="U11" s="394">
        <f t="shared" si="6"/>
        <v>0</v>
      </c>
      <c r="V11" s="394">
        <f>VLOOKUP($B$10:$B$55,'SO MS'!$B$6:$AS$47,9,TRUE)</f>
        <v>3500</v>
      </c>
      <c r="W11" s="394">
        <f>'Summary sales'!I9</f>
        <v>0</v>
      </c>
      <c r="X11" s="394">
        <f t="shared" si="7"/>
        <v>-3500</v>
      </c>
      <c r="Y11" s="394">
        <f>VLOOKUP($B$10:$B$55,'SO MS'!$B$6:$AS$47,10,TRUE)</f>
        <v>0</v>
      </c>
      <c r="Z11" s="394">
        <f>'Summary sales'!K9</f>
        <v>0</v>
      </c>
      <c r="AA11" s="394">
        <f t="shared" si="8"/>
        <v>0</v>
      </c>
      <c r="AB11" s="394">
        <f>VLOOKUP($B$10:$B$55,'SO MS'!$B$6:$AS$47,11,TRUE)</f>
        <v>0</v>
      </c>
      <c r="AC11" s="394"/>
      <c r="AD11" s="394">
        <f t="shared" si="9"/>
        <v>0</v>
      </c>
      <c r="AE11" s="394">
        <f>'Daily Sales'!D6</f>
        <v>186311.43461290322</v>
      </c>
      <c r="AF11" s="394">
        <f ca="1">'Daily Sales'!E6</f>
        <v>175615.55900000324</v>
      </c>
      <c r="AG11" s="394">
        <f t="shared" ca="1" si="10"/>
        <v>-10695.875612899981</v>
      </c>
      <c r="AH11" s="394">
        <v>0</v>
      </c>
      <c r="AI11" s="394">
        <v>0</v>
      </c>
      <c r="AJ11" s="394">
        <f t="shared" si="11"/>
        <v>0</v>
      </c>
      <c r="AK11" s="394">
        <f>VLOOKUP($B$10:$B$52,'Daily Sales'!$B$5:$F$44,3,TRUE)</f>
        <v>186311.43461290322</v>
      </c>
      <c r="AL11" s="394">
        <f ca="1">VLOOKUP($B$10:$B$52,'Daily Sales'!$B$5:$F$44,4,TRUE)</f>
        <v>175615.55900000324</v>
      </c>
      <c r="AM11" s="409">
        <f t="shared" ca="1" si="12"/>
        <v>-10695.875612899981</v>
      </c>
    </row>
    <row r="12" spans="1:39" s="382" customFormat="1" ht="15.75">
      <c r="A12" s="574"/>
      <c r="B12" s="337">
        <f t="shared" si="13"/>
        <v>46115</v>
      </c>
      <c r="C12" s="334" t="str">
        <f t="shared" si="0"/>
        <v>Jum</v>
      </c>
      <c r="D12" s="393">
        <f t="shared" si="14"/>
        <v>137200</v>
      </c>
      <c r="E12" s="394">
        <f t="shared" si="15"/>
        <v>163847.88000000003</v>
      </c>
      <c r="F12" s="394">
        <f t="shared" si="1"/>
        <v>26647.880000000034</v>
      </c>
      <c r="G12" s="394">
        <f>VLOOKUP($B$10:$B$55,'SO MS'!$B$6:$L$47,4,TRUE)</f>
        <v>84000</v>
      </c>
      <c r="H12" s="392">
        <f>'Summary sales'!D10</f>
        <v>105631.06</v>
      </c>
      <c r="I12" s="394">
        <f t="shared" si="2"/>
        <v>21631.059999999998</v>
      </c>
      <c r="J12" s="394">
        <f>VLOOKUP($B$10:$B$55,'SO MS'!$B$6:$L$47,5,TRUE)</f>
        <v>33600</v>
      </c>
      <c r="K12" s="392">
        <f>'Summary sales'!E10</f>
        <v>40111.83</v>
      </c>
      <c r="L12" s="394">
        <f t="shared" si="3"/>
        <v>6511.8300000000017</v>
      </c>
      <c r="M12" s="394">
        <f>VLOOKUP($B$10:$B$55,'SO MS'!$B$6:$L$47,6,TRUE)</f>
        <v>9600</v>
      </c>
      <c r="N12" s="394">
        <f>'Summary sales'!F10</f>
        <v>13672.35</v>
      </c>
      <c r="O12" s="394">
        <f t="shared" si="4"/>
        <v>4072.3500000000004</v>
      </c>
      <c r="P12" s="394">
        <f>VLOOKUP($B$10:$B$55,'SO MS'!$B$6:$AS$47,7,TRUE)</f>
        <v>10000</v>
      </c>
      <c r="Q12" s="394">
        <f>'Summary sales'!G10</f>
        <v>0</v>
      </c>
      <c r="R12" s="394">
        <f t="shared" si="5"/>
        <v>-10000</v>
      </c>
      <c r="S12" s="394">
        <f>VLOOKUP($B$10:$B$55,'SO MS'!$B$6:$AS$47,8,TRUE)</f>
        <v>0</v>
      </c>
      <c r="T12" s="394">
        <f>'Summary sales'!H10</f>
        <v>0</v>
      </c>
      <c r="U12" s="394">
        <f t="shared" si="6"/>
        <v>0</v>
      </c>
      <c r="V12" s="394">
        <f>VLOOKUP($B$10:$B$55,'SO MS'!$B$6:$AS$47,9,TRUE)</f>
        <v>0</v>
      </c>
      <c r="W12" s="394">
        <f>'Summary sales'!I10</f>
        <v>4432.6400000000003</v>
      </c>
      <c r="X12" s="394">
        <f t="shared" si="7"/>
        <v>4432.6400000000003</v>
      </c>
      <c r="Y12" s="394">
        <f>VLOOKUP($B$10:$B$55,'SO MS'!$B$6:$AS$47,10,TRUE)</f>
        <v>0</v>
      </c>
      <c r="Z12" s="394">
        <f>'Summary sales'!K10</f>
        <v>0</v>
      </c>
      <c r="AA12" s="394">
        <f t="shared" si="8"/>
        <v>0</v>
      </c>
      <c r="AB12" s="394">
        <f>VLOOKUP($B$10:$B$55,'SO MS'!$B$6:$AS$47,11,TRUE)</f>
        <v>0</v>
      </c>
      <c r="AC12" s="394"/>
      <c r="AD12" s="394">
        <f t="shared" si="9"/>
        <v>0</v>
      </c>
      <c r="AE12" s="394">
        <f>'Daily Sales'!D7</f>
        <v>182811.43461290322</v>
      </c>
      <c r="AF12" s="394">
        <f ca="1">'Daily Sales'!E7</f>
        <v>146303.55799999629</v>
      </c>
      <c r="AG12" s="394">
        <f t="shared" ca="1" si="10"/>
        <v>-36507.876612906926</v>
      </c>
      <c r="AH12" s="394">
        <v>0</v>
      </c>
      <c r="AI12" s="394">
        <v>0</v>
      </c>
      <c r="AJ12" s="394">
        <f t="shared" si="11"/>
        <v>0</v>
      </c>
      <c r="AK12" s="394">
        <f>VLOOKUP($B$10:$B$52,'Daily Sales'!$B$5:$F$44,3,TRUE)</f>
        <v>182811.43461290322</v>
      </c>
      <c r="AL12" s="394">
        <f ca="1">VLOOKUP($B$10:$B$52,'Daily Sales'!$B$5:$F$44,4,TRUE)</f>
        <v>146303.55799999629</v>
      </c>
      <c r="AM12" s="409">
        <f t="shared" ca="1" si="12"/>
        <v>-36507.876612906926</v>
      </c>
    </row>
    <row r="13" spans="1:39" s="383" customFormat="1" ht="15.75">
      <c r="A13" s="574"/>
      <c r="B13" s="338">
        <f t="shared" si="13"/>
        <v>46116</v>
      </c>
      <c r="C13" s="334" t="str">
        <f t="shared" si="0"/>
        <v>Sab</v>
      </c>
      <c r="D13" s="393">
        <f t="shared" ref="D13:D17" si="16">SUMIF($G$9:$AD$9,$D$9,G13:AD13)</f>
        <v>137200</v>
      </c>
      <c r="E13" s="394">
        <f t="shared" ref="E13:E17" si="17">SUMIF($G$9:$AD$9,$E$9,G13:AD13)</f>
        <v>188118.59999999998</v>
      </c>
      <c r="F13" s="394">
        <f t="shared" ref="F13:F17" si="18">E13-D13</f>
        <v>50918.599999999977</v>
      </c>
      <c r="G13" s="394">
        <f>VLOOKUP($B$10:$B$55,'SO MS'!$B$6:$L$47,4,TRUE)</f>
        <v>84000</v>
      </c>
      <c r="H13" s="392">
        <f>'Summary sales'!D11</f>
        <v>116238.75999999998</v>
      </c>
      <c r="I13" s="394">
        <f t="shared" ref="I13:I17" si="19">H13-G13</f>
        <v>32238.75999999998</v>
      </c>
      <c r="J13" s="394">
        <f>VLOOKUP($B$10:$B$55,'SO MS'!$B$6:$L$47,5,TRUE)</f>
        <v>33600</v>
      </c>
      <c r="K13" s="392">
        <f>'Summary sales'!E11</f>
        <v>46923.09</v>
      </c>
      <c r="L13" s="394">
        <f t="shared" ref="L13:L17" si="20">K13-J13</f>
        <v>13323.089999999997</v>
      </c>
      <c r="M13" s="394">
        <f>VLOOKUP($B$10:$B$55,'SO MS'!$B$6:$L$47,6,TRUE)</f>
        <v>9600</v>
      </c>
      <c r="N13" s="394">
        <f>'Summary sales'!F11</f>
        <v>13011.649999999998</v>
      </c>
      <c r="O13" s="394">
        <f t="shared" ref="O13:O17" si="21">N13-M13</f>
        <v>3411.6499999999978</v>
      </c>
      <c r="P13" s="394">
        <f>VLOOKUP($B$10:$B$55,'SO MS'!$B$6:$AS$47,7,TRUE)</f>
        <v>10000</v>
      </c>
      <c r="Q13" s="394">
        <f>'Summary sales'!G11</f>
        <v>11945.1</v>
      </c>
      <c r="R13" s="394">
        <f t="shared" ref="R13:R17" si="22">Q13-P13</f>
        <v>1945.1000000000004</v>
      </c>
      <c r="S13" s="394">
        <f>VLOOKUP($B$10:$B$55,'SO MS'!$B$6:$AS$47,8,TRUE)</f>
        <v>0</v>
      </c>
      <c r="T13" s="394">
        <f>'Summary sales'!H11</f>
        <v>0</v>
      </c>
      <c r="U13" s="394">
        <f t="shared" ref="U13:U17" si="23">T13-S13</f>
        <v>0</v>
      </c>
      <c r="V13" s="394">
        <f>VLOOKUP($B$10:$B$55,'SO MS'!$B$6:$AS$47,9,TRUE)</f>
        <v>0</v>
      </c>
      <c r="W13" s="394">
        <f>'Summary sales'!I11</f>
        <v>0</v>
      </c>
      <c r="X13" s="394">
        <f t="shared" ref="X13:X17" si="24">W13-V13</f>
        <v>0</v>
      </c>
      <c r="Y13" s="394">
        <f>VLOOKUP($B$10:$B$55,'SO MS'!$B$6:$AS$47,10,TRUE)</f>
        <v>0</v>
      </c>
      <c r="Z13" s="394">
        <f>'Summary sales'!K11</f>
        <v>0</v>
      </c>
      <c r="AA13" s="394">
        <f t="shared" ref="AA13:AA17" si="25">Z13-Y13</f>
        <v>0</v>
      </c>
      <c r="AB13" s="394">
        <f>VLOOKUP($B$10:$B$55,'SO MS'!$B$6:$AS$47,11,TRUE)</f>
        <v>0</v>
      </c>
      <c r="AC13" s="394"/>
      <c r="AD13" s="394">
        <f t="shared" ref="AD13:AD17" si="26">AC13-AB13</f>
        <v>0</v>
      </c>
      <c r="AE13" s="394">
        <f>'Daily Sales'!D8</f>
        <v>177845.55783870968</v>
      </c>
      <c r="AF13" s="394">
        <f ca="1">'Daily Sales'!E8</f>
        <v>134523.28100000514</v>
      </c>
      <c r="AG13" s="394">
        <f t="shared" ref="AG13:AG17" ca="1" si="27">AF13-AE13</f>
        <v>-43322.276838704536</v>
      </c>
      <c r="AH13" s="394">
        <v>0</v>
      </c>
      <c r="AI13" s="394">
        <v>0</v>
      </c>
      <c r="AJ13" s="394">
        <f t="shared" ref="AJ13:AJ17" si="28">AI13-AH13</f>
        <v>0</v>
      </c>
      <c r="AK13" s="394">
        <f>VLOOKUP($B$10:$B$52,'Daily Sales'!$B$5:$F$44,3,TRUE)</f>
        <v>177845.55783870968</v>
      </c>
      <c r="AL13" s="394">
        <f ca="1">VLOOKUP($B$10:$B$52,'Daily Sales'!$B$5:$F$44,4,TRUE)</f>
        <v>134523.28100000514</v>
      </c>
      <c r="AM13" s="409">
        <f t="shared" ref="AM13:AM17" ca="1" si="29">AL13-AK13</f>
        <v>-43322.276838704536</v>
      </c>
    </row>
    <row r="14" spans="1:39" s="383" customFormat="1" ht="15.75">
      <c r="A14" s="574"/>
      <c r="B14" s="338">
        <f t="shared" si="13"/>
        <v>46117</v>
      </c>
      <c r="C14" s="334" t="str">
        <f t="shared" si="0"/>
        <v>Mgg</v>
      </c>
      <c r="D14" s="393">
        <f t="shared" si="16"/>
        <v>137200</v>
      </c>
      <c r="E14" s="394">
        <f t="shared" si="17"/>
        <v>169722.56000000003</v>
      </c>
      <c r="F14" s="394">
        <f t="shared" si="18"/>
        <v>32522.560000000027</v>
      </c>
      <c r="G14" s="394">
        <f>VLOOKUP($B$10:$B$55,'SO MS'!$B$6:$L$47,4,TRUE)</f>
        <v>84000</v>
      </c>
      <c r="H14" s="392">
        <f>'Summary sales'!D12</f>
        <v>101567.04000000004</v>
      </c>
      <c r="I14" s="394">
        <f t="shared" si="19"/>
        <v>17567.040000000037</v>
      </c>
      <c r="J14" s="394">
        <f>VLOOKUP($B$10:$B$55,'SO MS'!$B$6:$L$47,5,TRUE)</f>
        <v>33600</v>
      </c>
      <c r="K14" s="392">
        <f>'Summary sales'!E12</f>
        <v>48679.31</v>
      </c>
      <c r="L14" s="394">
        <f t="shared" si="20"/>
        <v>15079.309999999998</v>
      </c>
      <c r="M14" s="394">
        <f>VLOOKUP($B$10:$B$55,'SO MS'!$B$6:$L$47,6,TRUE)</f>
        <v>9600</v>
      </c>
      <c r="N14" s="394">
        <f>'Summary sales'!F12</f>
        <v>14923.66</v>
      </c>
      <c r="O14" s="394">
        <f t="shared" si="21"/>
        <v>5323.66</v>
      </c>
      <c r="P14" s="394">
        <f>VLOOKUP($B$10:$B$55,'SO MS'!$B$6:$AS$47,7,TRUE)</f>
        <v>10000</v>
      </c>
      <c r="Q14" s="394">
        <f>'Summary sales'!G12</f>
        <v>4552.55</v>
      </c>
      <c r="R14" s="394">
        <f t="shared" si="22"/>
        <v>-5447.45</v>
      </c>
      <c r="S14" s="394">
        <f>VLOOKUP($B$10:$B$55,'SO MS'!$B$6:$AS$47,8,TRUE)</f>
        <v>0</v>
      </c>
      <c r="T14" s="394">
        <f>'Summary sales'!H12</f>
        <v>0</v>
      </c>
      <c r="U14" s="394">
        <f t="shared" si="23"/>
        <v>0</v>
      </c>
      <c r="V14" s="394">
        <f>VLOOKUP($B$10:$B$55,'SO MS'!$B$6:$AS$47,9,TRUE)</f>
        <v>0</v>
      </c>
      <c r="W14" s="394">
        <f>'Summary sales'!I12</f>
        <v>0</v>
      </c>
      <c r="X14" s="394">
        <f t="shared" si="24"/>
        <v>0</v>
      </c>
      <c r="Y14" s="394">
        <f>VLOOKUP($B$10:$B$55,'SO MS'!$B$6:$AS$47,10,TRUE)</f>
        <v>0</v>
      </c>
      <c r="Z14" s="394">
        <f>'Summary sales'!K12</f>
        <v>0</v>
      </c>
      <c r="AA14" s="394">
        <f t="shared" si="25"/>
        <v>0</v>
      </c>
      <c r="AB14" s="394">
        <f>VLOOKUP($B$10:$B$55,'SO MS'!$B$6:$AS$47,11,TRUE)</f>
        <v>0</v>
      </c>
      <c r="AC14" s="394"/>
      <c r="AD14" s="394">
        <f t="shared" si="26"/>
        <v>0</v>
      </c>
      <c r="AE14" s="394">
        <f>'Daily Sales'!D9</f>
        <v>167452.01332258063</v>
      </c>
      <c r="AF14" s="394">
        <f ca="1">'Daily Sales'!E9</f>
        <v>135553.98499999527</v>
      </c>
      <c r="AG14" s="394">
        <f t="shared" ca="1" si="27"/>
        <v>-31898.028322585364</v>
      </c>
      <c r="AH14" s="394">
        <v>0</v>
      </c>
      <c r="AI14" s="394">
        <v>0</v>
      </c>
      <c r="AJ14" s="394">
        <f t="shared" si="28"/>
        <v>0</v>
      </c>
      <c r="AK14" s="394">
        <f>VLOOKUP($B$10:$B$52,'Daily Sales'!$B$5:$F$44,3,TRUE)</f>
        <v>167452.01332258063</v>
      </c>
      <c r="AL14" s="394">
        <f ca="1">VLOOKUP($B$10:$B$52,'Daily Sales'!$B$5:$F$44,4,TRUE)</f>
        <v>135553.98499999527</v>
      </c>
      <c r="AM14" s="409">
        <f t="shared" ca="1" si="29"/>
        <v>-31898.028322585364</v>
      </c>
    </row>
    <row r="15" spans="1:39" s="383" customFormat="1" ht="15.75">
      <c r="A15" s="574"/>
      <c r="B15" s="339" t="s">
        <v>57</v>
      </c>
      <c r="C15" s="340"/>
      <c r="D15" s="395">
        <f>SUM(D10:D14)</f>
        <v>693000</v>
      </c>
      <c r="E15" s="395">
        <f t="shared" ref="E15:AM15" si="30">SUM(E10:E14)</f>
        <v>845678.16</v>
      </c>
      <c r="F15" s="395">
        <f t="shared" si="30"/>
        <v>152678.16000000006</v>
      </c>
      <c r="G15" s="395">
        <f t="shared" si="30"/>
        <v>420000</v>
      </c>
      <c r="H15" s="395">
        <f t="shared" si="30"/>
        <v>503210.94999999995</v>
      </c>
      <c r="I15" s="395">
        <f t="shared" si="30"/>
        <v>83210.95</v>
      </c>
      <c r="J15" s="395">
        <f t="shared" si="30"/>
        <v>168000</v>
      </c>
      <c r="K15" s="395">
        <f t="shared" si="30"/>
        <v>222816.63</v>
      </c>
      <c r="L15" s="395">
        <f t="shared" si="30"/>
        <v>54816.63</v>
      </c>
      <c r="M15" s="395">
        <f t="shared" si="30"/>
        <v>48000</v>
      </c>
      <c r="N15" s="395">
        <f t="shared" si="30"/>
        <v>76363.45</v>
      </c>
      <c r="O15" s="395">
        <f t="shared" si="30"/>
        <v>28363.449999999997</v>
      </c>
      <c r="P15" s="395">
        <f t="shared" si="30"/>
        <v>50000</v>
      </c>
      <c r="Q15" s="395">
        <f t="shared" si="30"/>
        <v>30250.240000000002</v>
      </c>
      <c r="R15" s="395">
        <f t="shared" si="30"/>
        <v>-19749.759999999998</v>
      </c>
      <c r="S15" s="395">
        <f t="shared" si="30"/>
        <v>0</v>
      </c>
      <c r="T15" s="395">
        <f t="shared" si="30"/>
        <v>0</v>
      </c>
      <c r="U15" s="395">
        <f t="shared" si="30"/>
        <v>0</v>
      </c>
      <c r="V15" s="395">
        <f t="shared" si="30"/>
        <v>7000</v>
      </c>
      <c r="W15" s="395">
        <f t="shared" si="30"/>
        <v>13036.89</v>
      </c>
      <c r="X15" s="395">
        <f t="shared" si="30"/>
        <v>6036.89</v>
      </c>
      <c r="Y15" s="395">
        <f t="shared" si="30"/>
        <v>0</v>
      </c>
      <c r="Z15" s="395">
        <f t="shared" si="30"/>
        <v>0</v>
      </c>
      <c r="AA15" s="395">
        <f t="shared" si="30"/>
        <v>0</v>
      </c>
      <c r="AB15" s="395">
        <f t="shared" si="30"/>
        <v>0</v>
      </c>
      <c r="AC15" s="395">
        <f t="shared" si="30"/>
        <v>0</v>
      </c>
      <c r="AD15" s="395">
        <f t="shared" si="30"/>
        <v>0</v>
      </c>
      <c r="AE15" s="395">
        <f t="shared" si="30"/>
        <v>900731.87499999988</v>
      </c>
      <c r="AF15" s="395">
        <f t="shared" ca="1" si="30"/>
        <v>777989.38099999493</v>
      </c>
      <c r="AG15" s="395">
        <f t="shared" ca="1" si="30"/>
        <v>-122742.49400000504</v>
      </c>
      <c r="AH15" s="395">
        <f t="shared" si="30"/>
        <v>0</v>
      </c>
      <c r="AI15" s="395">
        <f t="shared" si="30"/>
        <v>0</v>
      </c>
      <c r="AJ15" s="395">
        <f t="shared" si="30"/>
        <v>0</v>
      </c>
      <c r="AK15" s="395">
        <f t="shared" si="30"/>
        <v>900731.87499999988</v>
      </c>
      <c r="AL15" s="395">
        <f t="shared" ca="1" si="30"/>
        <v>777989.38099999493</v>
      </c>
      <c r="AM15" s="410">
        <f t="shared" ca="1" si="30"/>
        <v>-122742.49400000504</v>
      </c>
    </row>
    <row r="16" spans="1:39" s="383" customFormat="1" ht="15.75">
      <c r="A16" s="343"/>
      <c r="B16" s="333"/>
      <c r="C16" s="334"/>
      <c r="D16" s="393"/>
      <c r="E16" s="394"/>
      <c r="F16" s="394"/>
      <c r="G16" s="394"/>
      <c r="H16" s="392"/>
      <c r="I16" s="394"/>
      <c r="J16" s="394"/>
      <c r="K16" s="392"/>
      <c r="L16" s="394"/>
      <c r="M16" s="394"/>
      <c r="N16" s="394"/>
      <c r="O16" s="394"/>
      <c r="P16" s="394"/>
      <c r="Q16" s="394"/>
      <c r="R16" s="394"/>
      <c r="S16" s="394"/>
      <c r="T16" s="394"/>
      <c r="U16" s="394"/>
      <c r="V16" s="394"/>
      <c r="W16" s="394"/>
      <c r="X16" s="394"/>
      <c r="Y16" s="394"/>
      <c r="Z16" s="394"/>
      <c r="AA16" s="394"/>
      <c r="AB16" s="394"/>
      <c r="AC16" s="394"/>
      <c r="AD16" s="394"/>
      <c r="AE16" s="394"/>
      <c r="AF16" s="394"/>
      <c r="AG16" s="394"/>
      <c r="AH16" s="394"/>
      <c r="AI16" s="394"/>
      <c r="AJ16" s="394"/>
      <c r="AK16" s="394"/>
      <c r="AL16" s="394"/>
      <c r="AM16" s="409"/>
    </row>
    <row r="17" spans="1:39" s="383" customFormat="1" ht="15.75">
      <c r="A17" s="574">
        <f>WEEKNUM(B17)</f>
        <v>15</v>
      </c>
      <c r="B17" s="333">
        <f>B14+1</f>
        <v>46118</v>
      </c>
      <c r="C17" s="334" t="str">
        <f t="shared" ref="C17:C23" si="31">TEXT(B17,"ddd")</f>
        <v>Sen</v>
      </c>
      <c r="D17" s="393">
        <f t="shared" si="16"/>
        <v>140700</v>
      </c>
      <c r="E17" s="394">
        <f t="shared" si="17"/>
        <v>173041.94</v>
      </c>
      <c r="F17" s="394">
        <f t="shared" si="18"/>
        <v>32341.940000000002</v>
      </c>
      <c r="G17" s="394">
        <f>VLOOKUP($B$10:$B$55,'SO MS'!$B$6:$L$47,4,TRUE)</f>
        <v>84000</v>
      </c>
      <c r="H17" s="392">
        <f>'Summary sales'!D13</f>
        <v>101450.25</v>
      </c>
      <c r="I17" s="394">
        <f t="shared" si="19"/>
        <v>17450.25</v>
      </c>
      <c r="J17" s="394">
        <f>VLOOKUP($B$10:$B$55,'SO MS'!$B$6:$L$47,5,TRUE)</f>
        <v>33600</v>
      </c>
      <c r="K17" s="392">
        <f>'Summary sales'!E13</f>
        <v>47032.04</v>
      </c>
      <c r="L17" s="394">
        <f t="shared" si="20"/>
        <v>13432.04</v>
      </c>
      <c r="M17" s="394">
        <f>VLOOKUP($B$10:$B$55,'SO MS'!$B$6:$L$47,6,TRUE)</f>
        <v>9600</v>
      </c>
      <c r="N17" s="394">
        <f>'Summary sales'!F13</f>
        <v>13171.589999999998</v>
      </c>
      <c r="O17" s="394">
        <f t="shared" si="21"/>
        <v>3571.5899999999983</v>
      </c>
      <c r="P17" s="394">
        <f>VLOOKUP($B$10:$B$55,'SO MS'!$B$6:$AS$47,7,TRUE)</f>
        <v>10000</v>
      </c>
      <c r="Q17" s="394">
        <f>'Summary sales'!G13</f>
        <v>7328.1200000000008</v>
      </c>
      <c r="R17" s="394">
        <f t="shared" si="22"/>
        <v>-2671.8799999999992</v>
      </c>
      <c r="S17" s="394">
        <f>VLOOKUP($B$10:$B$55,'SO MS'!$B$6:$AS$47,8,TRUE)</f>
        <v>0</v>
      </c>
      <c r="T17" s="394">
        <f>'Summary sales'!H13</f>
        <v>0</v>
      </c>
      <c r="U17" s="394">
        <f t="shared" si="23"/>
        <v>0</v>
      </c>
      <c r="V17" s="394">
        <f>VLOOKUP($B$10:$B$55,'SO MS'!$B$6:$AS$47,9,TRUE)</f>
        <v>3500</v>
      </c>
      <c r="W17" s="394">
        <f>'Summary sales'!I13</f>
        <v>4059.94</v>
      </c>
      <c r="X17" s="394">
        <f t="shared" si="24"/>
        <v>559.94000000000005</v>
      </c>
      <c r="Y17" s="394">
        <f>VLOOKUP($B$10:$B$55,'SO MS'!$B$6:$AS$47,10,TRUE)</f>
        <v>0</v>
      </c>
      <c r="Z17" s="394">
        <f>'Summary sales'!K13</f>
        <v>0</v>
      </c>
      <c r="AA17" s="394">
        <f t="shared" si="25"/>
        <v>0</v>
      </c>
      <c r="AB17" s="394">
        <f>VLOOKUP($B$10:$B$55,'SO MS'!$B$6:$AS$47,11,TRUE)</f>
        <v>0</v>
      </c>
      <c r="AC17" s="394"/>
      <c r="AD17" s="394">
        <f t="shared" si="26"/>
        <v>0</v>
      </c>
      <c r="AE17" s="394">
        <f>'Daily Sales'!D12</f>
        <v>179511.43461290319</v>
      </c>
      <c r="AF17" s="394">
        <f ca="1">'Daily Sales'!E12</f>
        <v>216461.31600000279</v>
      </c>
      <c r="AG17" s="394">
        <f t="shared" ca="1" si="27"/>
        <v>36949.881387099595</v>
      </c>
      <c r="AH17" s="394">
        <v>0</v>
      </c>
      <c r="AI17" s="394">
        <v>0</v>
      </c>
      <c r="AJ17" s="394">
        <f t="shared" si="28"/>
        <v>0</v>
      </c>
      <c r="AK17" s="394">
        <f>VLOOKUP($B$10:$B$52,'Daily Sales'!$B$5:$F$44,3,TRUE)</f>
        <v>179511.43461290319</v>
      </c>
      <c r="AL17" s="394">
        <f ca="1">VLOOKUP($B$10:$B$52,'Daily Sales'!$B$5:$F$44,4,TRUE)</f>
        <v>216461.31600000279</v>
      </c>
      <c r="AM17" s="409">
        <f t="shared" ca="1" si="29"/>
        <v>36949.881387099595</v>
      </c>
    </row>
    <row r="18" spans="1:39" s="380" customFormat="1" ht="15.75">
      <c r="A18" s="574"/>
      <c r="B18" s="333">
        <f t="shared" ref="B18:B23" si="32">B17+1</f>
        <v>46119</v>
      </c>
      <c r="C18" s="334" t="str">
        <f t="shared" si="31"/>
        <v>Sel</v>
      </c>
      <c r="D18" s="393">
        <f t="shared" ref="D18:D23" si="33">SUMIF($G$9:$AD$9,$D$9,G18:AD18)</f>
        <v>140700</v>
      </c>
      <c r="E18" s="394">
        <f t="shared" ref="E18:E23" si="34">SUMIF($G$9:$AD$9,$E$9,G18:AD18)</f>
        <v>195001.07</v>
      </c>
      <c r="F18" s="394">
        <f t="shared" ref="F18:F23" si="35">E18-D18</f>
        <v>54301.070000000007</v>
      </c>
      <c r="G18" s="394">
        <f>VLOOKUP($B$10:$B$55,'SO MS'!$B$6:$L$47,4,TRUE)</f>
        <v>84000</v>
      </c>
      <c r="H18" s="392">
        <f>'Summary sales'!D14</f>
        <v>110281.66000000002</v>
      </c>
      <c r="I18" s="394">
        <f t="shared" ref="I18:I23" si="36">H18-G18</f>
        <v>26281.660000000018</v>
      </c>
      <c r="J18" s="394">
        <f>VLOOKUP($B$10:$B$55,'SO MS'!$B$6:$L$47,5,TRUE)</f>
        <v>33600</v>
      </c>
      <c r="K18" s="392">
        <f>'Summary sales'!E14</f>
        <v>47943.57</v>
      </c>
      <c r="L18" s="394">
        <f t="shared" ref="L18:L23" si="37">K18-J18</f>
        <v>14343.57</v>
      </c>
      <c r="M18" s="394">
        <f>VLOOKUP($B$10:$B$55,'SO MS'!$B$6:$L$47,6,TRUE)</f>
        <v>9600</v>
      </c>
      <c r="N18" s="394">
        <f>'Summary sales'!F14</f>
        <v>18857.269999999997</v>
      </c>
      <c r="O18" s="394">
        <f t="shared" ref="O18:O23" si="38">N18-M18</f>
        <v>9257.2699999999968</v>
      </c>
      <c r="P18" s="394">
        <f>VLOOKUP($B$10:$B$55,'SO MS'!$B$6:$AS$47,7,TRUE)</f>
        <v>10000</v>
      </c>
      <c r="Q18" s="394">
        <f>'Summary sales'!G14</f>
        <v>13891.13</v>
      </c>
      <c r="R18" s="394">
        <f t="shared" ref="R18:R23" si="39">Q18-P18</f>
        <v>3891.1299999999992</v>
      </c>
      <c r="S18" s="394">
        <f>VLOOKUP($B$10:$B$55,'SO MS'!$B$6:$AS$47,8,TRUE)</f>
        <v>0</v>
      </c>
      <c r="T18" s="394">
        <f>'Summary sales'!H14</f>
        <v>0</v>
      </c>
      <c r="U18" s="394">
        <f t="shared" ref="U18:U23" si="40">T18-S18</f>
        <v>0</v>
      </c>
      <c r="V18" s="394">
        <f>VLOOKUP($B$10:$B$55,'SO MS'!$B$6:$AS$47,9,TRUE)</f>
        <v>3500</v>
      </c>
      <c r="W18" s="394">
        <f>'Summary sales'!I14</f>
        <v>4027.44</v>
      </c>
      <c r="X18" s="394">
        <f t="shared" ref="X18:X23" si="41">W18-V18</f>
        <v>527.44000000000005</v>
      </c>
      <c r="Y18" s="394">
        <f>VLOOKUP($B$10:$B$55,'SO MS'!$B$6:$AS$47,10,TRUE)</f>
        <v>0</v>
      </c>
      <c r="Z18" s="394">
        <f>'Summary sales'!K14</f>
        <v>0</v>
      </c>
      <c r="AA18" s="394">
        <f t="shared" ref="AA18:AA23" si="42">Z18-Y18</f>
        <v>0</v>
      </c>
      <c r="AB18" s="394">
        <f>VLOOKUP($B$10:$B$55,'SO MS'!$B$6:$AS$47,11,TRUE)</f>
        <v>0</v>
      </c>
      <c r="AC18" s="394"/>
      <c r="AD18" s="394">
        <f t="shared" ref="AD18:AD23" si="43">AC18-AB18</f>
        <v>0</v>
      </c>
      <c r="AE18" s="394">
        <f>'Daily Sales'!D13</f>
        <v>179511.43461290319</v>
      </c>
      <c r="AF18" s="394">
        <f ca="1">'Daily Sales'!E13</f>
        <v>208891.97699999981</v>
      </c>
      <c r="AG18" s="394">
        <f t="shared" ref="AG18:AG23" ca="1" si="44">AF18-AE18</f>
        <v>29380.542387096619</v>
      </c>
      <c r="AH18" s="394">
        <v>0</v>
      </c>
      <c r="AI18" s="394">
        <v>0</v>
      </c>
      <c r="AJ18" s="394">
        <f t="shared" ref="AJ18:AJ23" si="45">AI18-AH18</f>
        <v>0</v>
      </c>
      <c r="AK18" s="394">
        <f>VLOOKUP($B$10:$B$52,'Daily Sales'!$B$5:$F$44,3,TRUE)</f>
        <v>179511.43461290319</v>
      </c>
      <c r="AL18" s="394">
        <f ca="1">VLOOKUP($B$10:$B$52,'Daily Sales'!$B$5:$F$44,4,TRUE)</f>
        <v>208891.97699999981</v>
      </c>
      <c r="AM18" s="409">
        <f t="shared" ref="AM18:AM23" ca="1" si="46">AL18-AK18</f>
        <v>29380.542387096619</v>
      </c>
    </row>
    <row r="19" spans="1:39" s="380" customFormat="1" ht="15.75">
      <c r="A19" s="574"/>
      <c r="B19" s="333">
        <f t="shared" si="32"/>
        <v>46120</v>
      </c>
      <c r="C19" s="334" t="str">
        <f t="shared" si="31"/>
        <v>Rab</v>
      </c>
      <c r="D19" s="393">
        <f t="shared" si="33"/>
        <v>140700</v>
      </c>
      <c r="E19" s="394">
        <f t="shared" si="34"/>
        <v>178774.70999999996</v>
      </c>
      <c r="F19" s="394">
        <f t="shared" si="35"/>
        <v>38074.709999999963</v>
      </c>
      <c r="G19" s="394">
        <f>VLOOKUP($B$10:$B$55,'SO MS'!$B$6:$L$47,4,TRUE)</f>
        <v>84000</v>
      </c>
      <c r="H19" s="392">
        <f>'Summary sales'!D15</f>
        <v>102703.50999999998</v>
      </c>
      <c r="I19" s="394">
        <f t="shared" si="36"/>
        <v>18703.50999999998</v>
      </c>
      <c r="J19" s="394">
        <f>VLOOKUP($B$10:$B$55,'SO MS'!$B$6:$L$47,5,TRUE)</f>
        <v>33600</v>
      </c>
      <c r="K19" s="392">
        <f>'Summary sales'!E15</f>
        <v>49471.31</v>
      </c>
      <c r="L19" s="394">
        <f t="shared" si="37"/>
        <v>15871.309999999998</v>
      </c>
      <c r="M19" s="394">
        <f>VLOOKUP($B$10:$B$55,'SO MS'!$B$6:$L$47,6,TRUE)</f>
        <v>9600</v>
      </c>
      <c r="N19" s="394">
        <f>'Summary sales'!F15</f>
        <v>17319.8</v>
      </c>
      <c r="O19" s="394">
        <f t="shared" si="38"/>
        <v>7719.7999999999993</v>
      </c>
      <c r="P19" s="394">
        <f>VLOOKUP($B$10:$B$55,'SO MS'!$B$6:$AS$47,7,TRUE)</f>
        <v>10000</v>
      </c>
      <c r="Q19" s="394">
        <f>'Summary sales'!G15</f>
        <v>5278.75</v>
      </c>
      <c r="R19" s="394">
        <f t="shared" si="39"/>
        <v>-4721.25</v>
      </c>
      <c r="S19" s="394">
        <f>VLOOKUP($B$10:$B$55,'SO MS'!$B$6:$AS$47,8,TRUE)</f>
        <v>0</v>
      </c>
      <c r="T19" s="394">
        <f>'Summary sales'!H15</f>
        <v>0</v>
      </c>
      <c r="U19" s="394">
        <f t="shared" si="40"/>
        <v>0</v>
      </c>
      <c r="V19" s="394">
        <f>VLOOKUP($B$10:$B$55,'SO MS'!$B$6:$AS$47,9,TRUE)</f>
        <v>3500</v>
      </c>
      <c r="W19" s="394">
        <f>'Summary sales'!I15</f>
        <v>4001.34</v>
      </c>
      <c r="X19" s="394">
        <f t="shared" si="41"/>
        <v>501.34000000000015</v>
      </c>
      <c r="Y19" s="394">
        <f>VLOOKUP($B$10:$B$55,'SO MS'!$B$6:$AS$47,10,TRUE)</f>
        <v>0</v>
      </c>
      <c r="Z19" s="394">
        <f>'Summary sales'!K15</f>
        <v>0</v>
      </c>
      <c r="AA19" s="394">
        <f t="shared" si="42"/>
        <v>0</v>
      </c>
      <c r="AB19" s="394">
        <f>VLOOKUP($B$10:$B$55,'SO MS'!$B$6:$AS$47,11,TRUE)</f>
        <v>0</v>
      </c>
      <c r="AC19" s="394"/>
      <c r="AD19" s="394">
        <f t="shared" si="43"/>
        <v>0</v>
      </c>
      <c r="AE19" s="394">
        <f>'Daily Sales'!D14</f>
        <v>179511.43461290319</v>
      </c>
      <c r="AF19" s="394">
        <f ca="1">'Daily Sales'!E14</f>
        <v>191488.95921428589</v>
      </c>
      <c r="AG19" s="394">
        <f t="shared" ca="1" si="44"/>
        <v>11977.524601382698</v>
      </c>
      <c r="AH19" s="394">
        <v>0</v>
      </c>
      <c r="AI19" s="394">
        <v>0</v>
      </c>
      <c r="AJ19" s="394">
        <f t="shared" si="45"/>
        <v>0</v>
      </c>
      <c r="AK19" s="394">
        <f>VLOOKUP($B$10:$B$52,'Daily Sales'!$B$5:$F$44,3,TRUE)</f>
        <v>179511.43461290319</v>
      </c>
      <c r="AL19" s="394">
        <f ca="1">VLOOKUP($B$10:$B$52,'Daily Sales'!$B$5:$F$44,4,TRUE)</f>
        <v>191488.95921428589</v>
      </c>
      <c r="AM19" s="409">
        <f t="shared" ca="1" si="46"/>
        <v>11977.524601382698</v>
      </c>
    </row>
    <row r="20" spans="1:39" s="381" customFormat="1" ht="15.75">
      <c r="A20" s="574"/>
      <c r="B20" s="333">
        <f t="shared" si="32"/>
        <v>46121</v>
      </c>
      <c r="C20" s="334" t="str">
        <f t="shared" si="31"/>
        <v>Kam</v>
      </c>
      <c r="D20" s="393">
        <f t="shared" si="33"/>
        <v>140700</v>
      </c>
      <c r="E20" s="394">
        <f t="shared" si="34"/>
        <v>158600.25000000003</v>
      </c>
      <c r="F20" s="394">
        <f t="shared" si="35"/>
        <v>17900.250000000029</v>
      </c>
      <c r="G20" s="394">
        <f>VLOOKUP($B$10:$B$55,'SO MS'!$B$6:$L$47,4,TRUE)</f>
        <v>84000</v>
      </c>
      <c r="H20" s="392">
        <f>'Summary sales'!D16</f>
        <v>97551.650000000023</v>
      </c>
      <c r="I20" s="394">
        <f t="shared" si="36"/>
        <v>13551.650000000023</v>
      </c>
      <c r="J20" s="394">
        <f>VLOOKUP($B$10:$B$55,'SO MS'!$B$6:$L$47,5,TRUE)</f>
        <v>33600</v>
      </c>
      <c r="K20" s="392">
        <f>'Summary sales'!E16</f>
        <v>42173.36</v>
      </c>
      <c r="L20" s="394">
        <f t="shared" si="37"/>
        <v>8573.36</v>
      </c>
      <c r="M20" s="394">
        <f>VLOOKUP($B$10:$B$55,'SO MS'!$B$6:$L$47,6,TRUE)</f>
        <v>9600</v>
      </c>
      <c r="N20" s="394">
        <f>'Summary sales'!F16</f>
        <v>13291.76</v>
      </c>
      <c r="O20" s="394">
        <f t="shared" si="38"/>
        <v>3691.76</v>
      </c>
      <c r="P20" s="394">
        <f>VLOOKUP($B$10:$B$55,'SO MS'!$B$6:$AS$47,7,TRUE)</f>
        <v>10000</v>
      </c>
      <c r="Q20" s="394">
        <f>'Summary sales'!G16</f>
        <v>5583.48</v>
      </c>
      <c r="R20" s="394">
        <f t="shared" si="39"/>
        <v>-4416.5200000000004</v>
      </c>
      <c r="S20" s="394">
        <f>VLOOKUP($B$10:$B$55,'SO MS'!$B$6:$AS$47,8,TRUE)</f>
        <v>0</v>
      </c>
      <c r="T20" s="394">
        <f>'Summary sales'!H16</f>
        <v>0</v>
      </c>
      <c r="U20" s="394">
        <f t="shared" si="40"/>
        <v>0</v>
      </c>
      <c r="V20" s="394">
        <f>VLOOKUP($B$10:$B$55,'SO MS'!$B$6:$AS$47,9,TRUE)</f>
        <v>3500</v>
      </c>
      <c r="W20" s="394">
        <f>'Summary sales'!I16</f>
        <v>0</v>
      </c>
      <c r="X20" s="394">
        <f t="shared" si="41"/>
        <v>-3500</v>
      </c>
      <c r="Y20" s="394">
        <f>VLOOKUP($B$10:$B$55,'SO MS'!$B$6:$AS$47,10,TRUE)</f>
        <v>0</v>
      </c>
      <c r="Z20" s="394">
        <f>'Summary sales'!K16</f>
        <v>0</v>
      </c>
      <c r="AA20" s="394">
        <f t="shared" si="42"/>
        <v>0</v>
      </c>
      <c r="AB20" s="394">
        <f>VLOOKUP($B$10:$B$55,'SO MS'!$B$6:$AS$47,11,TRUE)</f>
        <v>0</v>
      </c>
      <c r="AC20" s="394"/>
      <c r="AD20" s="394">
        <f t="shared" si="43"/>
        <v>0</v>
      </c>
      <c r="AE20" s="394">
        <f>'Daily Sales'!D15</f>
        <v>177511.43461290319</v>
      </c>
      <c r="AF20" s="394">
        <f ca="1">'Daily Sales'!E15</f>
        <v>187453.0830000031</v>
      </c>
      <c r="AG20" s="394">
        <f t="shared" ca="1" si="44"/>
        <v>9941.6483870999073</v>
      </c>
      <c r="AH20" s="394">
        <v>0</v>
      </c>
      <c r="AI20" s="394">
        <v>0</v>
      </c>
      <c r="AJ20" s="394">
        <f t="shared" si="45"/>
        <v>0</v>
      </c>
      <c r="AK20" s="394">
        <f>VLOOKUP($B$10:$B$52,'Daily Sales'!$B$5:$F$44,3,TRUE)</f>
        <v>177511.43461290319</v>
      </c>
      <c r="AL20" s="394">
        <f ca="1">VLOOKUP($B$10:$B$52,'Daily Sales'!$B$5:$F$44,4,TRUE)</f>
        <v>187453.0830000031</v>
      </c>
      <c r="AM20" s="409">
        <f t="shared" ca="1" si="46"/>
        <v>9941.6483870999073</v>
      </c>
    </row>
    <row r="21" spans="1:39" s="382" customFormat="1" ht="15.75">
      <c r="A21" s="574"/>
      <c r="B21" s="333">
        <f t="shared" si="32"/>
        <v>46122</v>
      </c>
      <c r="C21" s="334" t="str">
        <f t="shared" si="31"/>
        <v>Jum</v>
      </c>
      <c r="D21" s="393">
        <f t="shared" si="33"/>
        <v>140700</v>
      </c>
      <c r="E21" s="394">
        <f t="shared" si="34"/>
        <v>172199.84000000003</v>
      </c>
      <c r="F21" s="394">
        <f t="shared" si="35"/>
        <v>31499.840000000026</v>
      </c>
      <c r="G21" s="394">
        <f>VLOOKUP($B$10:$B$55,'SO MS'!$B$6:$L$47,4,TRUE)</f>
        <v>84000</v>
      </c>
      <c r="H21" s="392">
        <f>'Summary sales'!D17</f>
        <v>97398.1</v>
      </c>
      <c r="I21" s="394">
        <f t="shared" si="36"/>
        <v>13398.100000000006</v>
      </c>
      <c r="J21" s="394">
        <f>VLOOKUP($B$10:$B$55,'SO MS'!$B$6:$L$47,5,TRUE)</f>
        <v>33600</v>
      </c>
      <c r="K21" s="392">
        <f>'Summary sales'!E17</f>
        <v>42410.79</v>
      </c>
      <c r="L21" s="394">
        <f t="shared" si="37"/>
        <v>8810.7900000000009</v>
      </c>
      <c r="M21" s="394">
        <f>VLOOKUP($B$10:$B$55,'SO MS'!$B$6:$L$47,6,TRUE)</f>
        <v>9600</v>
      </c>
      <c r="N21" s="394">
        <f>'Summary sales'!F17</f>
        <v>23124</v>
      </c>
      <c r="O21" s="394">
        <f t="shared" si="38"/>
        <v>13524</v>
      </c>
      <c r="P21" s="394">
        <f>VLOOKUP($B$10:$B$55,'SO MS'!$B$6:$AS$47,7,TRUE)</f>
        <v>10000</v>
      </c>
      <c r="Q21" s="394">
        <f>'Summary sales'!G17</f>
        <v>5126.1899999999996</v>
      </c>
      <c r="R21" s="394">
        <f t="shared" si="39"/>
        <v>-4873.8100000000004</v>
      </c>
      <c r="S21" s="394">
        <f>VLOOKUP($B$10:$B$55,'SO MS'!$B$6:$AS$47,8,TRUE)</f>
        <v>0</v>
      </c>
      <c r="T21" s="394">
        <f>'Summary sales'!H17</f>
        <v>0</v>
      </c>
      <c r="U21" s="394">
        <f t="shared" si="40"/>
        <v>0</v>
      </c>
      <c r="V21" s="394">
        <f>VLOOKUP($B$10:$B$55,'SO MS'!$B$6:$AS$47,9,TRUE)</f>
        <v>3500</v>
      </c>
      <c r="W21" s="394">
        <f>'Summary sales'!I17</f>
        <v>4140.76</v>
      </c>
      <c r="X21" s="394">
        <f t="shared" si="41"/>
        <v>640.76000000000022</v>
      </c>
      <c r="Y21" s="394">
        <f>VLOOKUP($B$10:$B$55,'SO MS'!$B$6:$AS$47,10,TRUE)</f>
        <v>0</v>
      </c>
      <c r="Z21" s="394">
        <f>'Summary sales'!K17</f>
        <v>0</v>
      </c>
      <c r="AA21" s="394">
        <f t="shared" si="42"/>
        <v>0</v>
      </c>
      <c r="AB21" s="394">
        <f>VLOOKUP($B$10:$B$55,'SO MS'!$B$6:$AS$47,11,TRUE)</f>
        <v>0</v>
      </c>
      <c r="AC21" s="394"/>
      <c r="AD21" s="394">
        <f t="shared" si="43"/>
        <v>0</v>
      </c>
      <c r="AE21" s="394">
        <f>'Daily Sales'!D16</f>
        <v>177511.43461290319</v>
      </c>
      <c r="AF21" s="394">
        <f ca="1">'Daily Sales'!E16</f>
        <v>175434.17199999804</v>
      </c>
      <c r="AG21" s="394">
        <f t="shared" ca="1" si="44"/>
        <v>-2077.2626129051496</v>
      </c>
      <c r="AH21" s="394">
        <v>0</v>
      </c>
      <c r="AI21" s="394">
        <v>0</v>
      </c>
      <c r="AJ21" s="394">
        <f t="shared" si="45"/>
        <v>0</v>
      </c>
      <c r="AK21" s="394">
        <f>VLOOKUP($B$10:$B$52,'Daily Sales'!$B$5:$F$44,3,TRUE)</f>
        <v>177511.43461290319</v>
      </c>
      <c r="AL21" s="394">
        <f ca="1">VLOOKUP($B$10:$B$52,'Daily Sales'!$B$5:$F$44,4,TRUE)</f>
        <v>175434.17199999804</v>
      </c>
      <c r="AM21" s="409">
        <f t="shared" ca="1" si="46"/>
        <v>-2077.2626129051496</v>
      </c>
    </row>
    <row r="22" spans="1:39" s="383" customFormat="1" ht="15.75">
      <c r="A22" s="574"/>
      <c r="B22" s="338">
        <f t="shared" si="32"/>
        <v>46123</v>
      </c>
      <c r="C22" s="334" t="str">
        <f t="shared" si="31"/>
        <v>Sab</v>
      </c>
      <c r="D22" s="393">
        <f t="shared" si="33"/>
        <v>140700</v>
      </c>
      <c r="E22" s="394">
        <f t="shared" si="34"/>
        <v>182688.18000000002</v>
      </c>
      <c r="F22" s="394">
        <f t="shared" si="35"/>
        <v>41988.180000000022</v>
      </c>
      <c r="G22" s="394">
        <f>VLOOKUP($B$10:$B$55,'SO MS'!$B$6:$L$47,4,TRUE)</f>
        <v>84000</v>
      </c>
      <c r="H22" s="392">
        <f>'Summary sales'!D18</f>
        <v>100310.68</v>
      </c>
      <c r="I22" s="394">
        <f t="shared" si="36"/>
        <v>16310.679999999993</v>
      </c>
      <c r="J22" s="394">
        <f>VLOOKUP($B$10:$B$55,'SO MS'!$B$6:$L$47,5,TRUE)</f>
        <v>33600</v>
      </c>
      <c r="K22" s="392">
        <f>'Summary sales'!E18</f>
        <v>50442.790000000008</v>
      </c>
      <c r="L22" s="394">
        <f t="shared" si="37"/>
        <v>16842.790000000008</v>
      </c>
      <c r="M22" s="394">
        <f>VLOOKUP($B$10:$B$55,'SO MS'!$B$6:$L$47,6,TRUE)</f>
        <v>9600</v>
      </c>
      <c r="N22" s="394">
        <f>'Summary sales'!F18</f>
        <v>22294.95</v>
      </c>
      <c r="O22" s="394">
        <f t="shared" si="38"/>
        <v>12694.95</v>
      </c>
      <c r="P22" s="394">
        <f>VLOOKUP($B$10:$B$55,'SO MS'!$B$6:$AS$47,7,TRUE)</f>
        <v>10000</v>
      </c>
      <c r="Q22" s="394">
        <f>'Summary sales'!G18</f>
        <v>5385.79</v>
      </c>
      <c r="R22" s="394">
        <f t="shared" si="39"/>
        <v>-4614.21</v>
      </c>
      <c r="S22" s="394">
        <f>VLOOKUP($B$10:$B$55,'SO MS'!$B$6:$AS$47,8,TRUE)</f>
        <v>0</v>
      </c>
      <c r="T22" s="394">
        <f>'Summary sales'!H18</f>
        <v>0</v>
      </c>
      <c r="U22" s="394">
        <f t="shared" si="40"/>
        <v>0</v>
      </c>
      <c r="V22" s="394">
        <f>VLOOKUP($B$10:$B$55,'SO MS'!$B$6:$AS$47,9,TRUE)</f>
        <v>3500</v>
      </c>
      <c r="W22" s="394">
        <f>'Summary sales'!I18</f>
        <v>4253.97</v>
      </c>
      <c r="X22" s="394">
        <f t="shared" si="41"/>
        <v>753.97000000000025</v>
      </c>
      <c r="Y22" s="394">
        <f>VLOOKUP($B$10:$B$55,'SO MS'!$B$6:$AS$47,10,TRUE)</f>
        <v>0</v>
      </c>
      <c r="Z22" s="394">
        <f>'Summary sales'!K18</f>
        <v>0</v>
      </c>
      <c r="AA22" s="394">
        <f t="shared" si="42"/>
        <v>0</v>
      </c>
      <c r="AB22" s="394">
        <f>VLOOKUP($B$10:$B$55,'SO MS'!$B$6:$AS$47,11,TRUE)</f>
        <v>0</v>
      </c>
      <c r="AC22" s="394"/>
      <c r="AD22" s="394">
        <f t="shared" si="43"/>
        <v>0</v>
      </c>
      <c r="AE22" s="394">
        <f>'Daily Sales'!D17</f>
        <v>172545.55783870968</v>
      </c>
      <c r="AF22" s="394">
        <f ca="1">'Daily Sales'!E17</f>
        <v>151865.65900000063</v>
      </c>
      <c r="AG22" s="394">
        <f t="shared" ca="1" si="44"/>
        <v>-20679.89883870905</v>
      </c>
      <c r="AH22" s="394">
        <v>0</v>
      </c>
      <c r="AI22" s="394">
        <v>0</v>
      </c>
      <c r="AJ22" s="394">
        <f t="shared" si="45"/>
        <v>0</v>
      </c>
      <c r="AK22" s="394">
        <f>VLOOKUP($B$10:$B$52,'Daily Sales'!$B$5:$F$44,3,TRUE)</f>
        <v>172545.55783870968</v>
      </c>
      <c r="AL22" s="394">
        <f ca="1">VLOOKUP($B$10:$B$52,'Daily Sales'!$B$5:$F$44,4,TRUE)</f>
        <v>151865.65900000063</v>
      </c>
      <c r="AM22" s="409">
        <f t="shared" ca="1" si="46"/>
        <v>-20679.89883870905</v>
      </c>
    </row>
    <row r="23" spans="1:39" s="383" customFormat="1" ht="15.75">
      <c r="A23" s="574"/>
      <c r="B23" s="338">
        <f t="shared" si="32"/>
        <v>46124</v>
      </c>
      <c r="C23" s="334" t="str">
        <f t="shared" si="31"/>
        <v>Mgg</v>
      </c>
      <c r="D23" s="393">
        <f t="shared" si="33"/>
        <v>140700</v>
      </c>
      <c r="E23" s="394">
        <f t="shared" si="34"/>
        <v>167571.22</v>
      </c>
      <c r="F23" s="394">
        <f t="shared" si="35"/>
        <v>26871.22</v>
      </c>
      <c r="G23" s="394">
        <f>VLOOKUP($B$10:$B$55,'SO MS'!$B$6:$L$47,4,TRUE)</f>
        <v>84000</v>
      </c>
      <c r="H23" s="392">
        <f>'Summary sales'!D19</f>
        <v>99786.090000000011</v>
      </c>
      <c r="I23" s="394">
        <f t="shared" si="36"/>
        <v>15786.090000000011</v>
      </c>
      <c r="J23" s="394">
        <f>VLOOKUP($B$10:$B$55,'SO MS'!$B$6:$L$47,5,TRUE)</f>
        <v>33600</v>
      </c>
      <c r="K23" s="392">
        <f>'Summary sales'!E19</f>
        <v>37464.35</v>
      </c>
      <c r="L23" s="394">
        <f t="shared" si="37"/>
        <v>3864.3499999999985</v>
      </c>
      <c r="M23" s="394">
        <f>VLOOKUP($B$10:$B$55,'SO MS'!$B$6:$L$47,6,TRUE)</f>
        <v>9600</v>
      </c>
      <c r="N23" s="394">
        <f>'Summary sales'!F19</f>
        <v>21534</v>
      </c>
      <c r="O23" s="394">
        <f t="shared" si="38"/>
        <v>11934</v>
      </c>
      <c r="P23" s="394">
        <f>VLOOKUP($B$10:$B$55,'SO MS'!$B$6:$AS$47,7,TRUE)</f>
        <v>10000</v>
      </c>
      <c r="Q23" s="394">
        <f>'Summary sales'!G19</f>
        <v>4201.42</v>
      </c>
      <c r="R23" s="394">
        <f t="shared" si="39"/>
        <v>-5798.58</v>
      </c>
      <c r="S23" s="394">
        <f>VLOOKUP($B$10:$B$55,'SO MS'!$B$6:$AS$47,8,TRUE)</f>
        <v>0</v>
      </c>
      <c r="T23" s="394">
        <f>'Summary sales'!H19</f>
        <v>0</v>
      </c>
      <c r="U23" s="394">
        <f t="shared" si="40"/>
        <v>0</v>
      </c>
      <c r="V23" s="394">
        <f>VLOOKUP($B$10:$B$55,'SO MS'!$B$6:$AS$47,9,TRUE)</f>
        <v>3500</v>
      </c>
      <c r="W23" s="394">
        <f>'Summary sales'!I19</f>
        <v>4585.3599999999997</v>
      </c>
      <c r="X23" s="394">
        <f t="shared" si="41"/>
        <v>1085.3599999999997</v>
      </c>
      <c r="Y23" s="394">
        <f>VLOOKUP($B$10:$B$55,'SO MS'!$B$6:$AS$47,10,TRUE)</f>
        <v>0</v>
      </c>
      <c r="Z23" s="394">
        <f>'Summary sales'!K19</f>
        <v>0</v>
      </c>
      <c r="AA23" s="394">
        <f t="shared" si="42"/>
        <v>0</v>
      </c>
      <c r="AB23" s="394">
        <f>VLOOKUP($B$10:$B$55,'SO MS'!$B$6:$AS$47,11,TRUE)</f>
        <v>0</v>
      </c>
      <c r="AC23" s="394"/>
      <c r="AD23" s="394">
        <f t="shared" si="43"/>
        <v>0</v>
      </c>
      <c r="AE23" s="394">
        <f>'Daily Sales'!D18</f>
        <v>162152.01332258063</v>
      </c>
      <c r="AF23" s="394">
        <f ca="1">'Daily Sales'!E18</f>
        <v>135762.969999997</v>
      </c>
      <c r="AG23" s="394">
        <f t="shared" ca="1" si="44"/>
        <v>-26389.043322583631</v>
      </c>
      <c r="AH23" s="394">
        <v>0</v>
      </c>
      <c r="AI23" s="394">
        <v>0</v>
      </c>
      <c r="AJ23" s="394">
        <f t="shared" si="45"/>
        <v>0</v>
      </c>
      <c r="AK23" s="394">
        <f>VLOOKUP($B$10:$B$52,'Daily Sales'!$B$5:$F$44,3,TRUE)</f>
        <v>162152.01332258063</v>
      </c>
      <c r="AL23" s="394">
        <f ca="1">VLOOKUP($B$10:$B$52,'Daily Sales'!$B$5:$F$44,4,TRUE)</f>
        <v>135762.969999997</v>
      </c>
      <c r="AM23" s="409">
        <f t="shared" ca="1" si="46"/>
        <v>-26389.043322583631</v>
      </c>
    </row>
    <row r="24" spans="1:39" s="383" customFormat="1" ht="15.75">
      <c r="A24" s="574"/>
      <c r="B24" s="339" t="s">
        <v>57</v>
      </c>
      <c r="C24" s="340"/>
      <c r="D24" s="395">
        <f>SUM(D17:D23)</f>
        <v>984900</v>
      </c>
      <c r="E24" s="395">
        <f t="shared" ref="E24:AM24" si="47">SUM(E17:E23)</f>
        <v>1227877.21</v>
      </c>
      <c r="F24" s="395">
        <f t="shared" si="47"/>
        <v>242977.21000000005</v>
      </c>
      <c r="G24" s="395">
        <f t="shared" si="47"/>
        <v>588000</v>
      </c>
      <c r="H24" s="395">
        <f t="shared" si="47"/>
        <v>709481.94000000006</v>
      </c>
      <c r="I24" s="395">
        <f t="shared" si="47"/>
        <v>121481.94000000003</v>
      </c>
      <c r="J24" s="395">
        <f t="shared" si="47"/>
        <v>235200</v>
      </c>
      <c r="K24" s="395">
        <f t="shared" si="47"/>
        <v>316938.20999999996</v>
      </c>
      <c r="L24" s="395">
        <f t="shared" si="47"/>
        <v>81738.210000000021</v>
      </c>
      <c r="M24" s="395">
        <f t="shared" si="47"/>
        <v>67200</v>
      </c>
      <c r="N24" s="395">
        <f t="shared" si="47"/>
        <v>129593.36999999998</v>
      </c>
      <c r="O24" s="395">
        <f t="shared" si="47"/>
        <v>62393.369999999995</v>
      </c>
      <c r="P24" s="395">
        <f t="shared" si="47"/>
        <v>70000</v>
      </c>
      <c r="Q24" s="395">
        <f t="shared" si="47"/>
        <v>46794.879999999997</v>
      </c>
      <c r="R24" s="395">
        <f t="shared" si="47"/>
        <v>-23205.120000000003</v>
      </c>
      <c r="S24" s="395">
        <f t="shared" si="47"/>
        <v>0</v>
      </c>
      <c r="T24" s="395">
        <f t="shared" si="47"/>
        <v>0</v>
      </c>
      <c r="U24" s="395">
        <f t="shared" si="47"/>
        <v>0</v>
      </c>
      <c r="V24" s="395">
        <f t="shared" si="47"/>
        <v>24500</v>
      </c>
      <c r="W24" s="395">
        <f t="shared" si="47"/>
        <v>25068.81</v>
      </c>
      <c r="X24" s="395">
        <f t="shared" si="47"/>
        <v>568.8100000000004</v>
      </c>
      <c r="Y24" s="395">
        <f t="shared" si="47"/>
        <v>0</v>
      </c>
      <c r="Z24" s="395">
        <f t="shared" si="47"/>
        <v>0</v>
      </c>
      <c r="AA24" s="395">
        <f t="shared" si="47"/>
        <v>0</v>
      </c>
      <c r="AB24" s="395">
        <f t="shared" si="47"/>
        <v>0</v>
      </c>
      <c r="AC24" s="395">
        <f t="shared" si="47"/>
        <v>0</v>
      </c>
      <c r="AD24" s="395">
        <f t="shared" si="47"/>
        <v>0</v>
      </c>
      <c r="AE24" s="395">
        <f t="shared" si="47"/>
        <v>1228254.7442258061</v>
      </c>
      <c r="AF24" s="395">
        <f t="shared" ca="1" si="47"/>
        <v>1267358.1362142873</v>
      </c>
      <c r="AG24" s="395">
        <f t="shared" ca="1" si="47"/>
        <v>39103.391988480987</v>
      </c>
      <c r="AH24" s="395">
        <f t="shared" si="47"/>
        <v>0</v>
      </c>
      <c r="AI24" s="395">
        <f t="shared" si="47"/>
        <v>0</v>
      </c>
      <c r="AJ24" s="395">
        <f t="shared" si="47"/>
        <v>0</v>
      </c>
      <c r="AK24" s="395">
        <f t="shared" si="47"/>
        <v>1228254.7442258061</v>
      </c>
      <c r="AL24" s="395">
        <f t="shared" ca="1" si="47"/>
        <v>1267358.1362142873</v>
      </c>
      <c r="AM24" s="410">
        <f t="shared" ca="1" si="47"/>
        <v>39103.391988480987</v>
      </c>
    </row>
    <row r="25" spans="1:39" s="383" customFormat="1" ht="15.75">
      <c r="A25" s="328"/>
      <c r="B25" s="344"/>
      <c r="C25" s="334"/>
      <c r="D25" s="393"/>
      <c r="E25" s="394"/>
      <c r="F25" s="394"/>
      <c r="G25" s="394"/>
      <c r="H25" s="392"/>
      <c r="I25" s="394"/>
      <c r="J25" s="394"/>
      <c r="K25" s="392"/>
      <c r="L25" s="394"/>
      <c r="M25" s="394"/>
      <c r="N25" s="394"/>
      <c r="O25" s="394"/>
      <c r="P25" s="394"/>
      <c r="Q25" s="392"/>
      <c r="R25" s="394"/>
      <c r="S25" s="394"/>
      <c r="T25" s="392"/>
      <c r="U25" s="394"/>
      <c r="V25" s="394"/>
      <c r="W25" s="394"/>
      <c r="X25" s="394"/>
      <c r="Y25" s="394"/>
      <c r="Z25" s="394"/>
      <c r="AA25" s="394"/>
      <c r="AB25" s="394"/>
      <c r="AC25" s="394"/>
      <c r="AD25" s="394"/>
      <c r="AE25" s="394"/>
      <c r="AF25" s="394"/>
      <c r="AG25" s="394"/>
      <c r="AH25" s="394"/>
      <c r="AI25" s="394"/>
      <c r="AJ25" s="394"/>
      <c r="AK25" s="394"/>
      <c r="AL25" s="394"/>
      <c r="AM25" s="409"/>
    </row>
    <row r="26" spans="1:39" s="383" customFormat="1" ht="15.75">
      <c r="A26" s="574">
        <f>WEEKNUM(B26)</f>
        <v>16</v>
      </c>
      <c r="B26" s="333">
        <f>B23+1</f>
        <v>46125</v>
      </c>
      <c r="C26" s="334" t="str">
        <f t="shared" ref="C26:C32" si="48">TEXT(B26,"ddd")</f>
        <v>Sen</v>
      </c>
      <c r="D26" s="393">
        <f t="shared" ref="D26:D32" si="49">SUMIF($G$9:$AD$9,$D$9,G26:AD26)</f>
        <v>140700</v>
      </c>
      <c r="E26" s="394">
        <f t="shared" ref="E26:E32" si="50">SUMIF($G$9:$AD$9,$E$9,G26:AD26)</f>
        <v>167980.78999999998</v>
      </c>
      <c r="F26" s="394">
        <f t="shared" ref="F26:F32" si="51">E26-D26</f>
        <v>27280.789999999979</v>
      </c>
      <c r="G26" s="394">
        <f>VLOOKUP($B$10:$B$55,'SO MS'!$B$6:$L$47,4,TRUE)</f>
        <v>84000</v>
      </c>
      <c r="H26" s="392">
        <f>'Summary sales'!D20</f>
        <v>96651.079999999987</v>
      </c>
      <c r="I26" s="394">
        <f t="shared" ref="I26:I32" si="52">H26-G26</f>
        <v>12651.079999999987</v>
      </c>
      <c r="J26" s="394">
        <f>VLOOKUP($B$10:$B$55,'SO MS'!$B$6:$L$47,5,TRUE)</f>
        <v>33600</v>
      </c>
      <c r="K26" s="392">
        <f>'Summary sales'!E20</f>
        <v>39592.39</v>
      </c>
      <c r="L26" s="394">
        <f t="shared" ref="L26:L32" si="53">K26-J26</f>
        <v>5992.3899999999994</v>
      </c>
      <c r="M26" s="394">
        <f>VLOOKUP($B$10:$B$55,'SO MS'!$B$6:$L$47,6,TRUE)</f>
        <v>9600</v>
      </c>
      <c r="N26" s="394">
        <f>'Summary sales'!F20</f>
        <v>21876.280000000002</v>
      </c>
      <c r="O26" s="394">
        <f t="shared" ref="O26:O32" si="54">N26-M26</f>
        <v>12276.280000000002</v>
      </c>
      <c r="P26" s="394">
        <f>VLOOKUP($B$10:$B$55,'SO MS'!$B$6:$AS$47,7,TRUE)</f>
        <v>10000</v>
      </c>
      <c r="Q26" s="394">
        <f>'Summary sales'!G20</f>
        <v>5515.69</v>
      </c>
      <c r="R26" s="394">
        <f t="shared" ref="R26:R32" si="55">Q26-P26</f>
        <v>-4484.3100000000004</v>
      </c>
      <c r="S26" s="394">
        <f>VLOOKUP($B$10:$B$55,'SO MS'!$B$6:$AS$47,8,TRUE)</f>
        <v>0</v>
      </c>
      <c r="T26" s="394">
        <f>'Summary sales'!H20</f>
        <v>0</v>
      </c>
      <c r="U26" s="394">
        <f t="shared" ref="U26:U32" si="56">T26-S26</f>
        <v>0</v>
      </c>
      <c r="V26" s="394">
        <f>VLOOKUP($B$10:$B$55,'SO MS'!$B$6:$AS$47,9,TRUE)</f>
        <v>3500</v>
      </c>
      <c r="W26" s="394">
        <f>'Summary sales'!I20</f>
        <v>4345.3500000000004</v>
      </c>
      <c r="X26" s="394">
        <f t="shared" ref="X26:X32" si="57">W26-V26</f>
        <v>845.35000000000036</v>
      </c>
      <c r="Y26" s="394">
        <f>VLOOKUP($B$10:$B$55,'SO MS'!$B$6:$AS$47,10,TRUE)</f>
        <v>0</v>
      </c>
      <c r="Z26" s="394">
        <f>'Summary sales'!K20</f>
        <v>0</v>
      </c>
      <c r="AA26" s="394">
        <f t="shared" ref="AA26:AA32" si="58">Z26-Y26</f>
        <v>0</v>
      </c>
      <c r="AB26" s="394">
        <f>VLOOKUP($B$10:$B$55,'SO MS'!$B$6:$AS$47,11,TRUE)</f>
        <v>0</v>
      </c>
      <c r="AC26" s="394"/>
      <c r="AD26" s="394">
        <f t="shared" ref="AD26:AD32" si="59">AC26-AB26</f>
        <v>0</v>
      </c>
      <c r="AE26" s="394">
        <f>'Daily Sales'!D21</f>
        <v>175637.10816129029</v>
      </c>
      <c r="AF26" s="394">
        <f ca="1">'Daily Sales'!E21</f>
        <v>191764.52199999811</v>
      </c>
      <c r="AG26" s="394">
        <f t="shared" ref="AG26:AG32" ca="1" si="60">AF26-AE26</f>
        <v>16127.413838707813</v>
      </c>
      <c r="AH26" s="394">
        <v>0</v>
      </c>
      <c r="AI26" s="394">
        <v>0</v>
      </c>
      <c r="AJ26" s="394">
        <f t="shared" ref="AJ26:AJ32" si="61">AI26-AH26</f>
        <v>0</v>
      </c>
      <c r="AK26" s="394">
        <f>VLOOKUP($B$10:$B$52,'Daily Sales'!$B$5:$F$44,3,TRUE)</f>
        <v>175637.10816129029</v>
      </c>
      <c r="AL26" s="394">
        <f ca="1">VLOOKUP($B$10:$B$52,'Daily Sales'!$B$5:$F$44,4,TRUE)</f>
        <v>191764.52199999811</v>
      </c>
      <c r="AM26" s="409">
        <f t="shared" ref="AM26:AM32" ca="1" si="62">AL26-AK26</f>
        <v>16127.413838707813</v>
      </c>
    </row>
    <row r="27" spans="1:39" s="380" customFormat="1" ht="15.75">
      <c r="A27" s="574"/>
      <c r="B27" s="333">
        <f t="shared" ref="B27:B32" si="63">B26+1</f>
        <v>46126</v>
      </c>
      <c r="C27" s="334" t="str">
        <f t="shared" si="48"/>
        <v>Sel</v>
      </c>
      <c r="D27" s="393">
        <f t="shared" si="49"/>
        <v>140700</v>
      </c>
      <c r="E27" s="394">
        <f t="shared" si="50"/>
        <v>167939.91999999998</v>
      </c>
      <c r="F27" s="394">
        <f t="shared" si="51"/>
        <v>27239.919999999984</v>
      </c>
      <c r="G27" s="394">
        <f>VLOOKUP($B$10:$B$55,'SO MS'!$B$6:$L$47,4,TRUE)</f>
        <v>84000</v>
      </c>
      <c r="H27" s="392">
        <f>'Summary sales'!D21</f>
        <v>103628.60999999997</v>
      </c>
      <c r="I27" s="394">
        <f t="shared" si="52"/>
        <v>19628.609999999971</v>
      </c>
      <c r="J27" s="394">
        <f>VLOOKUP($B$10:$B$55,'SO MS'!$B$6:$L$47,5,TRUE)</f>
        <v>33600</v>
      </c>
      <c r="K27" s="392">
        <f>'Summary sales'!E21</f>
        <v>43687.960000000006</v>
      </c>
      <c r="L27" s="394">
        <f t="shared" si="53"/>
        <v>10087.960000000006</v>
      </c>
      <c r="M27" s="394">
        <f>VLOOKUP($B$10:$B$55,'SO MS'!$B$6:$L$47,6,TRUE)</f>
        <v>9600</v>
      </c>
      <c r="N27" s="394">
        <f>'Summary sales'!F21</f>
        <v>16442.93</v>
      </c>
      <c r="O27" s="394">
        <f t="shared" si="54"/>
        <v>6842.93</v>
      </c>
      <c r="P27" s="394">
        <f>VLOOKUP($B$10:$B$55,'SO MS'!$B$6:$AS$47,7,TRUE)</f>
        <v>10000</v>
      </c>
      <c r="Q27" s="394">
        <f>'Summary sales'!G21</f>
        <v>0</v>
      </c>
      <c r="R27" s="394">
        <f t="shared" si="55"/>
        <v>-10000</v>
      </c>
      <c r="S27" s="394">
        <f>VLOOKUP($B$10:$B$55,'SO MS'!$B$6:$AS$47,8,TRUE)</f>
        <v>0</v>
      </c>
      <c r="T27" s="394">
        <f>'Summary sales'!H21</f>
        <v>0</v>
      </c>
      <c r="U27" s="394">
        <f t="shared" si="56"/>
        <v>0</v>
      </c>
      <c r="V27" s="394">
        <f>VLOOKUP($B$10:$B$55,'SO MS'!$B$6:$AS$47,9,TRUE)</f>
        <v>3500</v>
      </c>
      <c r="W27" s="394">
        <f>'Summary sales'!I21</f>
        <v>4180.42</v>
      </c>
      <c r="X27" s="394">
        <f t="shared" si="57"/>
        <v>680.42000000000007</v>
      </c>
      <c r="Y27" s="394">
        <f>VLOOKUP($B$10:$B$55,'SO MS'!$B$6:$AS$47,10,TRUE)</f>
        <v>0</v>
      </c>
      <c r="Z27" s="394">
        <f>'Summary sales'!K21</f>
        <v>0</v>
      </c>
      <c r="AA27" s="394">
        <f t="shared" si="58"/>
        <v>0</v>
      </c>
      <c r="AB27" s="394">
        <f>VLOOKUP($B$10:$B$55,'SO MS'!$B$6:$AS$47,11,TRUE)</f>
        <v>0</v>
      </c>
      <c r="AC27" s="394"/>
      <c r="AD27" s="394">
        <f t="shared" si="59"/>
        <v>0</v>
      </c>
      <c r="AE27" s="394">
        <f>'Daily Sales'!D22</f>
        <v>175637.10816129029</v>
      </c>
      <c r="AF27" s="394">
        <f ca="1">'Daily Sales'!E22</f>
        <v>199488.1759999994</v>
      </c>
      <c r="AG27" s="394">
        <f t="shared" ca="1" si="60"/>
        <v>23851.067838709103</v>
      </c>
      <c r="AH27" s="394">
        <v>0</v>
      </c>
      <c r="AI27" s="394">
        <v>0</v>
      </c>
      <c r="AJ27" s="394">
        <f t="shared" si="61"/>
        <v>0</v>
      </c>
      <c r="AK27" s="394">
        <f>VLOOKUP($B$10:$B$52,'Daily Sales'!$B$5:$F$44,3,TRUE)</f>
        <v>175637.10816129029</v>
      </c>
      <c r="AL27" s="394">
        <f ca="1">VLOOKUP($B$10:$B$52,'Daily Sales'!$B$5:$F$44,4,TRUE)</f>
        <v>199488.1759999994</v>
      </c>
      <c r="AM27" s="409">
        <f t="shared" ca="1" si="62"/>
        <v>23851.067838709103</v>
      </c>
    </row>
    <row r="28" spans="1:39" s="380" customFormat="1" ht="15.75">
      <c r="A28" s="574"/>
      <c r="B28" s="333">
        <f t="shared" si="63"/>
        <v>46127</v>
      </c>
      <c r="C28" s="334" t="str">
        <f t="shared" si="48"/>
        <v>Rab</v>
      </c>
      <c r="D28" s="393">
        <f t="shared" si="49"/>
        <v>140700</v>
      </c>
      <c r="E28" s="394">
        <f t="shared" si="50"/>
        <v>185941.44</v>
      </c>
      <c r="F28" s="394">
        <f t="shared" si="51"/>
        <v>45241.440000000002</v>
      </c>
      <c r="G28" s="394">
        <f>VLOOKUP($B$10:$B$55,'SO MS'!$B$6:$L$47,4,TRUE)</f>
        <v>84000</v>
      </c>
      <c r="H28" s="392">
        <f>'Summary sales'!D22</f>
        <v>108635.65000000001</v>
      </c>
      <c r="I28" s="394">
        <f t="shared" si="52"/>
        <v>24635.650000000009</v>
      </c>
      <c r="J28" s="394">
        <f>VLOOKUP($B$10:$B$55,'SO MS'!$B$6:$L$47,5,TRUE)</f>
        <v>33600</v>
      </c>
      <c r="K28" s="392">
        <f>'Summary sales'!E22</f>
        <v>51750.700000000004</v>
      </c>
      <c r="L28" s="394">
        <f t="shared" si="53"/>
        <v>18150.700000000004</v>
      </c>
      <c r="M28" s="394">
        <f>VLOOKUP($B$10:$B$55,'SO MS'!$B$6:$L$47,6,TRUE)</f>
        <v>9600</v>
      </c>
      <c r="N28" s="394">
        <f>'Summary sales'!F22</f>
        <v>16865.670000000002</v>
      </c>
      <c r="O28" s="394">
        <f t="shared" si="54"/>
        <v>7265.6700000000019</v>
      </c>
      <c r="P28" s="394">
        <f>VLOOKUP($B$10:$B$55,'SO MS'!$B$6:$AS$47,7,TRUE)</f>
        <v>10000</v>
      </c>
      <c r="Q28" s="394">
        <f>'Summary sales'!G22</f>
        <v>4818.12</v>
      </c>
      <c r="R28" s="394">
        <f t="shared" si="55"/>
        <v>-5181.88</v>
      </c>
      <c r="S28" s="394">
        <f>VLOOKUP($B$10:$B$55,'SO MS'!$B$6:$AS$47,8,TRUE)</f>
        <v>0</v>
      </c>
      <c r="T28" s="394">
        <f>'Summary sales'!H22</f>
        <v>0</v>
      </c>
      <c r="U28" s="394">
        <f t="shared" si="56"/>
        <v>0</v>
      </c>
      <c r="V28" s="394">
        <f>VLOOKUP($B$10:$B$55,'SO MS'!$B$6:$AS$47,9,TRUE)</f>
        <v>3500</v>
      </c>
      <c r="W28" s="394">
        <f>'Summary sales'!I22</f>
        <v>3871.3</v>
      </c>
      <c r="X28" s="394">
        <f t="shared" si="57"/>
        <v>371.30000000000018</v>
      </c>
      <c r="Y28" s="394">
        <f>VLOOKUP($B$10:$B$55,'SO MS'!$B$6:$AS$47,10,TRUE)</f>
        <v>0</v>
      </c>
      <c r="Z28" s="394">
        <f>'Summary sales'!K22</f>
        <v>0</v>
      </c>
      <c r="AA28" s="394">
        <f t="shared" si="58"/>
        <v>0</v>
      </c>
      <c r="AB28" s="394">
        <f>VLOOKUP($B$10:$B$55,'SO MS'!$B$6:$AS$47,11,TRUE)</f>
        <v>0</v>
      </c>
      <c r="AC28" s="394"/>
      <c r="AD28" s="394">
        <f t="shared" si="59"/>
        <v>0</v>
      </c>
      <c r="AE28" s="394">
        <f>'Daily Sales'!D23</f>
        <v>177037.04590322578</v>
      </c>
      <c r="AF28" s="394">
        <f ca="1">'Daily Sales'!E23</f>
        <v>210624.50400000124</v>
      </c>
      <c r="AG28" s="394">
        <f t="shared" ca="1" si="60"/>
        <v>33587.458096775459</v>
      </c>
      <c r="AH28" s="394">
        <v>0</v>
      </c>
      <c r="AI28" s="394">
        <v>0</v>
      </c>
      <c r="AJ28" s="394">
        <f t="shared" si="61"/>
        <v>0</v>
      </c>
      <c r="AK28" s="394">
        <f>VLOOKUP($B$10:$B$52,'Daily Sales'!$B$5:$F$44,3,TRUE)</f>
        <v>177037.04590322578</v>
      </c>
      <c r="AL28" s="394">
        <f ca="1">VLOOKUP($B$10:$B$52,'Daily Sales'!$B$5:$F$44,4,TRUE)</f>
        <v>210624.50400000124</v>
      </c>
      <c r="AM28" s="409">
        <f t="shared" ca="1" si="62"/>
        <v>33587.458096775459</v>
      </c>
    </row>
    <row r="29" spans="1:39" s="381" customFormat="1" ht="15.75">
      <c r="A29" s="574"/>
      <c r="B29" s="333">
        <f t="shared" si="63"/>
        <v>46128</v>
      </c>
      <c r="C29" s="334" t="str">
        <f t="shared" si="48"/>
        <v>Kam</v>
      </c>
      <c r="D29" s="393">
        <f t="shared" si="49"/>
        <v>140700</v>
      </c>
      <c r="E29" s="394">
        <f t="shared" si="50"/>
        <v>178775.07000000004</v>
      </c>
      <c r="F29" s="394">
        <f t="shared" si="51"/>
        <v>38075.070000000036</v>
      </c>
      <c r="G29" s="394">
        <f>VLOOKUP($B$10:$B$55,'SO MS'!$B$6:$L$47,4,TRUE)</f>
        <v>84000</v>
      </c>
      <c r="H29" s="392">
        <f>'Summary sales'!D23</f>
        <v>104676.46000000004</v>
      </c>
      <c r="I29" s="394">
        <f t="shared" si="52"/>
        <v>20676.460000000036</v>
      </c>
      <c r="J29" s="394">
        <f>VLOOKUP($B$10:$B$55,'SO MS'!$B$6:$L$47,5,TRUE)</f>
        <v>33600</v>
      </c>
      <c r="K29" s="392">
        <f>'Summary sales'!E23</f>
        <v>43682.68</v>
      </c>
      <c r="L29" s="394">
        <f t="shared" si="53"/>
        <v>10082.68</v>
      </c>
      <c r="M29" s="394">
        <f>VLOOKUP($B$10:$B$55,'SO MS'!$B$6:$L$47,6,TRUE)</f>
        <v>9600</v>
      </c>
      <c r="N29" s="394">
        <f>'Summary sales'!F23</f>
        <v>20901.120000000003</v>
      </c>
      <c r="O29" s="394">
        <f t="shared" si="54"/>
        <v>11301.120000000003</v>
      </c>
      <c r="P29" s="394">
        <f>VLOOKUP($B$10:$B$55,'SO MS'!$B$6:$AS$47,7,TRUE)</f>
        <v>10000</v>
      </c>
      <c r="Q29" s="394">
        <f>'Summary sales'!G23</f>
        <v>5197.6000000000004</v>
      </c>
      <c r="R29" s="394">
        <f t="shared" si="55"/>
        <v>-4802.3999999999996</v>
      </c>
      <c r="S29" s="394">
        <f>VLOOKUP($B$10:$B$55,'SO MS'!$B$6:$AS$47,8,TRUE)</f>
        <v>0</v>
      </c>
      <c r="T29" s="394">
        <f>'Summary sales'!H23</f>
        <v>0</v>
      </c>
      <c r="U29" s="394">
        <f t="shared" si="56"/>
        <v>0</v>
      </c>
      <c r="V29" s="394">
        <f>VLOOKUP($B$10:$B$55,'SO MS'!$B$6:$AS$47,9,TRUE)</f>
        <v>3500</v>
      </c>
      <c r="W29" s="394">
        <f>'Summary sales'!I23</f>
        <v>4317.21</v>
      </c>
      <c r="X29" s="394">
        <f t="shared" si="57"/>
        <v>817.21</v>
      </c>
      <c r="Y29" s="394">
        <f>VLOOKUP($B$10:$B$55,'SO MS'!$B$6:$AS$47,10,TRUE)</f>
        <v>0</v>
      </c>
      <c r="Z29" s="394">
        <f>'Summary sales'!K23</f>
        <v>0</v>
      </c>
      <c r="AA29" s="394">
        <f t="shared" si="58"/>
        <v>0</v>
      </c>
      <c r="AB29" s="394">
        <f>VLOOKUP($B$10:$B$55,'SO MS'!$B$6:$AS$47,11,TRUE)</f>
        <v>0</v>
      </c>
      <c r="AC29" s="394"/>
      <c r="AD29" s="394">
        <f t="shared" si="59"/>
        <v>0</v>
      </c>
      <c r="AE29" s="394">
        <f>'Daily Sales'!D24</f>
        <v>174037.04590322578</v>
      </c>
      <c r="AF29" s="394">
        <f ca="1">'Daily Sales'!E24</f>
        <v>203876.51900000434</v>
      </c>
      <c r="AG29" s="394">
        <f t="shared" ca="1" si="60"/>
        <v>29839.473096778558</v>
      </c>
      <c r="AH29" s="394">
        <v>0</v>
      </c>
      <c r="AI29" s="394">
        <v>0</v>
      </c>
      <c r="AJ29" s="394">
        <f t="shared" si="61"/>
        <v>0</v>
      </c>
      <c r="AK29" s="394">
        <f>VLOOKUP($B$10:$B$52,'Daily Sales'!$B$5:$F$44,3,TRUE)</f>
        <v>174037.04590322578</v>
      </c>
      <c r="AL29" s="394">
        <f ca="1">VLOOKUP($B$10:$B$52,'Daily Sales'!$B$5:$F$44,4,TRUE)</f>
        <v>203876.51900000434</v>
      </c>
      <c r="AM29" s="409">
        <f t="shared" ca="1" si="62"/>
        <v>29839.473096778558</v>
      </c>
    </row>
    <row r="30" spans="1:39" s="382" customFormat="1" ht="15.75">
      <c r="A30" s="574"/>
      <c r="B30" s="333">
        <f t="shared" si="63"/>
        <v>46129</v>
      </c>
      <c r="C30" s="334" t="str">
        <f t="shared" si="48"/>
        <v>Jum</v>
      </c>
      <c r="D30" s="393">
        <f t="shared" si="49"/>
        <v>140700</v>
      </c>
      <c r="E30" s="394">
        <f t="shared" si="50"/>
        <v>182892.03999999998</v>
      </c>
      <c r="F30" s="394">
        <f t="shared" si="51"/>
        <v>42192.039999999979</v>
      </c>
      <c r="G30" s="394">
        <f>VLOOKUP($B$10:$B$55,'SO MS'!$B$6:$L$47,4,TRUE)</f>
        <v>84000</v>
      </c>
      <c r="H30" s="392">
        <f>'Summary sales'!D24</f>
        <v>103424.69999999998</v>
      </c>
      <c r="I30" s="394">
        <f t="shared" si="52"/>
        <v>19424.699999999983</v>
      </c>
      <c r="J30" s="394">
        <f>VLOOKUP($B$10:$B$55,'SO MS'!$B$6:$L$47,5,TRUE)</f>
        <v>33600</v>
      </c>
      <c r="K30" s="392">
        <f>'Summary sales'!E24</f>
        <v>45057.780000000006</v>
      </c>
      <c r="L30" s="394">
        <f t="shared" si="53"/>
        <v>11457.780000000006</v>
      </c>
      <c r="M30" s="394">
        <f>VLOOKUP($B$10:$B$55,'SO MS'!$B$6:$L$47,6,TRUE)</f>
        <v>9600</v>
      </c>
      <c r="N30" s="394">
        <f>'Summary sales'!F24</f>
        <v>15669.73</v>
      </c>
      <c r="O30" s="394">
        <f t="shared" si="54"/>
        <v>6069.73</v>
      </c>
      <c r="P30" s="394">
        <f>VLOOKUP($B$10:$B$55,'SO MS'!$B$6:$AS$47,7,TRUE)</f>
        <v>10000</v>
      </c>
      <c r="Q30" s="394">
        <f>'Summary sales'!G24</f>
        <v>8154.8</v>
      </c>
      <c r="R30" s="394">
        <f t="shared" si="55"/>
        <v>-1845.1999999999998</v>
      </c>
      <c r="S30" s="394">
        <f>VLOOKUP($B$10:$B$55,'SO MS'!$B$6:$AS$47,8,TRUE)</f>
        <v>0</v>
      </c>
      <c r="T30" s="394">
        <f>'Summary sales'!H24</f>
        <v>0</v>
      </c>
      <c r="U30" s="394">
        <f t="shared" si="56"/>
        <v>0</v>
      </c>
      <c r="V30" s="394">
        <f>VLOOKUP($B$10:$B$55,'SO MS'!$B$6:$AS$47,9,TRUE)</f>
        <v>3500</v>
      </c>
      <c r="W30" s="394">
        <f>'Summary sales'!I24</f>
        <v>4114.57</v>
      </c>
      <c r="X30" s="394">
        <f t="shared" si="57"/>
        <v>614.56999999999971</v>
      </c>
      <c r="Y30" s="394">
        <f>VLOOKUP($B$10:$B$55,'SO MS'!$B$6:$AS$47,10,TRUE)</f>
        <v>0</v>
      </c>
      <c r="Z30" s="394">
        <f>'Summary sales'!K24</f>
        <v>6470.46</v>
      </c>
      <c r="AA30" s="394">
        <f t="shared" si="58"/>
        <v>6470.46</v>
      </c>
      <c r="AB30" s="394">
        <f>VLOOKUP($B$10:$B$55,'SO MS'!$B$6:$AS$47,11,TRUE)</f>
        <v>0</v>
      </c>
      <c r="AC30" s="394"/>
      <c r="AD30" s="394">
        <f t="shared" si="59"/>
        <v>0</v>
      </c>
      <c r="AE30" s="394">
        <f>'Daily Sales'!D25</f>
        <v>174037.04590322578</v>
      </c>
      <c r="AF30" s="394">
        <f ca="1">'Daily Sales'!E25</f>
        <v>169586.16199999806</v>
      </c>
      <c r="AG30" s="394">
        <f t="shared" ca="1" si="60"/>
        <v>-4450.8839032277174</v>
      </c>
      <c r="AH30" s="394">
        <v>0</v>
      </c>
      <c r="AI30" s="394">
        <v>0</v>
      </c>
      <c r="AJ30" s="394">
        <f t="shared" si="61"/>
        <v>0</v>
      </c>
      <c r="AK30" s="394">
        <f>VLOOKUP($B$10:$B$52,'Daily Sales'!$B$5:$F$44,3,TRUE)</f>
        <v>174037.04590322578</v>
      </c>
      <c r="AL30" s="394">
        <f ca="1">VLOOKUP($B$10:$B$52,'Daily Sales'!$B$5:$F$44,4,TRUE)</f>
        <v>169586.16199999806</v>
      </c>
      <c r="AM30" s="409">
        <f t="shared" ca="1" si="62"/>
        <v>-4450.8839032277174</v>
      </c>
    </row>
    <row r="31" spans="1:39" s="383" customFormat="1" ht="15.75">
      <c r="A31" s="574"/>
      <c r="B31" s="338">
        <f t="shared" si="63"/>
        <v>46130</v>
      </c>
      <c r="C31" s="334" t="str">
        <f t="shared" si="48"/>
        <v>Sab</v>
      </c>
      <c r="D31" s="393">
        <f t="shared" si="49"/>
        <v>140700</v>
      </c>
      <c r="E31" s="394">
        <f t="shared" si="50"/>
        <v>165434.38999999996</v>
      </c>
      <c r="F31" s="394">
        <f t="shared" si="51"/>
        <v>24734.389999999956</v>
      </c>
      <c r="G31" s="394">
        <f>VLOOKUP($B$10:$B$55,'SO MS'!$B$6:$L$47,4,TRUE)</f>
        <v>84000</v>
      </c>
      <c r="H31" s="392">
        <f>'Summary sales'!D25</f>
        <v>95235.309999999969</v>
      </c>
      <c r="I31" s="394">
        <f t="shared" si="52"/>
        <v>11235.309999999969</v>
      </c>
      <c r="J31" s="394">
        <f>VLOOKUP($B$10:$B$55,'SO MS'!$B$6:$L$47,5,TRUE)</f>
        <v>33600</v>
      </c>
      <c r="K31" s="392">
        <f>'Summary sales'!E25</f>
        <v>43895.500000000007</v>
      </c>
      <c r="L31" s="394">
        <f t="shared" si="53"/>
        <v>10295.500000000007</v>
      </c>
      <c r="M31" s="394">
        <f>VLOOKUP($B$10:$B$55,'SO MS'!$B$6:$L$47,6,TRUE)</f>
        <v>9600</v>
      </c>
      <c r="N31" s="394">
        <f>'Summary sales'!F25</f>
        <v>16164.650000000001</v>
      </c>
      <c r="O31" s="394">
        <f t="shared" si="54"/>
        <v>6564.6500000000015</v>
      </c>
      <c r="P31" s="394">
        <f>VLOOKUP($B$10:$B$55,'SO MS'!$B$6:$AS$47,7,TRUE)</f>
        <v>10000</v>
      </c>
      <c r="Q31" s="394">
        <f>'Summary sales'!G25</f>
        <v>5137.93</v>
      </c>
      <c r="R31" s="394">
        <f t="shared" si="55"/>
        <v>-4862.07</v>
      </c>
      <c r="S31" s="394">
        <f>VLOOKUP($B$10:$B$55,'SO MS'!$B$6:$AS$47,8,TRUE)</f>
        <v>0</v>
      </c>
      <c r="T31" s="394">
        <f>'Summary sales'!H25</f>
        <v>0</v>
      </c>
      <c r="U31" s="394">
        <f t="shared" si="56"/>
        <v>0</v>
      </c>
      <c r="V31" s="394">
        <f>VLOOKUP($B$10:$B$55,'SO MS'!$B$6:$AS$47,9,TRUE)</f>
        <v>3500</v>
      </c>
      <c r="W31" s="394">
        <f>'Summary sales'!I25</f>
        <v>0</v>
      </c>
      <c r="X31" s="394">
        <f t="shared" si="57"/>
        <v>-3500</v>
      </c>
      <c r="Y31" s="394">
        <f>VLOOKUP($B$10:$B$55,'SO MS'!$B$6:$AS$47,10,TRUE)</f>
        <v>0</v>
      </c>
      <c r="Z31" s="394">
        <f>'Summary sales'!K25</f>
        <v>5001</v>
      </c>
      <c r="AA31" s="394">
        <f t="shared" si="58"/>
        <v>5001</v>
      </c>
      <c r="AB31" s="394">
        <f>VLOOKUP($B$10:$B$55,'SO MS'!$B$6:$AS$47,11,TRUE)</f>
        <v>0</v>
      </c>
      <c r="AC31" s="394"/>
      <c r="AD31" s="394">
        <f t="shared" si="59"/>
        <v>0</v>
      </c>
      <c r="AE31" s="394">
        <f>'Daily Sales'!D26</f>
        <v>160321.16912903223</v>
      </c>
      <c r="AF31" s="394">
        <f ca="1">'Daily Sales'!E26</f>
        <v>161299.3079999999</v>
      </c>
      <c r="AG31" s="394">
        <f t="shared" ca="1" si="60"/>
        <v>978.13887096766848</v>
      </c>
      <c r="AH31" s="394">
        <v>0</v>
      </c>
      <c r="AI31" s="394">
        <v>0</v>
      </c>
      <c r="AJ31" s="394">
        <f t="shared" si="61"/>
        <v>0</v>
      </c>
      <c r="AK31" s="394">
        <f>VLOOKUP($B$10:$B$52,'Daily Sales'!$B$5:$F$44,3,TRUE)</f>
        <v>160321.16912903223</v>
      </c>
      <c r="AL31" s="394">
        <f ca="1">VLOOKUP($B$10:$B$52,'Daily Sales'!$B$5:$F$44,4,TRUE)</f>
        <v>161299.3079999999</v>
      </c>
      <c r="AM31" s="409">
        <f t="shared" ca="1" si="62"/>
        <v>978.13887096766848</v>
      </c>
    </row>
    <row r="32" spans="1:39" s="383" customFormat="1" ht="15.75">
      <c r="A32" s="574"/>
      <c r="B32" s="338">
        <f t="shared" si="63"/>
        <v>46131</v>
      </c>
      <c r="C32" s="334" t="str">
        <f t="shared" si="48"/>
        <v>Mgg</v>
      </c>
      <c r="D32" s="393">
        <f t="shared" si="49"/>
        <v>140700</v>
      </c>
      <c r="E32" s="394">
        <f t="shared" si="50"/>
        <v>181812.62</v>
      </c>
      <c r="F32" s="394">
        <f t="shared" si="51"/>
        <v>41112.619999999995</v>
      </c>
      <c r="G32" s="394">
        <f>VLOOKUP($B$10:$B$55,'SO MS'!$B$6:$L$47,4,TRUE)</f>
        <v>84000</v>
      </c>
      <c r="H32" s="392">
        <f>'Summary sales'!D26</f>
        <v>98590.64999999998</v>
      </c>
      <c r="I32" s="394">
        <f t="shared" si="52"/>
        <v>14590.64999999998</v>
      </c>
      <c r="J32" s="394">
        <f>VLOOKUP($B$10:$B$55,'SO MS'!$B$6:$L$47,5,TRUE)</f>
        <v>33600</v>
      </c>
      <c r="K32" s="392">
        <f>'Summary sales'!E26</f>
        <v>48717.439999999995</v>
      </c>
      <c r="L32" s="394">
        <f t="shared" si="53"/>
        <v>15117.439999999995</v>
      </c>
      <c r="M32" s="394">
        <f>VLOOKUP($B$10:$B$55,'SO MS'!$B$6:$L$47,6,TRUE)</f>
        <v>9600</v>
      </c>
      <c r="N32" s="394">
        <f>'Summary sales'!F26</f>
        <v>22980.89</v>
      </c>
      <c r="O32" s="394">
        <f t="shared" si="54"/>
        <v>13380.89</v>
      </c>
      <c r="P32" s="394">
        <f>VLOOKUP($B$10:$B$55,'SO MS'!$B$6:$AS$47,7,TRUE)</f>
        <v>10000</v>
      </c>
      <c r="Q32" s="394">
        <f>'Summary sales'!G26</f>
        <v>3184.95</v>
      </c>
      <c r="R32" s="394">
        <f t="shared" si="55"/>
        <v>-6815.05</v>
      </c>
      <c r="S32" s="394">
        <f>VLOOKUP($B$10:$B$55,'SO MS'!$B$6:$AS$47,8,TRUE)</f>
        <v>0</v>
      </c>
      <c r="T32" s="394">
        <f>'Summary sales'!H26</f>
        <v>0</v>
      </c>
      <c r="U32" s="394">
        <f t="shared" si="56"/>
        <v>0</v>
      </c>
      <c r="V32" s="394">
        <f>VLOOKUP($B$10:$B$55,'SO MS'!$B$6:$AS$47,9,TRUE)</f>
        <v>3500</v>
      </c>
      <c r="W32" s="394">
        <f>'Summary sales'!I26</f>
        <v>8338.69</v>
      </c>
      <c r="X32" s="394">
        <f t="shared" si="57"/>
        <v>4838.6900000000005</v>
      </c>
      <c r="Y32" s="394">
        <f>VLOOKUP($B$10:$B$55,'SO MS'!$B$6:$AS$47,10,TRUE)</f>
        <v>0</v>
      </c>
      <c r="Z32" s="394">
        <f>'Summary sales'!K26</f>
        <v>0</v>
      </c>
      <c r="AA32" s="394">
        <f t="shared" si="58"/>
        <v>0</v>
      </c>
      <c r="AB32" s="394">
        <f>VLOOKUP($B$10:$B$55,'SO MS'!$B$6:$AS$47,11,TRUE)</f>
        <v>0</v>
      </c>
      <c r="AC32" s="394"/>
      <c r="AD32" s="394">
        <f t="shared" si="59"/>
        <v>0</v>
      </c>
      <c r="AE32" s="394">
        <f>'Daily Sales'!D27</f>
        <v>145501.95106451612</v>
      </c>
      <c r="AF32" s="394">
        <f ca="1">'Daily Sales'!E27</f>
        <v>137344.38099999836</v>
      </c>
      <c r="AG32" s="394">
        <f t="shared" ca="1" si="60"/>
        <v>-8157.5700645177567</v>
      </c>
      <c r="AH32" s="394">
        <v>0</v>
      </c>
      <c r="AI32" s="394">
        <v>0</v>
      </c>
      <c r="AJ32" s="394">
        <f t="shared" si="61"/>
        <v>0</v>
      </c>
      <c r="AK32" s="394">
        <f>VLOOKUP($B$10:$B$52,'Daily Sales'!$B$5:$F$44,3,TRUE)</f>
        <v>145501.95106451612</v>
      </c>
      <c r="AL32" s="394">
        <f ca="1">VLOOKUP($B$10:$B$52,'Daily Sales'!$B$5:$F$44,4,TRUE)</f>
        <v>137344.38099999836</v>
      </c>
      <c r="AM32" s="409">
        <f t="shared" ca="1" si="62"/>
        <v>-8157.5700645177567</v>
      </c>
    </row>
    <row r="33" spans="1:39" s="383" customFormat="1" ht="15.75">
      <c r="A33" s="574"/>
      <c r="B33" s="339" t="s">
        <v>57</v>
      </c>
      <c r="C33" s="340"/>
      <c r="D33" s="395">
        <f>SUM(D26:D32)</f>
        <v>984900</v>
      </c>
      <c r="E33" s="395">
        <f t="shared" ref="E33:AM33" si="64">SUM(E26:E32)</f>
        <v>1230776.27</v>
      </c>
      <c r="F33" s="395">
        <f t="shared" si="64"/>
        <v>245876.26999999993</v>
      </c>
      <c r="G33" s="395">
        <f t="shared" si="64"/>
        <v>588000</v>
      </c>
      <c r="H33" s="395">
        <f t="shared" si="64"/>
        <v>710842.46</v>
      </c>
      <c r="I33" s="395">
        <f t="shared" si="64"/>
        <v>122842.45999999993</v>
      </c>
      <c r="J33" s="395">
        <f t="shared" si="64"/>
        <v>235200</v>
      </c>
      <c r="K33" s="395">
        <f t="shared" si="64"/>
        <v>316384.45</v>
      </c>
      <c r="L33" s="395">
        <f t="shared" si="64"/>
        <v>81184.450000000012</v>
      </c>
      <c r="M33" s="395">
        <f t="shared" si="64"/>
        <v>67200</v>
      </c>
      <c r="N33" s="395">
        <f t="shared" si="64"/>
        <v>130901.27</v>
      </c>
      <c r="O33" s="395">
        <f t="shared" si="64"/>
        <v>63701.270000000011</v>
      </c>
      <c r="P33" s="395">
        <f t="shared" si="64"/>
        <v>70000</v>
      </c>
      <c r="Q33" s="395">
        <f t="shared" si="64"/>
        <v>32009.09</v>
      </c>
      <c r="R33" s="395">
        <f t="shared" si="64"/>
        <v>-37990.910000000003</v>
      </c>
      <c r="S33" s="395">
        <f t="shared" si="64"/>
        <v>0</v>
      </c>
      <c r="T33" s="395">
        <f t="shared" si="64"/>
        <v>0</v>
      </c>
      <c r="U33" s="395">
        <f t="shared" si="64"/>
        <v>0</v>
      </c>
      <c r="V33" s="395">
        <f t="shared" si="64"/>
        <v>24500</v>
      </c>
      <c r="W33" s="395">
        <f t="shared" si="64"/>
        <v>29167.54</v>
      </c>
      <c r="X33" s="395">
        <f t="shared" si="64"/>
        <v>4667.5400000000009</v>
      </c>
      <c r="Y33" s="395">
        <f t="shared" si="64"/>
        <v>0</v>
      </c>
      <c r="Z33" s="395">
        <f t="shared" si="64"/>
        <v>11471.46</v>
      </c>
      <c r="AA33" s="395">
        <f t="shared" si="64"/>
        <v>11471.46</v>
      </c>
      <c r="AB33" s="395">
        <f t="shared" si="64"/>
        <v>0</v>
      </c>
      <c r="AC33" s="395">
        <f t="shared" si="64"/>
        <v>0</v>
      </c>
      <c r="AD33" s="395">
        <f t="shared" si="64"/>
        <v>0</v>
      </c>
      <c r="AE33" s="395">
        <f t="shared" si="64"/>
        <v>1182208.4742258063</v>
      </c>
      <c r="AF33" s="395">
        <f t="shared" ca="1" si="64"/>
        <v>1273983.5719999995</v>
      </c>
      <c r="AG33" s="395">
        <f t="shared" ca="1" si="64"/>
        <v>91775.097774193127</v>
      </c>
      <c r="AH33" s="395">
        <f t="shared" si="64"/>
        <v>0</v>
      </c>
      <c r="AI33" s="395">
        <f t="shared" si="64"/>
        <v>0</v>
      </c>
      <c r="AJ33" s="395">
        <f t="shared" si="64"/>
        <v>0</v>
      </c>
      <c r="AK33" s="395">
        <f t="shared" si="64"/>
        <v>1182208.4742258063</v>
      </c>
      <c r="AL33" s="395">
        <f t="shared" ca="1" si="64"/>
        <v>1273983.5719999995</v>
      </c>
      <c r="AM33" s="410">
        <f t="shared" ca="1" si="64"/>
        <v>91775.097774193127</v>
      </c>
    </row>
    <row r="34" spans="1:39" s="383" customFormat="1" ht="15.75">
      <c r="A34" s="328"/>
      <c r="B34" s="344"/>
      <c r="C34" s="334"/>
      <c r="D34" s="393"/>
      <c r="E34" s="394"/>
      <c r="F34" s="394"/>
      <c r="G34" s="394"/>
      <c r="H34" s="392"/>
      <c r="I34" s="394"/>
      <c r="J34" s="394"/>
      <c r="K34" s="392"/>
      <c r="L34" s="394"/>
      <c r="M34" s="394"/>
      <c r="N34" s="394"/>
      <c r="O34" s="394"/>
      <c r="P34" s="394"/>
      <c r="Q34" s="392"/>
      <c r="R34" s="394"/>
      <c r="S34" s="394"/>
      <c r="T34" s="392"/>
      <c r="U34" s="394"/>
      <c r="V34" s="394"/>
      <c r="W34" s="394"/>
      <c r="X34" s="394"/>
      <c r="Y34" s="394"/>
      <c r="Z34" s="394"/>
      <c r="AA34" s="394"/>
      <c r="AB34" s="394"/>
      <c r="AC34" s="394"/>
      <c r="AD34" s="394"/>
      <c r="AE34" s="394"/>
      <c r="AF34" s="394"/>
      <c r="AG34" s="394"/>
      <c r="AH34" s="394"/>
      <c r="AI34" s="394"/>
      <c r="AJ34" s="394"/>
      <c r="AK34" s="394"/>
      <c r="AL34" s="394"/>
      <c r="AM34" s="409"/>
    </row>
    <row r="35" spans="1:39" s="383" customFormat="1" ht="15.75">
      <c r="A35" s="574">
        <f>WEEKNUM(B35)</f>
        <v>17</v>
      </c>
      <c r="B35" s="333">
        <f>B32+1</f>
        <v>46132</v>
      </c>
      <c r="C35" s="334" t="str">
        <f t="shared" ref="C35:C41" si="65">TEXT(B35,"ddd")</f>
        <v>Sen</v>
      </c>
      <c r="D35" s="393">
        <f t="shared" ref="D35:D41" si="66">SUMIF($G$9:$AD$9,$D$9,G35:AD35)</f>
        <v>140700</v>
      </c>
      <c r="E35" s="394">
        <f t="shared" ref="E35:E41" si="67">SUMIF($G$9:$AD$9,$E$9,G35:AD35)</f>
        <v>163881.25</v>
      </c>
      <c r="F35" s="394">
        <f t="shared" ref="F35:F41" si="68">E35-D35</f>
        <v>23181.25</v>
      </c>
      <c r="G35" s="394">
        <f>VLOOKUP($B$10:$B$55,'SO MS'!$B$6:$L$47,4,TRUE)</f>
        <v>84000</v>
      </c>
      <c r="H35" s="392">
        <f>'Summary sales'!D27</f>
        <v>96022.170000000013</v>
      </c>
      <c r="I35" s="394">
        <f t="shared" ref="I35:I41" si="69">H35-G35</f>
        <v>12022.170000000013</v>
      </c>
      <c r="J35" s="394">
        <f>VLOOKUP($B$10:$B$55,'SO MS'!$B$6:$L$47,5,TRUE)</f>
        <v>33600</v>
      </c>
      <c r="K35" s="392">
        <f>'Summary sales'!E27</f>
        <v>48806.150000000009</v>
      </c>
      <c r="L35" s="394">
        <f t="shared" ref="L35:L41" si="70">K35-J35</f>
        <v>15206.150000000009</v>
      </c>
      <c r="M35" s="394">
        <f>VLOOKUP($B$10:$B$55,'SO MS'!$B$6:$L$47,6,TRUE)</f>
        <v>9600</v>
      </c>
      <c r="N35" s="394">
        <f>'Summary sales'!F27</f>
        <v>11612.66</v>
      </c>
      <c r="O35" s="394">
        <f t="shared" ref="O35:O41" si="71">N35-M35</f>
        <v>2012.6599999999999</v>
      </c>
      <c r="P35" s="394">
        <f>VLOOKUP($B$10:$B$55,'SO MS'!$B$6:$AS$47,7,TRUE)</f>
        <v>10000</v>
      </c>
      <c r="Q35" s="394">
        <f>'Summary sales'!G27</f>
        <v>7440.2699999999995</v>
      </c>
      <c r="R35" s="394">
        <f t="shared" ref="R35:R41" si="72">Q35-P35</f>
        <v>-2559.7300000000005</v>
      </c>
      <c r="S35" s="394">
        <f>VLOOKUP($B$10:$B$55,'SO MS'!$B$6:$AS$47,8,TRUE)</f>
        <v>0</v>
      </c>
      <c r="T35" s="394">
        <f>'Summary sales'!H27</f>
        <v>0</v>
      </c>
      <c r="U35" s="394">
        <f t="shared" ref="U35:U41" si="73">T35-S35</f>
        <v>0</v>
      </c>
      <c r="V35" s="394">
        <f>VLOOKUP($B$10:$B$55,'SO MS'!$B$6:$AS$47,9,TRUE)</f>
        <v>3500</v>
      </c>
      <c r="W35" s="394">
        <f>'Summary sales'!I27</f>
        <v>0</v>
      </c>
      <c r="X35" s="394">
        <f t="shared" ref="X35:X41" si="74">W35-V35</f>
        <v>-3500</v>
      </c>
      <c r="Y35" s="394">
        <f>VLOOKUP($B$10:$B$55,'SO MS'!$B$6:$AS$47,10,TRUE)</f>
        <v>0</v>
      </c>
      <c r="Z35" s="394">
        <f>'Summary sales'!K27</f>
        <v>0</v>
      </c>
      <c r="AA35" s="394">
        <f t="shared" ref="AA35:AA41" si="75">Z35-Y35</f>
        <v>0</v>
      </c>
      <c r="AB35" s="394">
        <f>VLOOKUP($B$10:$B$55,'SO MS'!$B$6:$AS$47,11,TRUE)</f>
        <v>0</v>
      </c>
      <c r="AC35" s="394"/>
      <c r="AD35" s="394">
        <f t="shared" ref="AD35:AD41" si="76">AC35-AB35</f>
        <v>0</v>
      </c>
      <c r="AE35" s="394">
        <f>'Daily Sales'!D30</f>
        <v>174037.04590322578</v>
      </c>
      <c r="AF35" s="394">
        <f ca="1">'Daily Sales'!E30</f>
        <v>193773.97199999966</v>
      </c>
      <c r="AG35" s="394">
        <f t="shared" ref="AG35:AG41" ca="1" si="77">AF35-AE35</f>
        <v>19736.926096773881</v>
      </c>
      <c r="AH35" s="394">
        <v>0</v>
      </c>
      <c r="AI35" s="394">
        <v>0</v>
      </c>
      <c r="AJ35" s="394">
        <f t="shared" ref="AJ35:AJ41" si="78">AI35-AH35</f>
        <v>0</v>
      </c>
      <c r="AK35" s="394">
        <f>VLOOKUP($B$10:$B$52,'Daily Sales'!$B$5:$F$44,3,TRUE)</f>
        <v>174037.04590322578</v>
      </c>
      <c r="AL35" s="394">
        <f ca="1">VLOOKUP($B$10:$B$52,'Daily Sales'!$B$5:$F$44,4,TRUE)</f>
        <v>193773.97199999966</v>
      </c>
      <c r="AM35" s="409">
        <f t="shared" ref="AM35:AM41" ca="1" si="79">AL35-AK35</f>
        <v>19736.926096773881</v>
      </c>
    </row>
    <row r="36" spans="1:39" s="380" customFormat="1" ht="15.75">
      <c r="A36" s="574"/>
      <c r="B36" s="333">
        <f t="shared" ref="B36:B41" si="80">B35+1</f>
        <v>46133</v>
      </c>
      <c r="C36" s="334" t="str">
        <f t="shared" si="65"/>
        <v>Sel</v>
      </c>
      <c r="D36" s="393">
        <f t="shared" si="66"/>
        <v>140700</v>
      </c>
      <c r="E36" s="394">
        <f t="shared" si="67"/>
        <v>161806.99</v>
      </c>
      <c r="F36" s="394">
        <f t="shared" si="68"/>
        <v>21106.989999999991</v>
      </c>
      <c r="G36" s="394">
        <f>VLOOKUP($B$10:$B$55,'SO MS'!$B$6:$L$47,4,TRUE)</f>
        <v>84000</v>
      </c>
      <c r="H36" s="392">
        <f>'Summary sales'!D28</f>
        <v>94311.94</v>
      </c>
      <c r="I36" s="394">
        <f t="shared" si="69"/>
        <v>10311.940000000002</v>
      </c>
      <c r="J36" s="394">
        <f>VLOOKUP($B$10:$B$55,'SO MS'!$B$6:$L$47,5,TRUE)</f>
        <v>33600</v>
      </c>
      <c r="K36" s="392">
        <f>'Summary sales'!E28</f>
        <v>44816.9</v>
      </c>
      <c r="L36" s="394">
        <f t="shared" si="70"/>
        <v>11216.900000000001</v>
      </c>
      <c r="M36" s="394">
        <f>VLOOKUP($B$10:$B$55,'SO MS'!$B$6:$L$47,6,TRUE)</f>
        <v>9600</v>
      </c>
      <c r="N36" s="394">
        <f>'Summary sales'!F28</f>
        <v>13492.349999999999</v>
      </c>
      <c r="O36" s="394">
        <f t="shared" si="71"/>
        <v>3892.3499999999985</v>
      </c>
      <c r="P36" s="394">
        <f>VLOOKUP($B$10:$B$55,'SO MS'!$B$6:$AS$47,7,TRUE)</f>
        <v>10000</v>
      </c>
      <c r="Q36" s="394">
        <f>'Summary sales'!G28</f>
        <v>9185.7999999999993</v>
      </c>
      <c r="R36" s="394">
        <f t="shared" si="72"/>
        <v>-814.20000000000073</v>
      </c>
      <c r="S36" s="394">
        <f>VLOOKUP($B$10:$B$55,'SO MS'!$B$6:$AS$47,8,TRUE)</f>
        <v>0</v>
      </c>
      <c r="T36" s="394">
        <f>'Summary sales'!H28</f>
        <v>0</v>
      </c>
      <c r="U36" s="394">
        <f t="shared" si="73"/>
        <v>0</v>
      </c>
      <c r="V36" s="394">
        <f>VLOOKUP($B$10:$B$55,'SO MS'!$B$6:$AS$47,9,TRUE)</f>
        <v>3500</v>
      </c>
      <c r="W36" s="394">
        <f>'Summary sales'!I28</f>
        <v>0</v>
      </c>
      <c r="X36" s="394">
        <f t="shared" si="74"/>
        <v>-3500</v>
      </c>
      <c r="Y36" s="394">
        <f>VLOOKUP($B$10:$B$55,'SO MS'!$B$6:$AS$47,10,TRUE)</f>
        <v>0</v>
      </c>
      <c r="Z36" s="394">
        <f>'Summary sales'!K28</f>
        <v>0</v>
      </c>
      <c r="AA36" s="394">
        <f t="shared" si="75"/>
        <v>0</v>
      </c>
      <c r="AB36" s="394">
        <f>VLOOKUP($B$10:$B$55,'SO MS'!$B$6:$AS$47,11,TRUE)</f>
        <v>0</v>
      </c>
      <c r="AC36" s="394"/>
      <c r="AD36" s="394">
        <f t="shared" si="76"/>
        <v>0</v>
      </c>
      <c r="AE36" s="394">
        <f>'Daily Sales'!D31</f>
        <v>174037.04590322578</v>
      </c>
      <c r="AF36" s="394">
        <f ca="1">'Daily Sales'!E31</f>
        <v>202342.59400000348</v>
      </c>
      <c r="AG36" s="394">
        <f t="shared" ca="1" si="77"/>
        <v>28305.548096777697</v>
      </c>
      <c r="AH36" s="394">
        <v>0</v>
      </c>
      <c r="AI36" s="394">
        <v>0</v>
      </c>
      <c r="AJ36" s="394">
        <f t="shared" si="78"/>
        <v>0</v>
      </c>
      <c r="AK36" s="394">
        <f>VLOOKUP($B$10:$B$52,'Daily Sales'!$B$5:$F$44,3,TRUE)</f>
        <v>174037.04590322578</v>
      </c>
      <c r="AL36" s="394">
        <f ca="1">VLOOKUP($B$10:$B$52,'Daily Sales'!$B$5:$F$44,4,TRUE)</f>
        <v>202342.59400000348</v>
      </c>
      <c r="AM36" s="409">
        <f t="shared" ca="1" si="79"/>
        <v>28305.548096777697</v>
      </c>
    </row>
    <row r="37" spans="1:39" s="380" customFormat="1" ht="15.75">
      <c r="A37" s="574"/>
      <c r="B37" s="333">
        <f t="shared" si="80"/>
        <v>46134</v>
      </c>
      <c r="C37" s="334" t="str">
        <f t="shared" si="65"/>
        <v>Rab</v>
      </c>
      <c r="D37" s="393">
        <f t="shared" si="66"/>
        <v>140700</v>
      </c>
      <c r="E37" s="394">
        <f t="shared" si="67"/>
        <v>189558.33</v>
      </c>
      <c r="F37" s="394">
        <f t="shared" si="68"/>
        <v>48858.329999999987</v>
      </c>
      <c r="G37" s="394">
        <f>VLOOKUP($B$10:$B$55,'SO MS'!$B$6:$L$47,4,TRUE)</f>
        <v>84000</v>
      </c>
      <c r="H37" s="392">
        <f>'Summary sales'!D29</f>
        <v>105005.38999999998</v>
      </c>
      <c r="I37" s="394">
        <f t="shared" si="69"/>
        <v>21005.389999999985</v>
      </c>
      <c r="J37" s="394">
        <f>VLOOKUP($B$10:$B$55,'SO MS'!$B$6:$L$47,5,TRUE)</f>
        <v>33600</v>
      </c>
      <c r="K37" s="392">
        <f>'Summary sales'!E29</f>
        <v>49034.780000000006</v>
      </c>
      <c r="L37" s="394">
        <f t="shared" si="70"/>
        <v>15434.780000000006</v>
      </c>
      <c r="M37" s="394">
        <f>VLOOKUP($B$10:$B$55,'SO MS'!$B$6:$L$47,6,TRUE)</f>
        <v>9600</v>
      </c>
      <c r="N37" s="394">
        <f>'Summary sales'!F29</f>
        <v>21949.16</v>
      </c>
      <c r="O37" s="394">
        <f t="shared" si="71"/>
        <v>12349.16</v>
      </c>
      <c r="P37" s="394">
        <f>VLOOKUP($B$10:$B$55,'SO MS'!$B$6:$AS$47,7,TRUE)</f>
        <v>10000</v>
      </c>
      <c r="Q37" s="394">
        <f>'Summary sales'!G29</f>
        <v>9365.7900000000009</v>
      </c>
      <c r="R37" s="394">
        <f t="shared" si="72"/>
        <v>-634.20999999999913</v>
      </c>
      <c r="S37" s="394">
        <f>VLOOKUP($B$10:$B$55,'SO MS'!$B$6:$AS$47,8,TRUE)</f>
        <v>0</v>
      </c>
      <c r="T37" s="394">
        <f>'Summary sales'!H29</f>
        <v>0</v>
      </c>
      <c r="U37" s="394">
        <f t="shared" si="73"/>
        <v>0</v>
      </c>
      <c r="V37" s="394">
        <f>VLOOKUP($B$10:$B$55,'SO MS'!$B$6:$AS$47,9,TRUE)</f>
        <v>3500</v>
      </c>
      <c r="W37" s="394">
        <f>'Summary sales'!I29</f>
        <v>4203.21</v>
      </c>
      <c r="X37" s="394">
        <f t="shared" si="74"/>
        <v>703.21</v>
      </c>
      <c r="Y37" s="394">
        <f>VLOOKUP($B$10:$B$55,'SO MS'!$B$6:$AS$47,10,TRUE)</f>
        <v>0</v>
      </c>
      <c r="Z37" s="394">
        <f>'Summary sales'!K29</f>
        <v>0</v>
      </c>
      <c r="AA37" s="394">
        <f t="shared" si="75"/>
        <v>0</v>
      </c>
      <c r="AB37" s="394">
        <f>VLOOKUP($B$10:$B$55,'SO MS'!$B$6:$AS$47,11,TRUE)</f>
        <v>0</v>
      </c>
      <c r="AC37" s="394"/>
      <c r="AD37" s="394">
        <f t="shared" si="76"/>
        <v>0</v>
      </c>
      <c r="AE37" s="394">
        <f>'Daily Sales'!D32</f>
        <v>174037.04590322578</v>
      </c>
      <c r="AF37" s="394">
        <f ca="1">'Daily Sales'!E32</f>
        <v>202509.11499999953</v>
      </c>
      <c r="AG37" s="394">
        <f t="shared" ca="1" si="77"/>
        <v>28472.069096773746</v>
      </c>
      <c r="AH37" s="394">
        <v>0</v>
      </c>
      <c r="AI37" s="394">
        <v>0</v>
      </c>
      <c r="AJ37" s="394">
        <f t="shared" si="78"/>
        <v>0</v>
      </c>
      <c r="AK37" s="394">
        <f>VLOOKUP($B$10:$B$52,'Daily Sales'!$B$5:$F$44,3,TRUE)</f>
        <v>174037.04590322578</v>
      </c>
      <c r="AL37" s="394">
        <f ca="1">VLOOKUP($B$10:$B$52,'Daily Sales'!$B$5:$F$44,4,TRUE)</f>
        <v>202509.11499999953</v>
      </c>
      <c r="AM37" s="409">
        <f t="shared" ca="1" si="79"/>
        <v>28472.069096773746</v>
      </c>
    </row>
    <row r="38" spans="1:39" s="381" customFormat="1" ht="15.75">
      <c r="A38" s="574"/>
      <c r="B38" s="333">
        <f t="shared" si="80"/>
        <v>46135</v>
      </c>
      <c r="C38" s="334" t="str">
        <f t="shared" si="65"/>
        <v>Kam</v>
      </c>
      <c r="D38" s="393">
        <f t="shared" si="66"/>
        <v>140700</v>
      </c>
      <c r="E38" s="394">
        <f t="shared" si="67"/>
        <v>176035.92</v>
      </c>
      <c r="F38" s="394">
        <f t="shared" si="68"/>
        <v>35335.920000000013</v>
      </c>
      <c r="G38" s="394">
        <f>VLOOKUP($B$10:$B$55,'SO MS'!$B$6:$L$47,4,TRUE)</f>
        <v>84000</v>
      </c>
      <c r="H38" s="392">
        <f>'Summary sales'!D30</f>
        <v>101883.70999999999</v>
      </c>
      <c r="I38" s="394">
        <f t="shared" si="69"/>
        <v>17883.709999999992</v>
      </c>
      <c r="J38" s="394">
        <f>VLOOKUP($B$10:$B$55,'SO MS'!$B$6:$L$47,5,TRUE)</f>
        <v>33600</v>
      </c>
      <c r="K38" s="392">
        <f>'Summary sales'!E30</f>
        <v>45389.180000000008</v>
      </c>
      <c r="L38" s="394">
        <f t="shared" si="70"/>
        <v>11789.180000000008</v>
      </c>
      <c r="M38" s="394">
        <f>VLOOKUP($B$10:$B$55,'SO MS'!$B$6:$L$47,6,TRUE)</f>
        <v>9600</v>
      </c>
      <c r="N38" s="394">
        <f>'Summary sales'!F30</f>
        <v>20729.420000000002</v>
      </c>
      <c r="O38" s="394">
        <f t="shared" si="71"/>
        <v>11129.420000000002</v>
      </c>
      <c r="P38" s="394">
        <f>VLOOKUP($B$10:$B$55,'SO MS'!$B$6:$AS$47,7,TRUE)</f>
        <v>10000</v>
      </c>
      <c r="Q38" s="394">
        <f>'Summary sales'!G30</f>
        <v>3842</v>
      </c>
      <c r="R38" s="394">
        <f t="shared" si="72"/>
        <v>-6158</v>
      </c>
      <c r="S38" s="394">
        <f>VLOOKUP($B$10:$B$55,'SO MS'!$B$6:$AS$47,8,TRUE)</f>
        <v>0</v>
      </c>
      <c r="T38" s="394">
        <f>'Summary sales'!H30</f>
        <v>0</v>
      </c>
      <c r="U38" s="394">
        <f t="shared" si="73"/>
        <v>0</v>
      </c>
      <c r="V38" s="394">
        <f>VLOOKUP($B$10:$B$55,'SO MS'!$B$6:$AS$47,9,TRUE)</f>
        <v>3500</v>
      </c>
      <c r="W38" s="394">
        <f>'Summary sales'!I30</f>
        <v>4191.6099999999997</v>
      </c>
      <c r="X38" s="394">
        <f t="shared" si="74"/>
        <v>691.60999999999967</v>
      </c>
      <c r="Y38" s="394">
        <f>VLOOKUP($B$10:$B$55,'SO MS'!$B$6:$AS$47,10,TRUE)</f>
        <v>0</v>
      </c>
      <c r="Z38" s="394">
        <f>'Summary sales'!K30</f>
        <v>0</v>
      </c>
      <c r="AA38" s="394">
        <f t="shared" si="75"/>
        <v>0</v>
      </c>
      <c r="AB38" s="394">
        <f>VLOOKUP($B$10:$B$55,'SO MS'!$B$6:$AS$47,11,TRUE)</f>
        <v>0</v>
      </c>
      <c r="AC38" s="394"/>
      <c r="AD38" s="394">
        <f t="shared" si="76"/>
        <v>0</v>
      </c>
      <c r="AE38" s="394">
        <f>'Daily Sales'!D33</f>
        <v>174037.04590322578</v>
      </c>
      <c r="AF38" s="394">
        <f ca="1">'Daily Sales'!E33</f>
        <v>190978.4739999935</v>
      </c>
      <c r="AG38" s="394">
        <f t="shared" ca="1" si="77"/>
        <v>16941.428096767719</v>
      </c>
      <c r="AH38" s="394">
        <v>0</v>
      </c>
      <c r="AI38" s="394">
        <v>0</v>
      </c>
      <c r="AJ38" s="394">
        <f t="shared" si="78"/>
        <v>0</v>
      </c>
      <c r="AK38" s="394">
        <f>VLOOKUP($B$10:$B$52,'Daily Sales'!$B$5:$F$44,3,TRUE)</f>
        <v>174037.04590322578</v>
      </c>
      <c r="AL38" s="394">
        <f ca="1">VLOOKUP($B$10:$B$52,'Daily Sales'!$B$5:$F$44,4,TRUE)</f>
        <v>190978.4739999935</v>
      </c>
      <c r="AM38" s="409">
        <f t="shared" ca="1" si="79"/>
        <v>16941.428096767719</v>
      </c>
    </row>
    <row r="39" spans="1:39" s="382" customFormat="1" ht="15.75">
      <c r="A39" s="574"/>
      <c r="B39" s="333">
        <f t="shared" si="80"/>
        <v>46136</v>
      </c>
      <c r="C39" s="334" t="str">
        <f t="shared" si="65"/>
        <v>Jum</v>
      </c>
      <c r="D39" s="393">
        <f t="shared" si="66"/>
        <v>140700</v>
      </c>
      <c r="E39" s="394">
        <f t="shared" si="67"/>
        <v>155856.27000000002</v>
      </c>
      <c r="F39" s="394">
        <f t="shared" si="68"/>
        <v>15156.270000000019</v>
      </c>
      <c r="G39" s="394">
        <f>VLOOKUP($B$10:$B$55,'SO MS'!$B$6:$L$47,4,TRUE)</f>
        <v>84000</v>
      </c>
      <c r="H39" s="392">
        <f>'Summary sales'!D31</f>
        <v>96790.67</v>
      </c>
      <c r="I39" s="394">
        <f t="shared" si="69"/>
        <v>12790.669999999998</v>
      </c>
      <c r="J39" s="394">
        <f>VLOOKUP($B$10:$B$55,'SO MS'!$B$6:$L$47,5,TRUE)</f>
        <v>33600</v>
      </c>
      <c r="K39" s="392">
        <f>'Summary sales'!E31</f>
        <v>43062.17</v>
      </c>
      <c r="L39" s="394">
        <f t="shared" si="70"/>
        <v>9462.1699999999983</v>
      </c>
      <c r="M39" s="394">
        <f>VLOOKUP($B$10:$B$55,'SO MS'!$B$6:$L$47,6,TRUE)</f>
        <v>9600</v>
      </c>
      <c r="N39" s="394">
        <f>'Summary sales'!F31</f>
        <v>10578.98</v>
      </c>
      <c r="O39" s="394">
        <f t="shared" si="71"/>
        <v>978.97999999999956</v>
      </c>
      <c r="P39" s="394">
        <f>VLOOKUP($B$10:$B$55,'SO MS'!$B$6:$AS$47,7,TRUE)</f>
        <v>10000</v>
      </c>
      <c r="Q39" s="394">
        <f>'Summary sales'!G31</f>
        <v>5424.45</v>
      </c>
      <c r="R39" s="394">
        <f t="shared" si="72"/>
        <v>-4575.55</v>
      </c>
      <c r="S39" s="394">
        <f>VLOOKUP($B$10:$B$55,'SO MS'!$B$6:$AS$47,8,TRUE)</f>
        <v>0</v>
      </c>
      <c r="T39" s="394">
        <f>'Summary sales'!H31</f>
        <v>0</v>
      </c>
      <c r="U39" s="394">
        <f t="shared" si="73"/>
        <v>0</v>
      </c>
      <c r="V39" s="394">
        <f>VLOOKUP($B$10:$B$55,'SO MS'!$B$6:$AS$47,9,TRUE)</f>
        <v>3500</v>
      </c>
      <c r="W39" s="394">
        <f>'Summary sales'!I31</f>
        <v>0</v>
      </c>
      <c r="X39" s="394">
        <f t="shared" si="74"/>
        <v>-3500</v>
      </c>
      <c r="Y39" s="394">
        <f>VLOOKUP($B$10:$B$55,'SO MS'!$B$6:$AS$47,10,TRUE)</f>
        <v>0</v>
      </c>
      <c r="Z39" s="394">
        <f>'Summary sales'!K31</f>
        <v>0</v>
      </c>
      <c r="AA39" s="394">
        <f t="shared" si="75"/>
        <v>0</v>
      </c>
      <c r="AB39" s="394">
        <f>VLOOKUP($B$10:$B$55,'SO MS'!$B$6:$AS$47,11,TRUE)</f>
        <v>0</v>
      </c>
      <c r="AC39" s="394"/>
      <c r="AD39" s="394">
        <f t="shared" si="76"/>
        <v>0</v>
      </c>
      <c r="AE39" s="394">
        <f>'Daily Sales'!D34</f>
        <v>174037.04590322578</v>
      </c>
      <c r="AF39" s="394">
        <f ca="1">'Daily Sales'!E34</f>
        <v>183420.66100000733</v>
      </c>
      <c r="AG39" s="394">
        <f t="shared" ca="1" si="77"/>
        <v>9383.6150967815483</v>
      </c>
      <c r="AH39" s="394">
        <v>0</v>
      </c>
      <c r="AI39" s="394">
        <v>0</v>
      </c>
      <c r="AJ39" s="394">
        <f t="shared" si="78"/>
        <v>0</v>
      </c>
      <c r="AK39" s="394">
        <f>VLOOKUP($B$10:$B$52,'Daily Sales'!$B$5:$F$44,3,TRUE)</f>
        <v>174037.04590322578</v>
      </c>
      <c r="AL39" s="394">
        <f ca="1">VLOOKUP($B$10:$B$52,'Daily Sales'!$B$5:$F$44,4,TRUE)</f>
        <v>183420.66100000733</v>
      </c>
      <c r="AM39" s="409">
        <f t="shared" ca="1" si="79"/>
        <v>9383.6150967815483</v>
      </c>
    </row>
    <row r="40" spans="1:39" s="383" customFormat="1" ht="15.75">
      <c r="A40" s="574"/>
      <c r="B40" s="338">
        <f t="shared" si="80"/>
        <v>46137</v>
      </c>
      <c r="C40" s="334" t="str">
        <f t="shared" si="65"/>
        <v>Sab</v>
      </c>
      <c r="D40" s="393">
        <f t="shared" si="66"/>
        <v>140700</v>
      </c>
      <c r="E40" s="394">
        <f t="shared" si="67"/>
        <v>182950.43</v>
      </c>
      <c r="F40" s="394">
        <f t="shared" si="68"/>
        <v>42250.429999999993</v>
      </c>
      <c r="G40" s="394">
        <f>VLOOKUP($B$10:$B$55,'SO MS'!$B$6:$L$47,4,TRUE)</f>
        <v>84000</v>
      </c>
      <c r="H40" s="392">
        <f>'Summary sales'!D32</f>
        <v>101020.89</v>
      </c>
      <c r="I40" s="394">
        <f t="shared" si="69"/>
        <v>17020.89</v>
      </c>
      <c r="J40" s="394">
        <f>VLOOKUP($B$10:$B$55,'SO MS'!$B$6:$L$47,5,TRUE)</f>
        <v>33600</v>
      </c>
      <c r="K40" s="392">
        <f>'Summary sales'!E32</f>
        <v>47025.299999999996</v>
      </c>
      <c r="L40" s="394">
        <f t="shared" si="70"/>
        <v>13425.299999999996</v>
      </c>
      <c r="M40" s="394">
        <f>VLOOKUP($B$10:$B$55,'SO MS'!$B$6:$L$47,6,TRUE)</f>
        <v>9600</v>
      </c>
      <c r="N40" s="394">
        <f>'Summary sales'!F32</f>
        <v>20135.82</v>
      </c>
      <c r="O40" s="394">
        <f t="shared" si="71"/>
        <v>10535.82</v>
      </c>
      <c r="P40" s="394">
        <f>VLOOKUP($B$10:$B$55,'SO MS'!$B$6:$AS$47,7,TRUE)</f>
        <v>10000</v>
      </c>
      <c r="Q40" s="394">
        <f>'Summary sales'!G32</f>
        <v>10442.18</v>
      </c>
      <c r="R40" s="394">
        <f t="shared" si="72"/>
        <v>442.18000000000029</v>
      </c>
      <c r="S40" s="394">
        <f>VLOOKUP($B$10:$B$55,'SO MS'!$B$6:$AS$47,8,TRUE)</f>
        <v>0</v>
      </c>
      <c r="T40" s="394">
        <f>'Summary sales'!H32</f>
        <v>0</v>
      </c>
      <c r="U40" s="394">
        <f t="shared" si="73"/>
        <v>0</v>
      </c>
      <c r="V40" s="394">
        <f>VLOOKUP($B$10:$B$55,'SO MS'!$B$6:$AS$47,9,TRUE)</f>
        <v>3500</v>
      </c>
      <c r="W40" s="394">
        <f>'Summary sales'!I32</f>
        <v>4326.24</v>
      </c>
      <c r="X40" s="394">
        <f t="shared" si="74"/>
        <v>826.23999999999978</v>
      </c>
      <c r="Y40" s="394">
        <f>VLOOKUP($B$10:$B$55,'SO MS'!$B$6:$AS$47,10,TRUE)</f>
        <v>0</v>
      </c>
      <c r="Z40" s="394">
        <f>'Summary sales'!K32</f>
        <v>0</v>
      </c>
      <c r="AA40" s="394">
        <f t="shared" si="75"/>
        <v>0</v>
      </c>
      <c r="AB40" s="394">
        <f>VLOOKUP($B$10:$B$55,'SO MS'!$B$6:$AS$47,11,TRUE)</f>
        <v>0</v>
      </c>
      <c r="AC40" s="394"/>
      <c r="AD40" s="394">
        <f t="shared" si="76"/>
        <v>0</v>
      </c>
      <c r="AE40" s="394">
        <f>'Daily Sales'!D35</f>
        <v>160321.16912903223</v>
      </c>
      <c r="AF40" s="394">
        <f ca="1">'Daily Sales'!E35</f>
        <v>162081.36199999615</v>
      </c>
      <c r="AG40" s="394">
        <f t="shared" ca="1" si="77"/>
        <v>1760.1928709639178</v>
      </c>
      <c r="AH40" s="394">
        <v>0</v>
      </c>
      <c r="AI40" s="394">
        <v>0</v>
      </c>
      <c r="AJ40" s="394">
        <f t="shared" si="78"/>
        <v>0</v>
      </c>
      <c r="AK40" s="394">
        <f>VLOOKUP($B$10:$B$52,'Daily Sales'!$B$5:$F$44,3,TRUE)</f>
        <v>160321.16912903223</v>
      </c>
      <c r="AL40" s="394">
        <f ca="1">VLOOKUP($B$10:$B$52,'Daily Sales'!$B$5:$F$44,4,TRUE)</f>
        <v>162081.36199999615</v>
      </c>
      <c r="AM40" s="409">
        <f t="shared" ca="1" si="79"/>
        <v>1760.1928709639178</v>
      </c>
    </row>
    <row r="41" spans="1:39" s="383" customFormat="1" ht="15.75">
      <c r="A41" s="574"/>
      <c r="B41" s="338">
        <f t="shared" si="80"/>
        <v>46138</v>
      </c>
      <c r="C41" s="334" t="str">
        <f t="shared" si="65"/>
        <v>Mgg</v>
      </c>
      <c r="D41" s="393">
        <f t="shared" si="66"/>
        <v>140700</v>
      </c>
      <c r="E41" s="394">
        <f t="shared" si="67"/>
        <v>174023.44999999998</v>
      </c>
      <c r="F41" s="394">
        <f t="shared" si="68"/>
        <v>33323.449999999983</v>
      </c>
      <c r="G41" s="394">
        <f>VLOOKUP($B$10:$B$55,'SO MS'!$B$6:$L$47,4,TRUE)</f>
        <v>84000</v>
      </c>
      <c r="H41" s="392">
        <f>'Summary sales'!D33</f>
        <v>115492.55999999998</v>
      </c>
      <c r="I41" s="394">
        <f t="shared" si="69"/>
        <v>31492.559999999983</v>
      </c>
      <c r="J41" s="394">
        <f>VLOOKUP($B$10:$B$55,'SO MS'!$B$6:$L$47,5,TRUE)</f>
        <v>33600</v>
      </c>
      <c r="K41" s="392">
        <f>'Summary sales'!E33</f>
        <v>44317.91</v>
      </c>
      <c r="L41" s="394">
        <f t="shared" si="70"/>
        <v>10717.910000000003</v>
      </c>
      <c r="M41" s="394">
        <f>VLOOKUP($B$10:$B$55,'SO MS'!$B$6:$L$47,6,TRUE)</f>
        <v>9600</v>
      </c>
      <c r="N41" s="394">
        <f>'Summary sales'!F33</f>
        <v>14212.980000000001</v>
      </c>
      <c r="O41" s="394">
        <f t="shared" si="71"/>
        <v>4612.9800000000014</v>
      </c>
      <c r="P41" s="394">
        <f>VLOOKUP($B$10:$B$55,'SO MS'!$B$6:$AS$47,7,TRUE)</f>
        <v>10000</v>
      </c>
      <c r="Q41" s="394">
        <f>'Summary sales'!G33</f>
        <v>0</v>
      </c>
      <c r="R41" s="394">
        <f t="shared" si="72"/>
        <v>-10000</v>
      </c>
      <c r="S41" s="394">
        <f>VLOOKUP($B$10:$B$55,'SO MS'!$B$6:$AS$47,8,TRUE)</f>
        <v>0</v>
      </c>
      <c r="T41" s="394">
        <f>'Summary sales'!H33</f>
        <v>0</v>
      </c>
      <c r="U41" s="394">
        <f t="shared" si="73"/>
        <v>0</v>
      </c>
      <c r="V41" s="394">
        <f>VLOOKUP($B$10:$B$55,'SO MS'!$B$6:$AS$47,9,TRUE)</f>
        <v>3500</v>
      </c>
      <c r="W41" s="394">
        <f>'Summary sales'!I33</f>
        <v>0</v>
      </c>
      <c r="X41" s="394">
        <f t="shared" si="74"/>
        <v>-3500</v>
      </c>
      <c r="Y41" s="394">
        <f>VLOOKUP($B$10:$B$55,'SO MS'!$B$6:$AS$47,10,TRUE)</f>
        <v>0</v>
      </c>
      <c r="Z41" s="394">
        <f>'Summary sales'!K33</f>
        <v>0</v>
      </c>
      <c r="AA41" s="394">
        <f t="shared" si="75"/>
        <v>0</v>
      </c>
      <c r="AB41" s="394">
        <f>VLOOKUP($B$10:$B$55,'SO MS'!$B$6:$AS$47,11,TRUE)</f>
        <v>0</v>
      </c>
      <c r="AC41" s="394"/>
      <c r="AD41" s="394">
        <f t="shared" si="76"/>
        <v>0</v>
      </c>
      <c r="AE41" s="394">
        <f>'Daily Sales'!D36</f>
        <v>145501.95106451612</v>
      </c>
      <c r="AF41" s="394">
        <f ca="1">'Daily Sales'!E36</f>
        <v>143438.15099999862</v>
      </c>
      <c r="AG41" s="394">
        <f t="shared" ca="1" si="77"/>
        <v>-2063.8000645175052</v>
      </c>
      <c r="AH41" s="394">
        <v>0</v>
      </c>
      <c r="AI41" s="394">
        <v>0</v>
      </c>
      <c r="AJ41" s="394">
        <f t="shared" si="78"/>
        <v>0</v>
      </c>
      <c r="AK41" s="394">
        <f>VLOOKUP($B$10:$B$52,'Daily Sales'!$B$5:$F$44,3,TRUE)</f>
        <v>145501.95106451612</v>
      </c>
      <c r="AL41" s="394">
        <f ca="1">VLOOKUP($B$10:$B$52,'Daily Sales'!$B$5:$F$44,4,TRUE)</f>
        <v>143438.15099999862</v>
      </c>
      <c r="AM41" s="409">
        <f t="shared" ca="1" si="79"/>
        <v>-2063.8000645175052</v>
      </c>
    </row>
    <row r="42" spans="1:39" s="383" customFormat="1" ht="15.75">
      <c r="A42" s="574"/>
      <c r="B42" s="339" t="s">
        <v>57</v>
      </c>
      <c r="C42" s="340"/>
      <c r="D42" s="395">
        <f>SUM(D35:D41)</f>
        <v>984900</v>
      </c>
      <c r="E42" s="395">
        <f t="shared" ref="E42:AM42" si="81">SUM(E35:E41)</f>
        <v>1204112.6399999999</v>
      </c>
      <c r="F42" s="395">
        <f t="shared" si="81"/>
        <v>219212.63999999998</v>
      </c>
      <c r="G42" s="395">
        <f t="shared" si="81"/>
        <v>588000</v>
      </c>
      <c r="H42" s="395">
        <f t="shared" si="81"/>
        <v>710527.32999999984</v>
      </c>
      <c r="I42" s="395">
        <f t="shared" si="81"/>
        <v>122527.32999999997</v>
      </c>
      <c r="J42" s="395">
        <f t="shared" si="81"/>
        <v>235200</v>
      </c>
      <c r="K42" s="395">
        <f t="shared" si="81"/>
        <v>322452.39</v>
      </c>
      <c r="L42" s="395">
        <f t="shared" si="81"/>
        <v>87252.390000000014</v>
      </c>
      <c r="M42" s="395">
        <f t="shared" si="81"/>
        <v>67200</v>
      </c>
      <c r="N42" s="395">
        <f t="shared" si="81"/>
        <v>112711.36999999998</v>
      </c>
      <c r="O42" s="395">
        <f t="shared" si="81"/>
        <v>45511.37</v>
      </c>
      <c r="P42" s="395">
        <f t="shared" si="81"/>
        <v>70000</v>
      </c>
      <c r="Q42" s="395">
        <f t="shared" si="81"/>
        <v>45700.49</v>
      </c>
      <c r="R42" s="395">
        <f t="shared" si="81"/>
        <v>-24299.51</v>
      </c>
      <c r="S42" s="395">
        <f t="shared" si="81"/>
        <v>0</v>
      </c>
      <c r="T42" s="395">
        <f t="shared" si="81"/>
        <v>0</v>
      </c>
      <c r="U42" s="395">
        <f t="shared" si="81"/>
        <v>0</v>
      </c>
      <c r="V42" s="395">
        <f t="shared" si="81"/>
        <v>24500</v>
      </c>
      <c r="W42" s="395">
        <f t="shared" si="81"/>
        <v>12721.06</v>
      </c>
      <c r="X42" s="395">
        <f t="shared" si="81"/>
        <v>-11778.94</v>
      </c>
      <c r="Y42" s="395">
        <f t="shared" si="81"/>
        <v>0</v>
      </c>
      <c r="Z42" s="395">
        <f t="shared" si="81"/>
        <v>0</v>
      </c>
      <c r="AA42" s="395">
        <f t="shared" si="81"/>
        <v>0</v>
      </c>
      <c r="AB42" s="395">
        <f t="shared" si="81"/>
        <v>0</v>
      </c>
      <c r="AC42" s="395">
        <f t="shared" si="81"/>
        <v>0</v>
      </c>
      <c r="AD42" s="395">
        <f t="shared" si="81"/>
        <v>0</v>
      </c>
      <c r="AE42" s="395">
        <f t="shared" si="81"/>
        <v>1176008.3497096773</v>
      </c>
      <c r="AF42" s="395">
        <f t="shared" ca="1" si="81"/>
        <v>1278544.3289999983</v>
      </c>
      <c r="AG42" s="395">
        <f t="shared" ca="1" si="81"/>
        <v>102535.979290321</v>
      </c>
      <c r="AH42" s="395">
        <f t="shared" si="81"/>
        <v>0</v>
      </c>
      <c r="AI42" s="395">
        <f t="shared" si="81"/>
        <v>0</v>
      </c>
      <c r="AJ42" s="395">
        <f t="shared" si="81"/>
        <v>0</v>
      </c>
      <c r="AK42" s="395">
        <f t="shared" si="81"/>
        <v>1176008.3497096773</v>
      </c>
      <c r="AL42" s="395">
        <f t="shared" ca="1" si="81"/>
        <v>1278544.3289999983</v>
      </c>
      <c r="AM42" s="410">
        <f t="shared" ca="1" si="81"/>
        <v>102535.979290321</v>
      </c>
    </row>
    <row r="43" spans="1:39" s="383" customFormat="1" ht="15.75">
      <c r="A43" s="328"/>
      <c r="B43" s="344"/>
      <c r="C43" s="334"/>
      <c r="D43" s="393"/>
      <c r="E43" s="394"/>
      <c r="F43" s="394"/>
      <c r="G43" s="394"/>
      <c r="H43" s="392"/>
      <c r="I43" s="394"/>
      <c r="J43" s="394"/>
      <c r="K43" s="392"/>
      <c r="L43" s="394"/>
      <c r="M43" s="394"/>
      <c r="N43" s="394"/>
      <c r="O43" s="394"/>
      <c r="P43" s="394"/>
      <c r="Q43" s="392"/>
      <c r="R43" s="394"/>
      <c r="S43" s="394"/>
      <c r="T43" s="392"/>
      <c r="U43" s="394"/>
      <c r="V43" s="394"/>
      <c r="W43" s="394"/>
      <c r="X43" s="394"/>
      <c r="Y43" s="394"/>
      <c r="Z43" s="394"/>
      <c r="AA43" s="394"/>
      <c r="AB43" s="394"/>
      <c r="AC43" s="394"/>
      <c r="AD43" s="394"/>
      <c r="AE43" s="394"/>
      <c r="AF43" s="394"/>
      <c r="AG43" s="394"/>
      <c r="AH43" s="394"/>
      <c r="AI43" s="394"/>
      <c r="AJ43" s="394"/>
      <c r="AK43" s="394"/>
      <c r="AL43" s="394"/>
      <c r="AM43" s="409"/>
    </row>
    <row r="44" spans="1:39" s="383" customFormat="1" ht="15.75">
      <c r="A44" s="574">
        <f>WEEKNUM(B44)</f>
        <v>18</v>
      </c>
      <c r="B44" s="333">
        <f>B41+1</f>
        <v>46139</v>
      </c>
      <c r="C44" s="334" t="str">
        <f t="shared" ref="C44:C47" si="82">TEXT(B44,"ddd")</f>
        <v>Sen</v>
      </c>
      <c r="D44" s="393">
        <f t="shared" ref="D44" si="83">SUMIF($G$9:$AD$9,$D$9,G44:AD44)</f>
        <v>145200</v>
      </c>
      <c r="E44" s="394">
        <f t="shared" ref="E44" si="84">SUMIF($G$9:$AD$9,$E$9,G44:AD44)</f>
        <v>179122.78</v>
      </c>
      <c r="F44" s="394">
        <f t="shared" ref="F44" si="85">E44-D44</f>
        <v>33922.78</v>
      </c>
      <c r="G44" s="394">
        <f>VLOOKUP($B$10:$B$55,'SO MS'!$B$6:$L$47,4,TRUE)</f>
        <v>84000</v>
      </c>
      <c r="H44" s="392">
        <f>'Summary sales'!D34</f>
        <v>103733.34999999998</v>
      </c>
      <c r="I44" s="394">
        <f t="shared" ref="I44" si="86">H44-G44</f>
        <v>19733.349999999977</v>
      </c>
      <c r="J44" s="394">
        <f>VLOOKUP($B$10:$B$55,'SO MS'!$B$6:$L$47,5,TRUE)</f>
        <v>33600</v>
      </c>
      <c r="K44" s="392">
        <f>'Summary sales'!E34</f>
        <v>45796.890000000007</v>
      </c>
      <c r="L44" s="394">
        <f t="shared" ref="L44" si="87">K44-J44</f>
        <v>12196.890000000007</v>
      </c>
      <c r="M44" s="394">
        <f>VLOOKUP($B$10:$B$55,'SO MS'!$B$6:$L$47,6,TRUE)</f>
        <v>9600</v>
      </c>
      <c r="N44" s="394">
        <f>'Summary sales'!F34</f>
        <v>20823.68</v>
      </c>
      <c r="O44" s="394">
        <f t="shared" ref="O44" si="88">N44-M44</f>
        <v>11223.68</v>
      </c>
      <c r="P44" s="394">
        <f>VLOOKUP($B$10:$B$55,'SO MS'!$B$6:$AS$47,7,TRUE)</f>
        <v>10000</v>
      </c>
      <c r="Q44" s="392">
        <f>'Summary sales'!G34</f>
        <v>0</v>
      </c>
      <c r="R44" s="394">
        <f t="shared" ref="R44" si="89">Q44-P44</f>
        <v>-10000</v>
      </c>
      <c r="S44" s="394">
        <f>VLOOKUP($B$10:$B$55,'SO MS'!$B$6:$AS$47,8,TRUE)</f>
        <v>4500</v>
      </c>
      <c r="T44" s="392">
        <f>'Summary sales'!H34</f>
        <v>4939.1899999999996</v>
      </c>
      <c r="U44" s="394">
        <f t="shared" ref="U44" si="90">T44-S44</f>
        <v>439.1899999999996</v>
      </c>
      <c r="V44" s="394">
        <f>VLOOKUP($B$10:$B$55,'SO MS'!$B$6:$AS$47,9,TRUE)</f>
        <v>3500</v>
      </c>
      <c r="W44" s="394">
        <f>'Summary sales'!I34</f>
        <v>3829.67</v>
      </c>
      <c r="X44" s="394">
        <f t="shared" ref="X44" si="91">W44-V44</f>
        <v>329.67000000000007</v>
      </c>
      <c r="Y44" s="394">
        <f>VLOOKUP($B$10:$B$55,'SO MS'!$B$6:$AS$47,10,TRUE)</f>
        <v>0</v>
      </c>
      <c r="Z44" s="394">
        <f>'Summary sales'!K34</f>
        <v>0</v>
      </c>
      <c r="AA44" s="394">
        <f t="shared" ref="AA44" si="92">Z44-Y44</f>
        <v>0</v>
      </c>
      <c r="AB44" s="394">
        <f>VLOOKUP($B$10:$B$55,'SO MS'!$B$6:$AS$47,11,TRUE)</f>
        <v>0</v>
      </c>
      <c r="AC44" s="394"/>
      <c r="AD44" s="394">
        <f t="shared" ref="AD44" si="93">AC44-AB44</f>
        <v>0</v>
      </c>
      <c r="AE44" s="394">
        <f>'Daily Sales'!D39</f>
        <v>178537.04590322578</v>
      </c>
      <c r="AF44" s="394">
        <f ca="1">'Daily Sales'!E39</f>
        <v>189504.86700000128</v>
      </c>
      <c r="AG44" s="394">
        <f t="shared" ref="AG44" ca="1" si="94">AF44-AE44</f>
        <v>10967.8210967755</v>
      </c>
      <c r="AH44" s="394">
        <v>0</v>
      </c>
      <c r="AI44" s="394">
        <v>0</v>
      </c>
      <c r="AJ44" s="394">
        <f t="shared" ref="AJ44" si="95">AI44-AH44</f>
        <v>0</v>
      </c>
      <c r="AK44" s="394">
        <f>VLOOKUP($B$10:$B$52,'Daily Sales'!$B$5:$F$44,3,TRUE)</f>
        <v>178537.04590322578</v>
      </c>
      <c r="AL44" s="394">
        <f ca="1">VLOOKUP($B$10:$B$52,'Daily Sales'!$B$5:$F$44,4,TRUE)</f>
        <v>189504.86700000128</v>
      </c>
      <c r="AM44" s="409">
        <f t="shared" ref="AM44" ca="1" si="96">AL44-AK44</f>
        <v>10967.8210967755</v>
      </c>
    </row>
    <row r="45" spans="1:39" s="380" customFormat="1" ht="15.75">
      <c r="A45" s="574"/>
      <c r="B45" s="333">
        <f t="shared" ref="B45:B47" si="97">B44+1</f>
        <v>46140</v>
      </c>
      <c r="C45" s="334" t="str">
        <f t="shared" si="82"/>
        <v>Sel</v>
      </c>
      <c r="D45" s="393">
        <f t="shared" ref="D45:D47" si="98">SUMIF($G$9:$AD$9,$D$9,G45:AD45)</f>
        <v>145200</v>
      </c>
      <c r="E45" s="394">
        <f t="shared" ref="E45:E47" si="99">SUMIF($G$9:$AD$9,$E$9,G45:AD45)</f>
        <v>194712.06999999995</v>
      </c>
      <c r="F45" s="394">
        <f t="shared" ref="F45:F47" si="100">E45-D45</f>
        <v>49512.069999999949</v>
      </c>
      <c r="G45" s="394">
        <f>VLOOKUP($B$10:$B$55,'SO MS'!$B$6:$L$47,4,TRUE)</f>
        <v>84000</v>
      </c>
      <c r="H45" s="392">
        <f>'Summary sales'!D35</f>
        <v>128732.26999999997</v>
      </c>
      <c r="I45" s="394">
        <f t="shared" ref="I45:I47" si="101">H45-G45</f>
        <v>44732.269999999975</v>
      </c>
      <c r="J45" s="394">
        <f>VLOOKUP($B$10:$B$55,'SO MS'!$B$6:$L$47,5,TRUE)</f>
        <v>33600</v>
      </c>
      <c r="K45" s="392">
        <f>'Summary sales'!E35</f>
        <v>42621.779999999992</v>
      </c>
      <c r="L45" s="394">
        <f t="shared" ref="L45:L47" si="102">K45-J45</f>
        <v>9021.7799999999916</v>
      </c>
      <c r="M45" s="394">
        <f>VLOOKUP($B$10:$B$55,'SO MS'!$B$6:$L$47,6,TRUE)</f>
        <v>9600</v>
      </c>
      <c r="N45" s="394">
        <f>'Summary sales'!F35</f>
        <v>13714.18</v>
      </c>
      <c r="O45" s="394">
        <f t="shared" ref="O45:O47" si="103">N45-M45</f>
        <v>4114.18</v>
      </c>
      <c r="P45" s="394">
        <f>VLOOKUP($B$10:$B$55,'SO MS'!$B$6:$AS$47,7,TRUE)</f>
        <v>10000</v>
      </c>
      <c r="Q45" s="392">
        <f>'Summary sales'!G35</f>
        <v>0</v>
      </c>
      <c r="R45" s="394">
        <f t="shared" ref="R45:R47" si="104">Q45-P45</f>
        <v>-10000</v>
      </c>
      <c r="S45" s="394">
        <f>VLOOKUP($B$10:$B$55,'SO MS'!$B$6:$AS$47,8,TRUE)</f>
        <v>4500</v>
      </c>
      <c r="T45" s="392">
        <f>'Summary sales'!H35</f>
        <v>5062.47</v>
      </c>
      <c r="U45" s="394">
        <f t="shared" ref="U45:U47" si="105">T45-S45</f>
        <v>562.47000000000025</v>
      </c>
      <c r="V45" s="394">
        <f>VLOOKUP($B$10:$B$55,'SO MS'!$B$6:$AS$47,9,TRUE)</f>
        <v>3500</v>
      </c>
      <c r="W45" s="394">
        <f>'Summary sales'!I35</f>
        <v>4581.37</v>
      </c>
      <c r="X45" s="394">
        <f t="shared" ref="X45:X47" si="106">W45-V45</f>
        <v>1081.3699999999999</v>
      </c>
      <c r="Y45" s="394">
        <f>VLOOKUP($B$10:$B$55,'SO MS'!$B$6:$AS$47,10,TRUE)</f>
        <v>0</v>
      </c>
      <c r="Z45" s="394">
        <f>'Summary sales'!K35</f>
        <v>0</v>
      </c>
      <c r="AA45" s="394">
        <f t="shared" ref="AA45:AA47" si="107">Z45-Y45</f>
        <v>0</v>
      </c>
      <c r="AB45" s="394">
        <f>VLOOKUP($B$10:$B$55,'SO MS'!$B$6:$AS$47,11,TRUE)</f>
        <v>0</v>
      </c>
      <c r="AC45" s="394"/>
      <c r="AD45" s="394">
        <f t="shared" ref="AD45:AD47" si="108">AC45-AB45</f>
        <v>0</v>
      </c>
      <c r="AE45" s="394">
        <f>'Daily Sales'!D40</f>
        <v>178537.04590322578</v>
      </c>
      <c r="AF45" s="394">
        <f ca="1">'Daily Sales'!E40</f>
        <v>202234.40000000049</v>
      </c>
      <c r="AG45" s="394">
        <f t="shared" ref="AG45:AG47" ca="1" si="109">AF45-AE45</f>
        <v>23697.35409677471</v>
      </c>
      <c r="AH45" s="394">
        <v>0</v>
      </c>
      <c r="AI45" s="394">
        <v>0</v>
      </c>
      <c r="AJ45" s="394">
        <f t="shared" ref="AJ45:AJ47" si="110">AI45-AH45</f>
        <v>0</v>
      </c>
      <c r="AK45" s="394">
        <f>VLOOKUP($B$10:$B$52,'Daily Sales'!$B$5:$F$44,3,TRUE)</f>
        <v>178537.04590322578</v>
      </c>
      <c r="AL45" s="394">
        <f ca="1">VLOOKUP($B$10:$B$52,'Daily Sales'!$B$5:$F$44,4,TRUE)</f>
        <v>202234.40000000049</v>
      </c>
      <c r="AM45" s="409">
        <f t="shared" ref="AM45:AM47" ca="1" si="111">AL45-AK45</f>
        <v>23697.35409677471</v>
      </c>
    </row>
    <row r="46" spans="1:39" s="381" customFormat="1" ht="15.75">
      <c r="A46" s="574"/>
      <c r="B46" s="333">
        <f t="shared" si="97"/>
        <v>46141</v>
      </c>
      <c r="C46" s="334" t="str">
        <f t="shared" si="82"/>
        <v>Rab</v>
      </c>
      <c r="D46" s="393">
        <f t="shared" si="98"/>
        <v>145200</v>
      </c>
      <c r="E46" s="394">
        <f t="shared" si="99"/>
        <v>195998.50000000003</v>
      </c>
      <c r="F46" s="394">
        <f t="shared" si="100"/>
        <v>50798.500000000029</v>
      </c>
      <c r="G46" s="394">
        <f>VLOOKUP($B$10:$B$55,'SO MS'!$B$6:$L$47,4,TRUE)</f>
        <v>84000</v>
      </c>
      <c r="H46" s="392">
        <f>'Summary sales'!D36</f>
        <v>125408.46000000002</v>
      </c>
      <c r="I46" s="394">
        <f t="shared" si="101"/>
        <v>41408.460000000021</v>
      </c>
      <c r="J46" s="394">
        <f>VLOOKUP($B$10:$B$55,'SO MS'!$B$6:$L$47,5,TRUE)</f>
        <v>33600</v>
      </c>
      <c r="K46" s="392">
        <f>'Summary sales'!E36</f>
        <v>45666.19</v>
      </c>
      <c r="L46" s="394">
        <f t="shared" si="102"/>
        <v>12066.190000000002</v>
      </c>
      <c r="M46" s="394">
        <f>VLOOKUP($B$10:$B$55,'SO MS'!$B$6:$L$47,6,TRUE)</f>
        <v>9600</v>
      </c>
      <c r="N46" s="394">
        <f>'Summary sales'!F36</f>
        <v>16115.04</v>
      </c>
      <c r="O46" s="394">
        <f t="shared" si="103"/>
        <v>6515.0400000000009</v>
      </c>
      <c r="P46" s="394">
        <f>VLOOKUP($B$10:$B$55,'SO MS'!$B$6:$AS$47,7,TRUE)</f>
        <v>10000</v>
      </c>
      <c r="Q46" s="392">
        <f>'Summary sales'!G36</f>
        <v>0</v>
      </c>
      <c r="R46" s="394">
        <f t="shared" si="104"/>
        <v>-10000</v>
      </c>
      <c r="S46" s="394">
        <f>VLOOKUP($B$10:$B$55,'SO MS'!$B$6:$AS$47,8,TRUE)</f>
        <v>4500</v>
      </c>
      <c r="T46" s="392">
        <f>'Summary sales'!H36</f>
        <v>4559.99</v>
      </c>
      <c r="U46" s="394">
        <f t="shared" si="105"/>
        <v>59.989999999999782</v>
      </c>
      <c r="V46" s="394">
        <f>VLOOKUP($B$10:$B$55,'SO MS'!$B$6:$AS$47,9,TRUE)</f>
        <v>3500</v>
      </c>
      <c r="W46" s="394">
        <f>'Summary sales'!I36</f>
        <v>4248.82</v>
      </c>
      <c r="X46" s="394">
        <f t="shared" si="106"/>
        <v>748.81999999999971</v>
      </c>
      <c r="Y46" s="394">
        <f>VLOOKUP($B$10:$B$55,'SO MS'!$B$6:$AS$47,10,TRUE)</f>
        <v>0</v>
      </c>
      <c r="Z46" s="394">
        <f>'Summary sales'!K36</f>
        <v>0</v>
      </c>
      <c r="AA46" s="394">
        <f t="shared" si="107"/>
        <v>0</v>
      </c>
      <c r="AB46" s="394">
        <f>VLOOKUP($B$10:$B$55,'SO MS'!$B$6:$AS$47,11,TRUE)</f>
        <v>0</v>
      </c>
      <c r="AC46" s="394"/>
      <c r="AD46" s="394">
        <f t="shared" si="108"/>
        <v>0</v>
      </c>
      <c r="AE46" s="394">
        <f>'Daily Sales'!D41</f>
        <v>178537.04590322578</v>
      </c>
      <c r="AF46" s="394">
        <f ca="1">'Daily Sales'!E41</f>
        <v>180158.80899999928</v>
      </c>
      <c r="AG46" s="394">
        <f t="shared" ca="1" si="109"/>
        <v>1621.7630967735022</v>
      </c>
      <c r="AH46" s="394">
        <v>0</v>
      </c>
      <c r="AI46" s="394">
        <v>0</v>
      </c>
      <c r="AJ46" s="394">
        <f t="shared" si="110"/>
        <v>0</v>
      </c>
      <c r="AK46" s="394">
        <f>VLOOKUP($B$10:$B$52,'Daily Sales'!$B$5:$F$44,3,TRUE)</f>
        <v>178537.04590322578</v>
      </c>
      <c r="AL46" s="394">
        <f ca="1">VLOOKUP($B$10:$B$52,'Daily Sales'!$B$5:$F$44,4,TRUE)</f>
        <v>180158.80899999928</v>
      </c>
      <c r="AM46" s="409">
        <f t="shared" ca="1" si="111"/>
        <v>1621.7630967735022</v>
      </c>
    </row>
    <row r="47" spans="1:39" s="381" customFormat="1" ht="15.75">
      <c r="A47" s="574"/>
      <c r="B47" s="333">
        <f t="shared" si="97"/>
        <v>46142</v>
      </c>
      <c r="C47" s="334" t="str">
        <f t="shared" si="82"/>
        <v>Kam</v>
      </c>
      <c r="D47" s="393">
        <f t="shared" si="98"/>
        <v>145200</v>
      </c>
      <c r="E47" s="394">
        <f t="shared" si="99"/>
        <v>182418.48</v>
      </c>
      <c r="F47" s="394">
        <f t="shared" si="100"/>
        <v>37218.48000000001</v>
      </c>
      <c r="G47" s="394">
        <f>VLOOKUP($B$10:$B$55,'SO MS'!$B$6:$L$47,4,TRUE)</f>
        <v>84000</v>
      </c>
      <c r="H47" s="392">
        <f>'Summary sales'!D37</f>
        <v>111999.34999999998</v>
      </c>
      <c r="I47" s="394">
        <f t="shared" si="101"/>
        <v>27999.349999999977</v>
      </c>
      <c r="J47" s="394">
        <f>VLOOKUP($B$10:$B$55,'SO MS'!$B$6:$L$47,5,TRUE)</f>
        <v>33600</v>
      </c>
      <c r="K47" s="392">
        <f>'Summary sales'!E37</f>
        <v>47444.780000000013</v>
      </c>
      <c r="L47" s="394">
        <f t="shared" si="102"/>
        <v>13844.780000000013</v>
      </c>
      <c r="M47" s="394">
        <f>VLOOKUP($B$10:$B$55,'SO MS'!$B$6:$L$47,6,TRUE)</f>
        <v>9600</v>
      </c>
      <c r="N47" s="394">
        <f>'Summary sales'!F37</f>
        <v>18035.16</v>
      </c>
      <c r="O47" s="394">
        <f t="shared" si="103"/>
        <v>8435.16</v>
      </c>
      <c r="P47" s="394">
        <f>VLOOKUP($B$10:$B$55,'SO MS'!$B$6:$AS$47,7,TRUE)</f>
        <v>10000</v>
      </c>
      <c r="Q47" s="392">
        <f>'Summary sales'!G37</f>
        <v>0</v>
      </c>
      <c r="R47" s="394">
        <f t="shared" si="104"/>
        <v>-10000</v>
      </c>
      <c r="S47" s="394">
        <f>VLOOKUP($B$10:$B$55,'SO MS'!$B$6:$AS$47,8,TRUE)</f>
        <v>4500</v>
      </c>
      <c r="T47" s="392">
        <f>'Summary sales'!H37</f>
        <v>4939.1899999999996</v>
      </c>
      <c r="U47" s="394">
        <f t="shared" si="105"/>
        <v>439.1899999999996</v>
      </c>
      <c r="V47" s="394">
        <f>VLOOKUP($B$10:$B$55,'SO MS'!$B$6:$AS$47,9,TRUE)</f>
        <v>3500</v>
      </c>
      <c r="W47" s="394">
        <f>'Summary sales'!I37</f>
        <v>0</v>
      </c>
      <c r="X47" s="394">
        <f t="shared" si="106"/>
        <v>-3500</v>
      </c>
      <c r="Y47" s="394">
        <f>VLOOKUP($B$10:$B$55,'SO MS'!$B$6:$AS$47,10,TRUE)</f>
        <v>0</v>
      </c>
      <c r="Z47" s="394">
        <f>'Summary sales'!K37</f>
        <v>0</v>
      </c>
      <c r="AA47" s="394">
        <f t="shared" si="107"/>
        <v>0</v>
      </c>
      <c r="AB47" s="394">
        <f>VLOOKUP($B$10:$B$55,'SO MS'!$B$6:$AS$47,11,TRUE)</f>
        <v>0</v>
      </c>
      <c r="AC47" s="394"/>
      <c r="AD47" s="394">
        <f t="shared" si="108"/>
        <v>0</v>
      </c>
      <c r="AE47" s="394">
        <f>'Daily Sales'!D42</f>
        <v>178537.04590322578</v>
      </c>
      <c r="AF47" s="394">
        <f ca="1">'Daily Sales'!E42</f>
        <v>162944.15699999794</v>
      </c>
      <c r="AG47" s="394">
        <f t="shared" ca="1" si="109"/>
        <v>-15592.888903227838</v>
      </c>
      <c r="AH47" s="394">
        <v>0</v>
      </c>
      <c r="AI47" s="394">
        <v>0</v>
      </c>
      <c r="AJ47" s="394">
        <f t="shared" si="110"/>
        <v>0</v>
      </c>
      <c r="AK47" s="394">
        <f>VLOOKUP($B$10:$B$52,'Daily Sales'!$B$5:$F$44,3,TRUE)</f>
        <v>178537.04590322578</v>
      </c>
      <c r="AL47" s="394">
        <f ca="1">VLOOKUP($B$10:$B$52,'Daily Sales'!$B$5:$F$44,4,TRUE)</f>
        <v>162944.15699999794</v>
      </c>
      <c r="AM47" s="409">
        <f t="shared" ca="1" si="111"/>
        <v>-15592.888903227838</v>
      </c>
    </row>
    <row r="48" spans="1:39" s="383" customFormat="1" ht="15.75">
      <c r="A48" s="345"/>
      <c r="B48" s="339" t="s">
        <v>57</v>
      </c>
      <c r="C48" s="340"/>
      <c r="D48" s="395">
        <f>SUM(D44:D47)</f>
        <v>580800</v>
      </c>
      <c r="E48" s="395">
        <f t="shared" ref="E48:AM48" si="112">SUM(E44:E47)</f>
        <v>752251.83</v>
      </c>
      <c r="F48" s="395">
        <f t="shared" si="112"/>
        <v>171451.83</v>
      </c>
      <c r="G48" s="395">
        <f t="shared" si="112"/>
        <v>336000</v>
      </c>
      <c r="H48" s="395">
        <f t="shared" si="112"/>
        <v>469873.42999999993</v>
      </c>
      <c r="I48" s="395">
        <f t="shared" si="112"/>
        <v>133873.42999999993</v>
      </c>
      <c r="J48" s="395">
        <f t="shared" si="112"/>
        <v>134400</v>
      </c>
      <c r="K48" s="395">
        <f t="shared" si="112"/>
        <v>181529.64</v>
      </c>
      <c r="L48" s="395">
        <f t="shared" si="112"/>
        <v>47129.640000000014</v>
      </c>
      <c r="M48" s="395">
        <f t="shared" si="112"/>
        <v>38400</v>
      </c>
      <c r="N48" s="395">
        <f t="shared" si="112"/>
        <v>68688.06</v>
      </c>
      <c r="O48" s="395">
        <f t="shared" si="112"/>
        <v>30288.06</v>
      </c>
      <c r="P48" s="395">
        <f t="shared" si="112"/>
        <v>40000</v>
      </c>
      <c r="Q48" s="395">
        <f t="shared" si="112"/>
        <v>0</v>
      </c>
      <c r="R48" s="395">
        <f t="shared" si="112"/>
        <v>-40000</v>
      </c>
      <c r="S48" s="395">
        <f t="shared" si="112"/>
        <v>18000</v>
      </c>
      <c r="T48" s="395">
        <f t="shared" si="112"/>
        <v>19500.84</v>
      </c>
      <c r="U48" s="395">
        <f t="shared" si="112"/>
        <v>1500.8399999999992</v>
      </c>
      <c r="V48" s="395">
        <f t="shared" si="112"/>
        <v>14000</v>
      </c>
      <c r="W48" s="395">
        <f t="shared" si="112"/>
        <v>12659.86</v>
      </c>
      <c r="X48" s="395">
        <f t="shared" si="112"/>
        <v>-1340.1400000000003</v>
      </c>
      <c r="Y48" s="395">
        <f t="shared" si="112"/>
        <v>0</v>
      </c>
      <c r="Z48" s="395">
        <f t="shared" si="112"/>
        <v>0</v>
      </c>
      <c r="AA48" s="395">
        <f t="shared" si="112"/>
        <v>0</v>
      </c>
      <c r="AB48" s="395">
        <f t="shared" si="112"/>
        <v>0</v>
      </c>
      <c r="AC48" s="395">
        <f t="shared" si="112"/>
        <v>0</v>
      </c>
      <c r="AD48" s="395">
        <f t="shared" si="112"/>
        <v>0</v>
      </c>
      <c r="AE48" s="395">
        <f t="shared" si="112"/>
        <v>714148.18361290311</v>
      </c>
      <c r="AF48" s="395">
        <f t="shared" ca="1" si="112"/>
        <v>734842.23299999896</v>
      </c>
      <c r="AG48" s="395">
        <f t="shared" ca="1" si="112"/>
        <v>20694.049387095874</v>
      </c>
      <c r="AH48" s="395">
        <f t="shared" si="112"/>
        <v>0</v>
      </c>
      <c r="AI48" s="395">
        <f t="shared" si="112"/>
        <v>0</v>
      </c>
      <c r="AJ48" s="395">
        <f t="shared" si="112"/>
        <v>0</v>
      </c>
      <c r="AK48" s="395">
        <f t="shared" si="112"/>
        <v>714148.18361290311</v>
      </c>
      <c r="AL48" s="395">
        <f t="shared" ca="1" si="112"/>
        <v>734842.23299999896</v>
      </c>
      <c r="AM48" s="410">
        <f t="shared" ca="1" si="112"/>
        <v>20694.049387095874</v>
      </c>
    </row>
    <row r="49" spans="1:39" s="382" customFormat="1" ht="15.75">
      <c r="A49" s="396"/>
      <c r="B49" s="333"/>
      <c r="C49" s="334"/>
      <c r="D49" s="397"/>
      <c r="E49" s="398"/>
      <c r="F49" s="398"/>
      <c r="G49" s="398"/>
      <c r="H49" s="398"/>
      <c r="I49" s="398"/>
      <c r="J49" s="398"/>
      <c r="K49" s="398"/>
      <c r="L49" s="398"/>
      <c r="M49" s="398"/>
      <c r="N49" s="398"/>
      <c r="O49" s="398"/>
      <c r="P49" s="398"/>
      <c r="Q49" s="398"/>
      <c r="R49" s="398"/>
      <c r="S49" s="398"/>
      <c r="T49" s="398"/>
      <c r="U49" s="398"/>
      <c r="V49" s="398"/>
      <c r="W49" s="398"/>
      <c r="X49" s="398"/>
      <c r="Y49" s="398"/>
      <c r="Z49" s="398"/>
      <c r="AA49" s="398"/>
      <c r="AB49" s="398"/>
      <c r="AC49" s="398"/>
      <c r="AD49" s="398"/>
      <c r="AE49" s="398"/>
      <c r="AF49" s="398"/>
      <c r="AG49" s="398"/>
      <c r="AH49" s="398"/>
      <c r="AI49" s="398"/>
      <c r="AJ49" s="398"/>
      <c r="AK49" s="398"/>
      <c r="AL49" s="398"/>
      <c r="AM49" s="411"/>
    </row>
    <row r="50" spans="1:39" ht="15.75">
      <c r="A50" s="396"/>
      <c r="B50" s="344" t="s">
        <v>57</v>
      </c>
      <c r="C50" s="334"/>
      <c r="D50" s="399">
        <f>D15+D24+D33+D42+D48</f>
        <v>4228500</v>
      </c>
      <c r="E50" s="399">
        <f t="shared" ref="E50:AM50" si="113">E15+E24+E33+E42+E48</f>
        <v>5260696.1100000003</v>
      </c>
      <c r="F50" s="399">
        <f t="shared" si="113"/>
        <v>1032196.11</v>
      </c>
      <c r="G50" s="399">
        <f t="shared" si="113"/>
        <v>2520000</v>
      </c>
      <c r="H50" s="399">
        <f t="shared" si="113"/>
        <v>3103936.1099999994</v>
      </c>
      <c r="I50" s="399">
        <f t="shared" si="113"/>
        <v>583936.10999999987</v>
      </c>
      <c r="J50" s="399">
        <f t="shared" si="113"/>
        <v>1008000</v>
      </c>
      <c r="K50" s="399">
        <f t="shared" si="113"/>
        <v>1360121.3200000003</v>
      </c>
      <c r="L50" s="399">
        <f t="shared" si="113"/>
        <v>352121.32000000007</v>
      </c>
      <c r="M50" s="399">
        <f t="shared" si="113"/>
        <v>288000</v>
      </c>
      <c r="N50" s="399">
        <f t="shared" si="113"/>
        <v>518257.51999999996</v>
      </c>
      <c r="O50" s="399">
        <f t="shared" si="113"/>
        <v>230257.52</v>
      </c>
      <c r="P50" s="399">
        <f t="shared" si="113"/>
        <v>300000</v>
      </c>
      <c r="Q50" s="399">
        <f t="shared" si="113"/>
        <v>154754.69999999998</v>
      </c>
      <c r="R50" s="399">
        <f t="shared" si="113"/>
        <v>-145245.29999999999</v>
      </c>
      <c r="S50" s="399">
        <f t="shared" si="113"/>
        <v>18000</v>
      </c>
      <c r="T50" s="399">
        <f t="shared" si="113"/>
        <v>19500.84</v>
      </c>
      <c r="U50" s="399">
        <f t="shared" si="113"/>
        <v>1500.8399999999992</v>
      </c>
      <c r="V50" s="399">
        <f t="shared" si="113"/>
        <v>94500</v>
      </c>
      <c r="W50" s="399">
        <f t="shared" si="113"/>
        <v>92654.159999999989</v>
      </c>
      <c r="X50" s="399">
        <f t="shared" si="113"/>
        <v>-1845.8399999999992</v>
      </c>
      <c r="Y50" s="399">
        <f t="shared" si="113"/>
        <v>0</v>
      </c>
      <c r="Z50" s="399">
        <f t="shared" si="113"/>
        <v>11471.46</v>
      </c>
      <c r="AA50" s="399">
        <f t="shared" si="113"/>
        <v>11471.46</v>
      </c>
      <c r="AB50" s="399">
        <f t="shared" si="113"/>
        <v>0</v>
      </c>
      <c r="AC50" s="399">
        <f t="shared" si="113"/>
        <v>0</v>
      </c>
      <c r="AD50" s="399">
        <f t="shared" si="113"/>
        <v>0</v>
      </c>
      <c r="AE50" s="399">
        <f t="shared" si="113"/>
        <v>5201351.6267741937</v>
      </c>
      <c r="AF50" s="399">
        <f t="shared" ca="1" si="113"/>
        <v>5332717.6512142792</v>
      </c>
      <c r="AG50" s="399">
        <f t="shared" ca="1" si="113"/>
        <v>131366.02444008595</v>
      </c>
      <c r="AH50" s="399">
        <f t="shared" si="113"/>
        <v>0</v>
      </c>
      <c r="AI50" s="399">
        <f t="shared" si="113"/>
        <v>0</v>
      </c>
      <c r="AJ50" s="399">
        <f t="shared" si="113"/>
        <v>0</v>
      </c>
      <c r="AK50" s="399">
        <f t="shared" si="113"/>
        <v>5201351.6267741937</v>
      </c>
      <c r="AL50" s="399">
        <f t="shared" ca="1" si="113"/>
        <v>5332717.6512142792</v>
      </c>
      <c r="AM50" s="412">
        <f t="shared" ca="1" si="113"/>
        <v>131366.02444008595</v>
      </c>
    </row>
    <row r="51" spans="1:39" ht="15.75">
      <c r="A51" s="400"/>
      <c r="B51" s="401" t="s">
        <v>58</v>
      </c>
      <c r="C51" s="402"/>
      <c r="D51" s="403">
        <f>SUM(D44:D47,D35:D41,D26:D32,D17:D23,D10:D14)</f>
        <v>4228500</v>
      </c>
      <c r="E51" s="403">
        <f t="shared" ref="E51:AM51" si="114">SUM(E44:E47,E35:E41,E26:E32,E17:E23,E10:E14)</f>
        <v>5260696.1099999985</v>
      </c>
      <c r="F51" s="403">
        <f t="shared" si="114"/>
        <v>1032196.1100000001</v>
      </c>
      <c r="G51" s="403">
        <f t="shared" si="114"/>
        <v>2520000</v>
      </c>
      <c r="H51" s="403">
        <f t="shared" si="114"/>
        <v>3103936.1099999994</v>
      </c>
      <c r="I51" s="403">
        <f t="shared" si="114"/>
        <v>583936.10999999987</v>
      </c>
      <c r="J51" s="403">
        <f t="shared" si="114"/>
        <v>1008000</v>
      </c>
      <c r="K51" s="403">
        <f t="shared" si="114"/>
        <v>1360121.32</v>
      </c>
      <c r="L51" s="403">
        <f t="shared" si="114"/>
        <v>352121.32000000012</v>
      </c>
      <c r="M51" s="403">
        <f t="shared" si="114"/>
        <v>288000</v>
      </c>
      <c r="N51" s="403">
        <f t="shared" si="114"/>
        <v>518257.52000000008</v>
      </c>
      <c r="O51" s="403">
        <f t="shared" si="114"/>
        <v>230257.52000000002</v>
      </c>
      <c r="P51" s="403">
        <f t="shared" si="114"/>
        <v>300000</v>
      </c>
      <c r="Q51" s="403">
        <f t="shared" si="114"/>
        <v>154754.69999999998</v>
      </c>
      <c r="R51" s="403">
        <f t="shared" si="114"/>
        <v>-145245.29999999999</v>
      </c>
      <c r="S51" s="403">
        <f t="shared" si="114"/>
        <v>18000</v>
      </c>
      <c r="T51" s="403">
        <f t="shared" si="114"/>
        <v>19500.84</v>
      </c>
      <c r="U51" s="403">
        <f t="shared" si="114"/>
        <v>1500.8399999999992</v>
      </c>
      <c r="V51" s="403">
        <f t="shared" si="114"/>
        <v>94500</v>
      </c>
      <c r="W51" s="403">
        <f t="shared" si="114"/>
        <v>92654.16</v>
      </c>
      <c r="X51" s="403">
        <f t="shared" si="114"/>
        <v>-1845.8399999999965</v>
      </c>
      <c r="Y51" s="403">
        <f t="shared" si="114"/>
        <v>0</v>
      </c>
      <c r="Z51" s="403">
        <f t="shared" si="114"/>
        <v>11471.46</v>
      </c>
      <c r="AA51" s="403">
        <f t="shared" si="114"/>
        <v>11471.46</v>
      </c>
      <c r="AB51" s="403">
        <f t="shared" si="114"/>
        <v>0</v>
      </c>
      <c r="AC51" s="403">
        <f t="shared" si="114"/>
        <v>0</v>
      </c>
      <c r="AD51" s="403">
        <f t="shared" si="114"/>
        <v>0</v>
      </c>
      <c r="AE51" s="403">
        <f t="shared" si="114"/>
        <v>5201351.6267741928</v>
      </c>
      <c r="AF51" s="403">
        <f t="shared" ca="1" si="114"/>
        <v>5332717.6512142802</v>
      </c>
      <c r="AG51" s="403">
        <f t="shared" ca="1" si="114"/>
        <v>131366.02444008586</v>
      </c>
      <c r="AH51" s="403">
        <f t="shared" si="114"/>
        <v>0</v>
      </c>
      <c r="AI51" s="403">
        <f t="shared" si="114"/>
        <v>0</v>
      </c>
      <c r="AJ51" s="403">
        <f t="shared" si="114"/>
        <v>0</v>
      </c>
      <c r="AK51" s="403">
        <f t="shared" si="114"/>
        <v>5201351.6267741928</v>
      </c>
      <c r="AL51" s="403">
        <f t="shared" ca="1" si="114"/>
        <v>5332717.6512142802</v>
      </c>
      <c r="AM51" s="413">
        <f t="shared" ca="1" si="114"/>
        <v>131366.02444008586</v>
      </c>
    </row>
  </sheetData>
  <mergeCells count="23">
    <mergeCell ref="AK8:AM8"/>
    <mergeCell ref="A8:A9"/>
    <mergeCell ref="A35:A42"/>
    <mergeCell ref="A44:A47"/>
    <mergeCell ref="A6:C6"/>
    <mergeCell ref="A7:AD7"/>
    <mergeCell ref="AE7:AM7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17:A24"/>
    <mergeCell ref="A26:A33"/>
    <mergeCell ref="AE8:AG8"/>
    <mergeCell ref="AH8:AJ8"/>
    <mergeCell ref="A1:C5"/>
    <mergeCell ref="B8:C9"/>
    <mergeCell ref="A10:A15"/>
  </mergeCells>
  <conditionalFormatting sqref="A16">
    <cfRule type="cellIs" dxfId="68" priority="2" operator="lessThan">
      <formula>0</formula>
    </cfRule>
  </conditionalFormatting>
  <conditionalFormatting sqref="A25">
    <cfRule type="cellIs" dxfId="67" priority="1" operator="lessThan">
      <formula>0</formula>
    </cfRule>
  </conditionalFormatting>
  <conditionalFormatting sqref="A8:B8">
    <cfRule type="cellIs" dxfId="66" priority="13" operator="lessThan">
      <formula>0</formula>
    </cfRule>
  </conditionalFormatting>
  <conditionalFormatting sqref="B44:B47">
    <cfRule type="cellIs" dxfId="65" priority="6" operator="lessThan">
      <formula>0</formula>
    </cfRule>
  </conditionalFormatting>
  <conditionalFormatting sqref="B15:C16">
    <cfRule type="cellIs" dxfId="64" priority="5" operator="lessThan">
      <formula>0</formula>
    </cfRule>
  </conditionalFormatting>
  <conditionalFormatting sqref="B48:C51">
    <cfRule type="cellIs" dxfId="63" priority="3" operator="lessThan">
      <formula>0</formula>
    </cfRule>
  </conditionalFormatting>
  <conditionalFormatting sqref="C53">
    <cfRule type="cellIs" dxfId="62" priority="135" operator="lessThan">
      <formula>0</formula>
    </cfRule>
  </conditionalFormatting>
  <conditionalFormatting sqref="D10:AM51">
    <cfRule type="cellIs" dxfId="61" priority="14" operator="lessThan">
      <formula>0</formula>
    </cfRule>
  </conditionalFormatting>
  <hyperlinks>
    <hyperlink ref="AK3" location="'Summary sales'!A1" display="SUMMARY SALES"/>
    <hyperlink ref="L3" location="'SO MS'!A1" display="SO MS"/>
    <hyperlink ref="AI3" location="'Summary FOB'!A1" display="SUMMARY FOB"/>
  </hyperlinks>
  <pageMargins left="0.7" right="0.7" top="0.75" bottom="0.75" header="0.3" footer="0.3"/>
  <pageSetup paperSize="9" orientation="portrait" horizontalDpi="360" verticalDpi="36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R89"/>
  <sheetViews>
    <sheetView tabSelected="1" zoomScale="70" zoomScaleNormal="70" workbookViewId="0">
      <pane xSplit="3" ySplit="4" topLeftCell="D26" activePane="bottomRight" state="frozen"/>
      <selection pane="topRight"/>
      <selection pane="bottomLeft"/>
      <selection pane="bottomRight" activeCell="D63" sqref="D63"/>
    </sheetView>
  </sheetViews>
  <sheetFormatPr defaultColWidth="9.140625" defaultRowHeight="15.75"/>
  <cols>
    <col min="1" max="1" width="13" style="319" customWidth="1"/>
    <col min="2" max="2" width="39" style="319" customWidth="1"/>
    <col min="3" max="3" width="19.7109375" style="319" customWidth="1"/>
    <col min="4" max="4" width="24.140625" style="320" customWidth="1"/>
    <col min="5" max="5" width="30.42578125" style="320" customWidth="1"/>
    <col min="6" max="6" width="24.140625" style="320" customWidth="1"/>
    <col min="7" max="7" width="24.140625" style="321" customWidth="1"/>
    <col min="8" max="8" width="19.7109375" style="322" customWidth="1"/>
    <col min="9" max="9" width="21.140625" style="322" customWidth="1"/>
    <col min="10" max="10" width="22.5703125" style="322" customWidth="1"/>
    <col min="11" max="11" width="24.140625" style="321" customWidth="1"/>
    <col min="12" max="12" width="21.140625" style="322" customWidth="1"/>
    <col min="13" max="14" width="19.7109375" style="322" customWidth="1"/>
    <col min="15" max="15" width="24.140625" style="321" customWidth="1"/>
    <col min="16" max="18" width="19.7109375" style="322" customWidth="1"/>
    <col min="19" max="19" width="24.140625" style="321" customWidth="1"/>
    <col min="20" max="22" width="19.7109375" style="322" customWidth="1"/>
    <col min="23" max="23" width="24.140625" style="321" customWidth="1"/>
    <col min="24" max="26" width="19.7109375" style="322" customWidth="1"/>
    <col min="27" max="27" width="24.140625" style="321" customWidth="1"/>
    <col min="28" max="30" width="19.7109375" style="322" customWidth="1"/>
    <col min="31" max="31" width="24.140625" style="321" customWidth="1"/>
    <col min="32" max="34" width="19.7109375" style="322" customWidth="1"/>
    <col min="35" max="35" width="24.140625" style="321" customWidth="1"/>
    <col min="36" max="38" width="19.7109375" style="322" customWidth="1"/>
    <col min="39" max="39" width="24.140625" style="321" customWidth="1"/>
    <col min="40" max="42" width="19.7109375" style="322" customWidth="1"/>
    <col min="43" max="43" width="24.140625" style="321" customWidth="1"/>
    <col min="44" max="46" width="19.7109375" style="322" customWidth="1"/>
    <col min="47" max="47" width="24.140625" style="321" customWidth="1"/>
    <col min="48" max="50" width="19.7109375" style="322" customWidth="1"/>
    <col min="51" max="51" width="24.140625" style="321" customWidth="1"/>
    <col min="52" max="54" width="19.7109375" style="322" customWidth="1"/>
    <col min="55" max="55" width="24.140625" style="321" customWidth="1"/>
    <col min="56" max="58" width="19.7109375" style="322" customWidth="1"/>
    <col min="59" max="59" width="24.140625" style="321" customWidth="1"/>
    <col min="60" max="62" width="19.7109375" style="322" customWidth="1"/>
    <col min="63" max="63" width="24.140625" style="321" customWidth="1"/>
    <col min="64" max="66" width="19.7109375" style="322" customWidth="1"/>
    <col min="67" max="71" width="24.140625" style="321" customWidth="1"/>
    <col min="72" max="74" width="19.7109375" style="322" customWidth="1"/>
    <col min="75" max="75" width="24.140625" style="321" customWidth="1"/>
    <col min="76" max="78" width="19.7109375" style="322" customWidth="1"/>
    <col min="79" max="79" width="24.140625" style="321" customWidth="1"/>
    <col min="80" max="82" width="19.7109375" style="322" customWidth="1"/>
    <col min="83" max="83" width="24.140625" style="321" customWidth="1"/>
    <col min="84" max="86" width="19.7109375" style="322" customWidth="1"/>
    <col min="87" max="87" width="24.140625" style="321" customWidth="1"/>
    <col min="88" max="90" width="19.7109375" style="322" customWidth="1"/>
    <col min="91" max="91" width="24.140625" style="321" customWidth="1"/>
    <col min="92" max="94" width="19.7109375" style="322" customWidth="1"/>
    <col min="95" max="95" width="24.140625" style="321" customWidth="1"/>
    <col min="96" max="98" width="19.7109375" style="322" customWidth="1"/>
    <col min="99" max="99" width="24.140625" style="321" customWidth="1"/>
    <col min="100" max="102" width="19.7109375" style="322" customWidth="1"/>
    <col min="103" max="103" width="24.140625" style="321" customWidth="1"/>
    <col min="104" max="106" width="19.7109375" style="322" customWidth="1"/>
    <col min="107" max="107" width="24.140625" style="321" customWidth="1"/>
    <col min="108" max="110" width="19.7109375" style="322" customWidth="1"/>
    <col min="111" max="111" width="24.140625" style="321" customWidth="1"/>
    <col min="112" max="114" width="19.7109375" style="322" customWidth="1"/>
    <col min="115" max="115" width="24.140625" style="321" customWidth="1"/>
    <col min="116" max="118" width="19.7109375" style="322" customWidth="1"/>
    <col min="119" max="119" width="24.140625" style="321" customWidth="1"/>
    <col min="120" max="122" width="19.7109375" style="322" customWidth="1"/>
    <col min="123" max="123" width="24.140625" style="321" customWidth="1"/>
    <col min="124" max="126" width="19.7109375" style="322" customWidth="1"/>
    <col min="127" max="127" width="24.140625" style="321" customWidth="1"/>
    <col min="128" max="130" width="19.7109375" style="322" customWidth="1"/>
    <col min="131" max="131" width="24.140625" style="321" customWidth="1"/>
    <col min="132" max="134" width="19.7109375" style="322" customWidth="1"/>
    <col min="135" max="135" width="24.140625" style="321" customWidth="1"/>
    <col min="136" max="138" width="19.7109375" style="322" customWidth="1"/>
    <col min="139" max="139" width="24.140625" style="321" customWidth="1"/>
    <col min="140" max="140" width="17.7109375" style="320" customWidth="1"/>
    <col min="141" max="141" width="18.5703125" style="320" customWidth="1"/>
    <col min="142" max="142" width="16.42578125" style="320" customWidth="1"/>
    <col min="143" max="143" width="24.140625" style="321" customWidth="1"/>
    <col min="144" max="144" width="18.28515625" style="320" customWidth="1"/>
    <col min="145" max="145" width="17.5703125" style="320" customWidth="1"/>
    <col min="146" max="146" width="22" style="320" customWidth="1"/>
    <col min="147" max="147" width="24.140625" style="321" customWidth="1"/>
    <col min="148" max="150" width="22" style="320" customWidth="1"/>
    <col min="151" max="151" width="24.140625" style="321" customWidth="1"/>
    <col min="152" max="154" width="22" style="320" customWidth="1"/>
    <col min="155" max="155" width="24.140625" style="321" customWidth="1"/>
    <col min="156" max="158" width="22" style="320" customWidth="1"/>
    <col min="159" max="159" width="24.140625" style="321" customWidth="1"/>
    <col min="160" max="162" width="22" style="320" customWidth="1"/>
    <col min="163" max="163" width="24.140625" style="321" customWidth="1"/>
    <col min="164" max="164" width="18.28515625" style="320" customWidth="1"/>
    <col min="165" max="165" width="17.5703125" style="320" customWidth="1"/>
    <col min="166" max="166" width="22" style="320" customWidth="1"/>
    <col min="167" max="167" width="24.140625" style="321" customWidth="1"/>
    <col min="168" max="168" width="18.28515625" style="320" customWidth="1"/>
    <col min="169" max="169" width="17.5703125" style="320" customWidth="1"/>
    <col min="170" max="170" width="22" style="320" customWidth="1"/>
    <col min="171" max="171" width="24.140625" style="321" customWidth="1"/>
    <col min="172" max="172" width="17.7109375" style="320" customWidth="1"/>
    <col min="173" max="173" width="18.5703125" style="320" customWidth="1"/>
    <col min="174" max="174" width="16.42578125" style="320" customWidth="1"/>
    <col min="175" max="175" width="24.140625" style="321" customWidth="1"/>
    <col min="176" max="176" width="18.28515625" style="320" customWidth="1"/>
    <col min="177" max="177" width="17.5703125" style="320" customWidth="1"/>
    <col min="178" max="178" width="22" style="320" customWidth="1"/>
    <col min="179" max="179" width="24.140625" style="321" customWidth="1"/>
    <col min="180" max="180" width="18.28515625" style="320" customWidth="1"/>
    <col min="181" max="181" width="17.5703125" style="320" customWidth="1"/>
    <col min="182" max="182" width="22" style="320" customWidth="1"/>
    <col min="183" max="183" width="24.140625" style="321" customWidth="1"/>
    <col min="184" max="184" width="17.7109375" style="320" customWidth="1"/>
    <col min="185" max="185" width="18.5703125" style="320" customWidth="1"/>
    <col min="186" max="186" width="16.42578125" style="320" customWidth="1"/>
    <col min="187" max="187" width="24.140625" style="321" customWidth="1"/>
    <col min="188" max="188" width="17.7109375" style="320" customWidth="1"/>
    <col min="189" max="189" width="18.5703125" style="320" customWidth="1"/>
    <col min="190" max="190" width="16.42578125" style="320" customWidth="1"/>
    <col min="191" max="191" width="24.140625" style="321" customWidth="1"/>
    <col min="192" max="192" width="17.7109375" style="320" customWidth="1"/>
    <col min="193" max="193" width="18.5703125" style="320" customWidth="1"/>
    <col min="194" max="194" width="16.42578125" style="320" customWidth="1"/>
    <col min="195" max="195" width="24.140625" style="321" customWidth="1"/>
    <col min="196" max="196" width="17.7109375" style="320" customWidth="1"/>
    <col min="197" max="197" width="18.5703125" style="320" customWidth="1"/>
    <col min="198" max="198" width="16.42578125" style="320" customWidth="1"/>
    <col min="199" max="199" width="24.140625" style="321" customWidth="1"/>
    <col min="200" max="200" width="17.7109375" style="320" customWidth="1"/>
    <col min="201" max="201" width="18.5703125" style="320" customWidth="1"/>
    <col min="202" max="202" width="16.42578125" style="320" customWidth="1"/>
    <col min="203" max="203" width="24.140625" style="321" customWidth="1"/>
    <col min="204" max="204" width="17.7109375" style="320" customWidth="1"/>
    <col min="205" max="205" width="18.5703125" style="320" customWidth="1"/>
    <col min="206" max="206" width="16.42578125" style="320" customWidth="1"/>
    <col min="207" max="207" width="24.140625" style="321" customWidth="1"/>
    <col min="208" max="208" width="17.7109375" style="320" customWidth="1"/>
    <col min="209" max="209" width="18.5703125" style="320" customWidth="1"/>
    <col min="210" max="210" width="16.42578125" style="320" customWidth="1"/>
    <col min="211" max="211" width="24.140625" style="321" customWidth="1"/>
    <col min="212" max="212" width="9.140625" style="319"/>
    <col min="213" max="213" width="11.42578125" style="319" customWidth="1"/>
    <col min="214" max="16384" width="9.140625" style="319"/>
  </cols>
  <sheetData>
    <row r="1" spans="1:226" ht="15.75" customHeight="1">
      <c r="A1" s="323" t="s">
        <v>97</v>
      </c>
      <c r="B1" s="323"/>
      <c r="C1" s="323"/>
      <c r="H1" s="320"/>
      <c r="I1" s="320"/>
      <c r="J1" s="320"/>
      <c r="L1" s="320"/>
      <c r="M1" s="320"/>
      <c r="N1" s="320"/>
      <c r="P1" s="320"/>
      <c r="Q1" s="320"/>
      <c r="R1" s="320"/>
      <c r="T1" s="320"/>
      <c r="U1" s="320"/>
      <c r="V1" s="320"/>
      <c r="X1" s="320"/>
      <c r="Y1" s="320"/>
      <c r="Z1" s="320"/>
      <c r="AB1" s="320"/>
      <c r="AC1" s="320"/>
      <c r="AD1" s="320"/>
      <c r="AF1" s="320"/>
      <c r="AG1" s="320"/>
      <c r="AH1" s="320"/>
      <c r="AJ1" s="320"/>
      <c r="AK1" s="320"/>
      <c r="AL1" s="320"/>
      <c r="AN1" s="320"/>
      <c r="AO1" s="320"/>
      <c r="AP1" s="320"/>
      <c r="AR1" s="320"/>
      <c r="AS1" s="320"/>
      <c r="AT1" s="320"/>
      <c r="AV1" s="320"/>
      <c r="AW1" s="320"/>
      <c r="AX1" s="320"/>
      <c r="AZ1" s="320"/>
      <c r="BA1" s="320"/>
      <c r="BB1" s="320"/>
      <c r="BD1" s="320"/>
      <c r="BE1" s="320"/>
      <c r="BF1" s="320"/>
      <c r="BH1" s="320"/>
      <c r="BI1" s="320"/>
      <c r="BJ1" s="320"/>
      <c r="BL1" s="320"/>
      <c r="BM1" s="320"/>
      <c r="BN1" s="320"/>
      <c r="BT1" s="320"/>
      <c r="BU1" s="320"/>
      <c r="BV1" s="320"/>
      <c r="BX1" s="320"/>
      <c r="BY1" s="320"/>
      <c r="BZ1" s="320"/>
      <c r="CB1" s="320"/>
      <c r="CC1" s="320"/>
      <c r="CD1" s="320"/>
      <c r="CF1" s="320"/>
      <c r="CG1" s="320"/>
      <c r="CH1" s="320"/>
      <c r="CJ1" s="320"/>
      <c r="CK1" s="320"/>
      <c r="CL1" s="320"/>
      <c r="CN1" s="320"/>
      <c r="CO1" s="320"/>
      <c r="CP1" s="320"/>
      <c r="CR1" s="320"/>
      <c r="CS1" s="320"/>
      <c r="CT1" s="320"/>
      <c r="CV1" s="320"/>
      <c r="CW1" s="320"/>
      <c r="CX1" s="320"/>
      <c r="CZ1" s="320"/>
      <c r="DA1" s="320"/>
      <c r="DB1" s="320"/>
      <c r="DD1" s="320"/>
      <c r="DE1" s="320"/>
      <c r="DF1" s="320"/>
      <c r="DH1" s="320"/>
      <c r="DI1" s="320"/>
      <c r="DJ1" s="320"/>
      <c r="DL1" s="320"/>
      <c r="DM1" s="320"/>
      <c r="DN1" s="320"/>
      <c r="DP1" s="320"/>
      <c r="DQ1" s="320"/>
      <c r="DR1" s="320"/>
      <c r="DT1" s="320"/>
      <c r="DU1" s="320"/>
      <c r="DV1" s="320"/>
      <c r="DX1" s="320"/>
      <c r="DY1" s="320"/>
      <c r="DZ1" s="320"/>
      <c r="EB1" s="320"/>
      <c r="EC1" s="320"/>
      <c r="ED1" s="320"/>
      <c r="EF1" s="320"/>
      <c r="EG1" s="320"/>
      <c r="EH1" s="320"/>
      <c r="HD1" s="320"/>
      <c r="HE1" s="320"/>
      <c r="HF1" s="320"/>
      <c r="HG1" s="320"/>
      <c r="HH1" s="320"/>
      <c r="HI1" s="320"/>
      <c r="HJ1" s="320"/>
      <c r="HK1" s="320"/>
      <c r="HL1" s="320"/>
      <c r="HM1" s="320"/>
      <c r="HN1" s="320"/>
      <c r="HO1" s="320"/>
      <c r="HP1" s="320"/>
      <c r="HQ1" s="320"/>
      <c r="HR1" s="320"/>
    </row>
    <row r="2" spans="1:226" ht="85.5" customHeight="1" thickBot="1">
      <c r="A2" s="615">
        <f>'SO MS'!A4</f>
        <v>46113</v>
      </c>
      <c r="B2" s="615"/>
      <c r="C2" s="615"/>
      <c r="H2" s="322">
        <f>H17/24</f>
        <v>30.565537634408624</v>
      </c>
      <c r="I2" s="320"/>
      <c r="J2" s="320"/>
      <c r="L2" s="322">
        <f>L17/24</f>
        <v>62.5</v>
      </c>
      <c r="M2" s="320"/>
      <c r="N2" s="320"/>
      <c r="P2" s="322">
        <f>P17/24</f>
        <v>47.072137096774405</v>
      </c>
      <c r="Q2" s="320"/>
      <c r="R2" s="320"/>
      <c r="T2" s="322">
        <f>T17/24</f>
        <v>136.77150537634441</v>
      </c>
      <c r="X2" s="322">
        <f>X17/24</f>
        <v>26.83419354838712</v>
      </c>
      <c r="AB2" s="322">
        <f>AB17/24</f>
        <v>0</v>
      </c>
      <c r="AF2" s="322">
        <f>AF17/24</f>
        <v>20.83211021505376</v>
      </c>
      <c r="AJ2" s="322">
        <f>AJ17/24</f>
        <v>25.156801075268703</v>
      </c>
      <c r="AN2" s="322">
        <f>AN17/24</f>
        <v>28.053145161290292</v>
      </c>
      <c r="AR2" s="322">
        <f>AR17/24</f>
        <v>188.09162634408594</v>
      </c>
      <c r="AV2" s="322">
        <f>AV17/24</f>
        <v>275.0025940860217</v>
      </c>
      <c r="AZ2" s="322">
        <f>AZ17/24</f>
        <v>119.76360215053762</v>
      </c>
      <c r="BD2" s="322">
        <f>BD17/24</f>
        <v>20.833333333333332</v>
      </c>
      <c r="BH2" s="322">
        <f>BH17/24</f>
        <v>200</v>
      </c>
      <c r="BL2" s="322">
        <f>BL17/24</f>
        <v>375.00237903225798</v>
      </c>
      <c r="BT2" s="322">
        <f>BT17/24</f>
        <v>41.666666666666664</v>
      </c>
      <c r="BX2" s="322">
        <f>BX17/24</f>
        <v>229.16666666666666</v>
      </c>
      <c r="CB2" s="322">
        <f>CB17/24</f>
        <v>2.9189516129032218</v>
      </c>
      <c r="CJ2" s="322">
        <f>CJ17/24</f>
        <v>145.83333333333334</v>
      </c>
      <c r="CN2" s="322">
        <f>CN17/12</f>
        <v>241.66666666666666</v>
      </c>
      <c r="CR2" s="322">
        <f>CR17/24</f>
        <v>208.33333333333334</v>
      </c>
      <c r="CZ2" s="322">
        <f>CZ17/24</f>
        <v>485.81477284946186</v>
      </c>
      <c r="DD2" s="322">
        <f>DD17/24</f>
        <v>84.202513440860102</v>
      </c>
      <c r="DH2" s="322">
        <f>DH17/24</f>
        <v>33.333333333333336</v>
      </c>
      <c r="DL2" s="322">
        <f>DL17/24</f>
        <v>300</v>
      </c>
      <c r="DP2" s="322">
        <f>DP17/17</f>
        <v>0</v>
      </c>
      <c r="DT2" s="322">
        <f>DT17/24</f>
        <v>85.136438172043015</v>
      </c>
      <c r="DX2" s="322">
        <f>DX17/24</f>
        <v>83.313763440860214</v>
      </c>
      <c r="EB2" s="322">
        <f>EB17/24</f>
        <v>41.666666666666664</v>
      </c>
      <c r="EF2" s="322">
        <f>EF17/24</f>
        <v>458.62697580645187</v>
      </c>
      <c r="EJ2" s="322">
        <f>EJ17/24</f>
        <v>63.314368279569912</v>
      </c>
      <c r="EN2" s="322">
        <f>EN17/24</f>
        <v>166.65309139784935</v>
      </c>
      <c r="ER2" s="322">
        <f>ER17/24</f>
        <v>291.66666666666669</v>
      </c>
      <c r="EV2" s="322">
        <f>EV17/24</f>
        <v>208.33333333333334</v>
      </c>
      <c r="EZ2" s="322">
        <f>EZ17/24</f>
        <v>1104.1666666666667</v>
      </c>
      <c r="FD2" s="322">
        <f>FD17/16</f>
        <v>375</v>
      </c>
      <c r="FH2" s="322">
        <f>FH17/24</f>
        <v>145.83333333333334</v>
      </c>
      <c r="FP2" s="322">
        <f>FP17/24</f>
        <v>125.75173387096778</v>
      </c>
      <c r="FT2" s="322">
        <f>FT17/24</f>
        <v>85.208319892473114</v>
      </c>
      <c r="FX2" s="322">
        <f>FX17/24</f>
        <v>15.400446236559022</v>
      </c>
      <c r="GB2" s="322">
        <f>GB17/24</f>
        <v>0</v>
      </c>
      <c r="GF2" s="322">
        <f>GF17/24</f>
        <v>208.33333333333334</v>
      </c>
      <c r="GJ2" s="322">
        <f>GJ17/24</f>
        <v>46.745846774193126</v>
      </c>
      <c r="GR2" s="322">
        <f>GR17/24</f>
        <v>104.15427419354874</v>
      </c>
      <c r="GV2" s="322">
        <f>GV17/24</f>
        <v>0</v>
      </c>
      <c r="GZ2" s="322">
        <f>GZ17/24</f>
        <v>0</v>
      </c>
      <c r="HD2" s="320"/>
    </row>
    <row r="3" spans="1:226" ht="23.25" customHeight="1" thickTop="1">
      <c r="A3" s="605" t="s">
        <v>5</v>
      </c>
      <c r="B3" s="607" t="s">
        <v>6</v>
      </c>
      <c r="C3" s="607" t="s">
        <v>98</v>
      </c>
      <c r="D3" s="616" t="s">
        <v>58</v>
      </c>
      <c r="E3" s="617"/>
      <c r="F3" s="617"/>
      <c r="G3" s="618"/>
      <c r="H3" s="599" t="s">
        <v>8</v>
      </c>
      <c r="I3" s="599"/>
      <c r="J3" s="599"/>
      <c r="K3" s="324"/>
      <c r="L3" s="599" t="s">
        <v>9</v>
      </c>
      <c r="M3" s="599"/>
      <c r="N3" s="599"/>
      <c r="O3" s="324"/>
      <c r="P3" s="599" t="s">
        <v>10</v>
      </c>
      <c r="Q3" s="599"/>
      <c r="R3" s="599"/>
      <c r="S3" s="324"/>
      <c r="T3" s="599" t="s">
        <v>11</v>
      </c>
      <c r="U3" s="599"/>
      <c r="V3" s="599"/>
      <c r="W3" s="324"/>
      <c r="X3" s="599" t="s">
        <v>12</v>
      </c>
      <c r="Y3" s="599"/>
      <c r="Z3" s="599"/>
      <c r="AA3" s="324"/>
      <c r="AB3" s="599" t="s">
        <v>13</v>
      </c>
      <c r="AC3" s="599"/>
      <c r="AD3" s="599"/>
      <c r="AE3" s="324"/>
      <c r="AF3" s="599" t="s">
        <v>14</v>
      </c>
      <c r="AG3" s="599"/>
      <c r="AH3" s="599"/>
      <c r="AI3" s="324"/>
      <c r="AJ3" s="599" t="s">
        <v>15</v>
      </c>
      <c r="AK3" s="599"/>
      <c r="AL3" s="599"/>
      <c r="AM3" s="324"/>
      <c r="AN3" s="599" t="s">
        <v>16</v>
      </c>
      <c r="AO3" s="599"/>
      <c r="AP3" s="599"/>
      <c r="AQ3" s="324"/>
      <c r="AR3" s="599" t="s">
        <v>17</v>
      </c>
      <c r="AS3" s="599"/>
      <c r="AT3" s="599"/>
      <c r="AU3" s="324"/>
      <c r="AV3" s="599" t="s">
        <v>18</v>
      </c>
      <c r="AW3" s="599"/>
      <c r="AX3" s="599"/>
      <c r="AY3" s="324"/>
      <c r="AZ3" s="599" t="s">
        <v>19</v>
      </c>
      <c r="BA3" s="599"/>
      <c r="BB3" s="599"/>
      <c r="BC3" s="324"/>
      <c r="BD3" s="599" t="s">
        <v>26</v>
      </c>
      <c r="BE3" s="599"/>
      <c r="BF3" s="599"/>
      <c r="BG3" s="324"/>
      <c r="BH3" s="599" t="s">
        <v>21</v>
      </c>
      <c r="BI3" s="599"/>
      <c r="BJ3" s="599"/>
      <c r="BK3" s="324"/>
      <c r="BL3" s="599" t="s">
        <v>22</v>
      </c>
      <c r="BM3" s="599"/>
      <c r="BN3" s="599"/>
      <c r="BO3" s="324"/>
      <c r="BP3" s="612" t="s">
        <v>32</v>
      </c>
      <c r="BQ3" s="613"/>
      <c r="BR3" s="613"/>
      <c r="BS3" s="614"/>
      <c r="BT3" s="599" t="s">
        <v>27</v>
      </c>
      <c r="BU3" s="599"/>
      <c r="BV3" s="599"/>
      <c r="BW3" s="324"/>
      <c r="BX3" s="611" t="s">
        <v>28</v>
      </c>
      <c r="BY3" s="599"/>
      <c r="BZ3" s="599"/>
      <c r="CA3" s="324"/>
      <c r="CB3" s="611" t="s">
        <v>29</v>
      </c>
      <c r="CC3" s="599"/>
      <c r="CD3" s="599"/>
      <c r="CE3" s="324"/>
      <c r="CF3" s="611" t="s">
        <v>30</v>
      </c>
      <c r="CG3" s="599"/>
      <c r="CH3" s="599"/>
      <c r="CI3" s="324"/>
      <c r="CJ3" s="611" t="s">
        <v>31</v>
      </c>
      <c r="CK3" s="599"/>
      <c r="CL3" s="599"/>
      <c r="CM3" s="324"/>
      <c r="CN3" s="611" t="s">
        <v>33</v>
      </c>
      <c r="CO3" s="599"/>
      <c r="CP3" s="599"/>
      <c r="CQ3" s="324"/>
      <c r="CR3" s="611" t="s">
        <v>25</v>
      </c>
      <c r="CS3" s="599"/>
      <c r="CT3" s="599"/>
      <c r="CU3" s="324"/>
      <c r="CV3" s="599" t="s">
        <v>34</v>
      </c>
      <c r="CW3" s="599"/>
      <c r="CX3" s="599"/>
      <c r="CY3" s="324"/>
      <c r="CZ3" s="599" t="s">
        <v>20</v>
      </c>
      <c r="DA3" s="599"/>
      <c r="DB3" s="599"/>
      <c r="DC3" s="324"/>
      <c r="DD3" s="599" t="s">
        <v>35</v>
      </c>
      <c r="DE3" s="599"/>
      <c r="DF3" s="599"/>
      <c r="DG3" s="324"/>
      <c r="DH3" s="611" t="s">
        <v>36</v>
      </c>
      <c r="DI3" s="599"/>
      <c r="DJ3" s="599"/>
      <c r="DK3" s="324"/>
      <c r="DL3" s="599" t="s">
        <v>37</v>
      </c>
      <c r="DM3" s="599"/>
      <c r="DN3" s="599"/>
      <c r="DO3" s="324"/>
      <c r="DP3" s="599" t="s">
        <v>38</v>
      </c>
      <c r="DQ3" s="599"/>
      <c r="DR3" s="599"/>
      <c r="DS3" s="324"/>
      <c r="DT3" s="599" t="s">
        <v>39</v>
      </c>
      <c r="DU3" s="599"/>
      <c r="DV3" s="599"/>
      <c r="DW3" s="324"/>
      <c r="DX3" s="599" t="s">
        <v>40</v>
      </c>
      <c r="DY3" s="599"/>
      <c r="DZ3" s="599"/>
      <c r="EA3" s="324"/>
      <c r="EB3" s="599" t="s">
        <v>41</v>
      </c>
      <c r="EC3" s="599"/>
      <c r="ED3" s="599"/>
      <c r="EE3" s="324"/>
      <c r="EF3" s="599" t="s">
        <v>42</v>
      </c>
      <c r="EG3" s="599"/>
      <c r="EH3" s="599"/>
      <c r="EI3" s="324"/>
      <c r="EJ3" s="599" t="s">
        <v>43</v>
      </c>
      <c r="EK3" s="599"/>
      <c r="EL3" s="599"/>
      <c r="EM3" s="324"/>
      <c r="EN3" s="599" t="s">
        <v>44</v>
      </c>
      <c r="EO3" s="599"/>
      <c r="EP3" s="599"/>
      <c r="EQ3" s="324"/>
      <c r="ER3" s="599" t="s">
        <v>24</v>
      </c>
      <c r="ES3" s="599"/>
      <c r="ET3" s="599"/>
      <c r="EU3" s="324"/>
      <c r="EV3" s="599" t="s">
        <v>23</v>
      </c>
      <c r="EW3" s="599"/>
      <c r="EX3" s="599"/>
      <c r="EY3" s="324"/>
      <c r="EZ3" s="599" t="s">
        <v>45</v>
      </c>
      <c r="FA3" s="599"/>
      <c r="FB3" s="599"/>
      <c r="FC3" s="324"/>
      <c r="FD3" s="599" t="s">
        <v>46</v>
      </c>
      <c r="FE3" s="599"/>
      <c r="FF3" s="599"/>
      <c r="FG3" s="324"/>
      <c r="FH3" s="599" t="s">
        <v>330</v>
      </c>
      <c r="FI3" s="599"/>
      <c r="FJ3" s="599"/>
      <c r="FK3" s="324"/>
      <c r="FL3" s="599" t="s">
        <v>47</v>
      </c>
      <c r="FM3" s="599"/>
      <c r="FN3" s="599"/>
      <c r="FO3" s="324"/>
      <c r="FP3" s="599" t="s">
        <v>48</v>
      </c>
      <c r="FQ3" s="599"/>
      <c r="FR3" s="599"/>
      <c r="FS3" s="324"/>
      <c r="FT3" s="599" t="s">
        <v>49</v>
      </c>
      <c r="FU3" s="599"/>
      <c r="FV3" s="599"/>
      <c r="FW3" s="324"/>
      <c r="FX3" s="599" t="s">
        <v>50</v>
      </c>
      <c r="FY3" s="599"/>
      <c r="FZ3" s="599"/>
      <c r="GA3" s="324"/>
      <c r="GB3" s="599" t="s">
        <v>55</v>
      </c>
      <c r="GC3" s="599"/>
      <c r="GD3" s="599"/>
      <c r="GE3" s="324"/>
      <c r="GF3" s="599" t="s">
        <v>51</v>
      </c>
      <c r="GG3" s="599"/>
      <c r="GH3" s="599"/>
      <c r="GI3" s="324"/>
      <c r="GJ3" s="599" t="s">
        <v>52</v>
      </c>
      <c r="GK3" s="599"/>
      <c r="GL3" s="599"/>
      <c r="GM3" s="324"/>
      <c r="GN3" s="599" t="s">
        <v>53</v>
      </c>
      <c r="GO3" s="599"/>
      <c r="GP3" s="599"/>
      <c r="GQ3" s="324"/>
      <c r="GR3" s="599" t="s">
        <v>54</v>
      </c>
      <c r="GS3" s="599"/>
      <c r="GT3" s="599"/>
      <c r="GU3" s="324"/>
      <c r="GV3" s="599" t="s">
        <v>331</v>
      </c>
      <c r="GW3" s="599"/>
      <c r="GX3" s="599"/>
      <c r="GY3" s="324"/>
      <c r="GZ3" s="599" t="s">
        <v>56</v>
      </c>
      <c r="HA3" s="599"/>
      <c r="HB3" s="599"/>
      <c r="HC3" s="600"/>
    </row>
    <row r="4" spans="1:226" ht="15.75" customHeight="1" thickBot="1">
      <c r="A4" s="606"/>
      <c r="B4" s="608"/>
      <c r="C4" s="608"/>
      <c r="D4" s="325" t="s">
        <v>94</v>
      </c>
      <c r="E4" s="325" t="s">
        <v>95</v>
      </c>
      <c r="F4" s="325" t="s">
        <v>96</v>
      </c>
      <c r="G4" s="326" t="s">
        <v>99</v>
      </c>
      <c r="H4" s="327" t="s">
        <v>94</v>
      </c>
      <c r="I4" s="327" t="s">
        <v>95</v>
      </c>
      <c r="J4" s="327" t="s">
        <v>96</v>
      </c>
      <c r="K4" s="373" t="s">
        <v>99</v>
      </c>
      <c r="L4" s="327" t="s">
        <v>94</v>
      </c>
      <c r="M4" s="327" t="s">
        <v>95</v>
      </c>
      <c r="N4" s="327" t="s">
        <v>96</v>
      </c>
      <c r="O4" s="373" t="s">
        <v>99</v>
      </c>
      <c r="P4" s="327" t="s">
        <v>94</v>
      </c>
      <c r="Q4" s="327" t="s">
        <v>95</v>
      </c>
      <c r="R4" s="327" t="s">
        <v>96</v>
      </c>
      <c r="S4" s="373" t="s">
        <v>99</v>
      </c>
      <c r="T4" s="327" t="s">
        <v>94</v>
      </c>
      <c r="U4" s="327" t="s">
        <v>95</v>
      </c>
      <c r="V4" s="327" t="s">
        <v>96</v>
      </c>
      <c r="W4" s="373" t="s">
        <v>99</v>
      </c>
      <c r="X4" s="327" t="s">
        <v>94</v>
      </c>
      <c r="Y4" s="327" t="s">
        <v>95</v>
      </c>
      <c r="Z4" s="327" t="s">
        <v>96</v>
      </c>
      <c r="AA4" s="373" t="s">
        <v>99</v>
      </c>
      <c r="AB4" s="327" t="s">
        <v>94</v>
      </c>
      <c r="AC4" s="327" t="s">
        <v>95</v>
      </c>
      <c r="AD4" s="327" t="s">
        <v>96</v>
      </c>
      <c r="AE4" s="373" t="s">
        <v>99</v>
      </c>
      <c r="AF4" s="327" t="s">
        <v>94</v>
      </c>
      <c r="AG4" s="327" t="s">
        <v>95</v>
      </c>
      <c r="AH4" s="327" t="s">
        <v>96</v>
      </c>
      <c r="AI4" s="373" t="s">
        <v>99</v>
      </c>
      <c r="AJ4" s="327" t="s">
        <v>94</v>
      </c>
      <c r="AK4" s="327" t="s">
        <v>95</v>
      </c>
      <c r="AL4" s="327" t="s">
        <v>96</v>
      </c>
      <c r="AM4" s="373" t="s">
        <v>99</v>
      </c>
      <c r="AN4" s="327" t="s">
        <v>94</v>
      </c>
      <c r="AO4" s="327" t="s">
        <v>95</v>
      </c>
      <c r="AP4" s="327" t="s">
        <v>96</v>
      </c>
      <c r="AQ4" s="373" t="s">
        <v>99</v>
      </c>
      <c r="AR4" s="327" t="s">
        <v>94</v>
      </c>
      <c r="AS4" s="327" t="s">
        <v>95</v>
      </c>
      <c r="AT4" s="327" t="s">
        <v>96</v>
      </c>
      <c r="AU4" s="373" t="s">
        <v>99</v>
      </c>
      <c r="AV4" s="327" t="s">
        <v>94</v>
      </c>
      <c r="AW4" s="327" t="s">
        <v>95</v>
      </c>
      <c r="AX4" s="327" t="s">
        <v>96</v>
      </c>
      <c r="AY4" s="373" t="s">
        <v>99</v>
      </c>
      <c r="AZ4" s="327" t="s">
        <v>94</v>
      </c>
      <c r="BA4" s="327" t="s">
        <v>95</v>
      </c>
      <c r="BB4" s="327" t="s">
        <v>96</v>
      </c>
      <c r="BC4" s="373" t="s">
        <v>99</v>
      </c>
      <c r="BD4" s="327" t="s">
        <v>94</v>
      </c>
      <c r="BE4" s="327" t="s">
        <v>95</v>
      </c>
      <c r="BF4" s="327" t="s">
        <v>96</v>
      </c>
      <c r="BG4" s="373" t="s">
        <v>99</v>
      </c>
      <c r="BH4" s="327" t="s">
        <v>94</v>
      </c>
      <c r="BI4" s="327" t="s">
        <v>95</v>
      </c>
      <c r="BJ4" s="327" t="s">
        <v>96</v>
      </c>
      <c r="BK4" s="373" t="s">
        <v>99</v>
      </c>
      <c r="BL4" s="327" t="s">
        <v>94</v>
      </c>
      <c r="BM4" s="327" t="s">
        <v>95</v>
      </c>
      <c r="BN4" s="327" t="s">
        <v>96</v>
      </c>
      <c r="BO4" s="373" t="s">
        <v>99</v>
      </c>
      <c r="BP4" s="327" t="s">
        <v>94</v>
      </c>
      <c r="BQ4" s="327" t="s">
        <v>95</v>
      </c>
      <c r="BR4" s="327" t="s">
        <v>96</v>
      </c>
      <c r="BS4" s="373" t="s">
        <v>99</v>
      </c>
      <c r="BT4" s="327" t="s">
        <v>94</v>
      </c>
      <c r="BU4" s="327" t="s">
        <v>95</v>
      </c>
      <c r="BV4" s="327" t="s">
        <v>96</v>
      </c>
      <c r="BW4" s="373" t="s">
        <v>99</v>
      </c>
      <c r="BX4" s="327" t="s">
        <v>94</v>
      </c>
      <c r="BY4" s="327" t="s">
        <v>95</v>
      </c>
      <c r="BZ4" s="327" t="s">
        <v>96</v>
      </c>
      <c r="CA4" s="373" t="s">
        <v>99</v>
      </c>
      <c r="CB4" s="327" t="s">
        <v>94</v>
      </c>
      <c r="CC4" s="327" t="s">
        <v>95</v>
      </c>
      <c r="CD4" s="327" t="s">
        <v>96</v>
      </c>
      <c r="CE4" s="373" t="s">
        <v>99</v>
      </c>
      <c r="CF4" s="327" t="s">
        <v>94</v>
      </c>
      <c r="CG4" s="327" t="s">
        <v>95</v>
      </c>
      <c r="CH4" s="327" t="s">
        <v>96</v>
      </c>
      <c r="CI4" s="373" t="s">
        <v>99</v>
      </c>
      <c r="CJ4" s="327" t="s">
        <v>94</v>
      </c>
      <c r="CK4" s="327" t="s">
        <v>95</v>
      </c>
      <c r="CL4" s="327" t="s">
        <v>96</v>
      </c>
      <c r="CM4" s="373" t="s">
        <v>99</v>
      </c>
      <c r="CN4" s="327" t="s">
        <v>94</v>
      </c>
      <c r="CO4" s="327" t="s">
        <v>95</v>
      </c>
      <c r="CP4" s="327" t="s">
        <v>96</v>
      </c>
      <c r="CQ4" s="373" t="s">
        <v>99</v>
      </c>
      <c r="CR4" s="327" t="s">
        <v>94</v>
      </c>
      <c r="CS4" s="327" t="s">
        <v>95</v>
      </c>
      <c r="CT4" s="327" t="s">
        <v>96</v>
      </c>
      <c r="CU4" s="373" t="s">
        <v>99</v>
      </c>
      <c r="CV4" s="327" t="s">
        <v>94</v>
      </c>
      <c r="CW4" s="327" t="s">
        <v>95</v>
      </c>
      <c r="CX4" s="327" t="s">
        <v>96</v>
      </c>
      <c r="CY4" s="373" t="s">
        <v>99</v>
      </c>
      <c r="CZ4" s="327" t="s">
        <v>94</v>
      </c>
      <c r="DA4" s="327" t="s">
        <v>95</v>
      </c>
      <c r="DB4" s="327" t="s">
        <v>96</v>
      </c>
      <c r="DC4" s="373" t="s">
        <v>99</v>
      </c>
      <c r="DD4" s="327" t="s">
        <v>94</v>
      </c>
      <c r="DE4" s="327" t="s">
        <v>95</v>
      </c>
      <c r="DF4" s="327" t="s">
        <v>96</v>
      </c>
      <c r="DG4" s="373" t="s">
        <v>99</v>
      </c>
      <c r="DH4" s="327" t="s">
        <v>94</v>
      </c>
      <c r="DI4" s="327" t="s">
        <v>95</v>
      </c>
      <c r="DJ4" s="327" t="s">
        <v>96</v>
      </c>
      <c r="DK4" s="373" t="s">
        <v>99</v>
      </c>
      <c r="DL4" s="327" t="s">
        <v>94</v>
      </c>
      <c r="DM4" s="327" t="s">
        <v>95</v>
      </c>
      <c r="DN4" s="327" t="s">
        <v>96</v>
      </c>
      <c r="DO4" s="373" t="s">
        <v>99</v>
      </c>
      <c r="DP4" s="327" t="s">
        <v>94</v>
      </c>
      <c r="DQ4" s="327" t="s">
        <v>95</v>
      </c>
      <c r="DR4" s="327" t="s">
        <v>96</v>
      </c>
      <c r="DS4" s="373" t="s">
        <v>99</v>
      </c>
      <c r="DT4" s="327" t="s">
        <v>94</v>
      </c>
      <c r="DU4" s="327" t="s">
        <v>95</v>
      </c>
      <c r="DV4" s="327" t="s">
        <v>96</v>
      </c>
      <c r="DW4" s="373" t="s">
        <v>99</v>
      </c>
      <c r="DX4" s="327" t="s">
        <v>94</v>
      </c>
      <c r="DY4" s="327" t="s">
        <v>95</v>
      </c>
      <c r="DZ4" s="327" t="s">
        <v>96</v>
      </c>
      <c r="EA4" s="373" t="s">
        <v>99</v>
      </c>
      <c r="EB4" s="327" t="s">
        <v>94</v>
      </c>
      <c r="EC4" s="327" t="s">
        <v>95</v>
      </c>
      <c r="ED4" s="327" t="s">
        <v>96</v>
      </c>
      <c r="EE4" s="373" t="s">
        <v>99</v>
      </c>
      <c r="EF4" s="327" t="s">
        <v>94</v>
      </c>
      <c r="EG4" s="327" t="s">
        <v>95</v>
      </c>
      <c r="EH4" s="327" t="s">
        <v>96</v>
      </c>
      <c r="EI4" s="373" t="s">
        <v>99</v>
      </c>
      <c r="EJ4" s="327" t="s">
        <v>94</v>
      </c>
      <c r="EK4" s="327" t="s">
        <v>95</v>
      </c>
      <c r="EL4" s="327" t="s">
        <v>96</v>
      </c>
      <c r="EM4" s="373" t="s">
        <v>99</v>
      </c>
      <c r="EN4" s="327" t="s">
        <v>94</v>
      </c>
      <c r="EO4" s="327" t="s">
        <v>95</v>
      </c>
      <c r="EP4" s="327" t="s">
        <v>96</v>
      </c>
      <c r="EQ4" s="373" t="s">
        <v>99</v>
      </c>
      <c r="ER4" s="327" t="s">
        <v>94</v>
      </c>
      <c r="ES4" s="327" t="s">
        <v>95</v>
      </c>
      <c r="ET4" s="327" t="s">
        <v>96</v>
      </c>
      <c r="EU4" s="373" t="s">
        <v>99</v>
      </c>
      <c r="EV4" s="327" t="s">
        <v>94</v>
      </c>
      <c r="EW4" s="327" t="s">
        <v>95</v>
      </c>
      <c r="EX4" s="327" t="s">
        <v>96</v>
      </c>
      <c r="EY4" s="373" t="s">
        <v>99</v>
      </c>
      <c r="EZ4" s="327" t="s">
        <v>94</v>
      </c>
      <c r="FA4" s="327" t="s">
        <v>95</v>
      </c>
      <c r="FB4" s="327" t="s">
        <v>96</v>
      </c>
      <c r="FC4" s="373" t="s">
        <v>99</v>
      </c>
      <c r="FD4" s="327" t="s">
        <v>94</v>
      </c>
      <c r="FE4" s="327" t="s">
        <v>95</v>
      </c>
      <c r="FF4" s="327" t="s">
        <v>96</v>
      </c>
      <c r="FG4" s="373" t="s">
        <v>99</v>
      </c>
      <c r="FH4" s="327" t="s">
        <v>94</v>
      </c>
      <c r="FI4" s="327" t="s">
        <v>95</v>
      </c>
      <c r="FJ4" s="327" t="s">
        <v>96</v>
      </c>
      <c r="FK4" s="373" t="s">
        <v>99</v>
      </c>
      <c r="FL4" s="327" t="s">
        <v>94</v>
      </c>
      <c r="FM4" s="327" t="s">
        <v>95</v>
      </c>
      <c r="FN4" s="327" t="s">
        <v>96</v>
      </c>
      <c r="FO4" s="373" t="s">
        <v>99</v>
      </c>
      <c r="FP4" s="327" t="s">
        <v>94</v>
      </c>
      <c r="FQ4" s="327" t="s">
        <v>95</v>
      </c>
      <c r="FR4" s="327" t="s">
        <v>96</v>
      </c>
      <c r="FS4" s="373" t="s">
        <v>99</v>
      </c>
      <c r="FT4" s="327" t="s">
        <v>94</v>
      </c>
      <c r="FU4" s="327" t="s">
        <v>95</v>
      </c>
      <c r="FV4" s="327" t="s">
        <v>96</v>
      </c>
      <c r="FW4" s="373" t="s">
        <v>99</v>
      </c>
      <c r="FX4" s="327" t="s">
        <v>94</v>
      </c>
      <c r="FY4" s="327" t="s">
        <v>95</v>
      </c>
      <c r="FZ4" s="327" t="s">
        <v>96</v>
      </c>
      <c r="GA4" s="373" t="s">
        <v>99</v>
      </c>
      <c r="GB4" s="327" t="s">
        <v>94</v>
      </c>
      <c r="GC4" s="327" t="s">
        <v>95</v>
      </c>
      <c r="GD4" s="327" t="s">
        <v>96</v>
      </c>
      <c r="GE4" s="373" t="s">
        <v>99</v>
      </c>
      <c r="GF4" s="327" t="s">
        <v>94</v>
      </c>
      <c r="GG4" s="327" t="s">
        <v>95</v>
      </c>
      <c r="GH4" s="327" t="s">
        <v>96</v>
      </c>
      <c r="GI4" s="373" t="s">
        <v>99</v>
      </c>
      <c r="GJ4" s="327" t="s">
        <v>94</v>
      </c>
      <c r="GK4" s="327" t="s">
        <v>95</v>
      </c>
      <c r="GL4" s="327" t="s">
        <v>96</v>
      </c>
      <c r="GM4" s="373" t="s">
        <v>99</v>
      </c>
      <c r="GN4" s="327" t="s">
        <v>94</v>
      </c>
      <c r="GO4" s="327" t="s">
        <v>95</v>
      </c>
      <c r="GP4" s="327" t="s">
        <v>96</v>
      </c>
      <c r="GQ4" s="373" t="s">
        <v>99</v>
      </c>
      <c r="GR4" s="327" t="s">
        <v>94</v>
      </c>
      <c r="GS4" s="327" t="s">
        <v>95</v>
      </c>
      <c r="GT4" s="327" t="s">
        <v>96</v>
      </c>
      <c r="GU4" s="373" t="s">
        <v>99</v>
      </c>
      <c r="GV4" s="327" t="s">
        <v>94</v>
      </c>
      <c r="GW4" s="327" t="s">
        <v>95</v>
      </c>
      <c r="GX4" s="327" t="s">
        <v>96</v>
      </c>
      <c r="GY4" s="373" t="s">
        <v>99</v>
      </c>
      <c r="GZ4" s="327" t="s">
        <v>94</v>
      </c>
      <c r="HA4" s="327" t="s">
        <v>95</v>
      </c>
      <c r="HB4" s="327" t="s">
        <v>96</v>
      </c>
      <c r="HC4" s="377" t="s">
        <v>99</v>
      </c>
    </row>
    <row r="5" spans="1:226" ht="15" customHeight="1" thickTop="1">
      <c r="A5" s="574">
        <f>WEEKNUM(B5)</f>
        <v>14</v>
      </c>
      <c r="B5" s="329">
        <f>A2</f>
        <v>46113</v>
      </c>
      <c r="C5" s="330" t="str">
        <f t="shared" ref="C5:C9" si="0">TEXT(B5,"ddd")</f>
        <v>Rab</v>
      </c>
      <c r="D5" s="331">
        <f>SUMIF($H$4:$HC$4,$D$4,H5:HC5)</f>
        <v>186311.43461290322</v>
      </c>
      <c r="E5" s="331">
        <f ca="1">SUMIF($H$4:$HC$4,$E$4,H5:HC5)</f>
        <v>185992.99799999499</v>
      </c>
      <c r="F5" s="331">
        <f t="shared" ref="F5:F7" ca="1" si="1">E5-D5</f>
        <v>-318.43661290823366</v>
      </c>
      <c r="G5" s="332">
        <f ca="1">E5/D5</f>
        <v>0.99829083698716692</v>
      </c>
      <c r="H5" s="331">
        <f>INDEX('SO APRIL 2026 Rev2'!$B$6:$BG$51,MATCH(B5,'SO APRIL 2026 Rev2'!$B$6:$B$51,0),MATCH($H$3,'SO APRIL 2026 Rev2'!$B$5:$XG$5,0))</f>
        <v>1199.5729032258068</v>
      </c>
      <c r="I5" s="331">
        <f>INDEX('Summary sales'!$A$6:$BX$50,MATCH(B5,'Summary sales'!$A$6:$A$50,0),MATCH($H$3,'Summary sales'!$A$7:$BX$7,0))</f>
        <v>673.53000000002794</v>
      </c>
      <c r="J5" s="331">
        <f t="shared" ref="J5:J7" si="2">I5-H5</f>
        <v>-526.0429032257789</v>
      </c>
      <c r="K5" s="332">
        <f>I5/H5</f>
        <v>0.56147483674299292</v>
      </c>
      <c r="L5" s="331">
        <f>INDEX('SO APRIL 2026 Rev2'!$B$6:$BG$51,MATCH(B5,'SO APRIL 2026 Rev2'!$B$6:$B$51,0),MATCH($L$3,'SO APRIL 2026 Rev2'!$B$5:$XG$5,0))</f>
        <v>1500</v>
      </c>
      <c r="M5" s="331">
        <f>INDEX('Summary sales'!$A$6:$BX$50,MATCH($B5,'Summary sales'!$A$6:$A$50,0),MATCH($L$3,'Summary sales'!$A$7:$BX$7,0))</f>
        <v>1881.7400000002235</v>
      </c>
      <c r="N5" s="331">
        <f t="shared" ref="N5:N7" si="3">M5-L5</f>
        <v>381.74000000022352</v>
      </c>
      <c r="O5" s="332">
        <f>M5/L5</f>
        <v>1.2544933333334825</v>
      </c>
      <c r="P5" s="331">
        <f>INDEX('SO APRIL 2026 Rev2'!$B$6:$BG$51,MATCH(B5,'SO APRIL 2026 Rev2'!$B$6:$B$51,0),MATCH($P$3,'SO APRIL 2026 Rev2'!$B$5:$XG$5,0))</f>
        <v>1129.7312903225857</v>
      </c>
      <c r="Q5" s="331">
        <f>INDEX('Summary sales'!$A$6:$BX$50,MATCH($B5,'Summary sales'!$A$6:$A$50,0),MATCH($P$3,'Summary sales'!$A$7:$BX$7,0))</f>
        <v>1151.7800000002608</v>
      </c>
      <c r="R5" s="331">
        <f t="shared" ref="R5:R7" si="4">Q5-P5</f>
        <v>22.048709677675106</v>
      </c>
      <c r="S5" s="332">
        <f>Q5/P5</f>
        <v>1.0195167734721937</v>
      </c>
      <c r="T5" s="331">
        <f>INDEX('SO APRIL 2026 Rev2'!$B$6:$BG$51,MATCH(B5,'SO APRIL 2026 Rev2'!$B$6:$B$51,0),MATCH($T$3,'SO APRIL 2026 Rev2'!$B$5:$XG$5,0))</f>
        <v>3282.5161290322658</v>
      </c>
      <c r="U5" s="331">
        <f>INDEX('Summary sales'!$A$6:$BX$50,MATCH($B5,'Summary sales'!$A$6:$A$50,0),MATCH($T$3,'Summary sales'!$A$7:$BX$7,0))</f>
        <v>1426.9199999999255</v>
      </c>
      <c r="V5" s="331">
        <f t="shared" ref="V5:V7" si="5">U5-T5</f>
        <v>-1855.5961290323403</v>
      </c>
      <c r="W5" s="332">
        <f>U5/T5</f>
        <v>0.43470311916505422</v>
      </c>
      <c r="X5" s="331">
        <f>INDEX('SO APRIL 2026 Rev2'!$B$6:$BG$51,MATCH(B5,'SO APRIL 2026 Rev2'!$B$6:$B$51,0),MATCH($X$3,'SO APRIL 2026 Rev2'!$B$5:$XG$5,0))</f>
        <v>644.02064516129087</v>
      </c>
      <c r="Y5" s="331">
        <f>INDEX('Summary sales'!$A$6:$BX$50,MATCH($B5,'Summary sales'!$A$6:$A$50,0),MATCH($X$3,'Summary sales'!$A$7:$BX$7,0))</f>
        <v>649.77000000001863</v>
      </c>
      <c r="Z5" s="331">
        <f t="shared" ref="Z5:Z7" si="6">Y5-X5</f>
        <v>5.7493548387277542</v>
      </c>
      <c r="AA5" s="332">
        <f>Y5/X5</f>
        <v>1.0089272834371448</v>
      </c>
      <c r="AB5" s="331">
        <f>INDEX('SO APRIL 2026 Rev2'!$B$6:$BG$51,MATCH(B5,'SO APRIL 2026 Rev2'!$B$6:$B$51,0),MATCH($AB$3,'SO APRIL 2026 Rev2'!$B$5:$XG$5,0))</f>
        <v>0</v>
      </c>
      <c r="AC5" s="331">
        <f>INDEX('Summary sales'!$A$6:$BX$50,MATCH($B5,'Summary sales'!$A$6:$A$50,0),MATCH($AB$3,'Summary sales'!$A$7:$BX$7,0))</f>
        <v>0</v>
      </c>
      <c r="AD5" s="331">
        <f t="shared" ref="AD5:AD7" si="7">AC5-AB5</f>
        <v>0</v>
      </c>
      <c r="AE5" s="332" t="e">
        <f>AC5/AB5</f>
        <v>#DIV/0!</v>
      </c>
      <c r="AF5" s="331">
        <f>INDEX('SO APRIL 2026 Rev2'!$B$6:$BG$51,MATCH(B5,'SO APRIL 2026 Rev2'!$B$6:$B$51,0),MATCH($AF$3,'SO APRIL 2026 Rev2'!$B$5:$XG$5,0))</f>
        <v>499.97064516129024</v>
      </c>
      <c r="AG5" s="331">
        <f>INDEX('Summary sales'!$A$6:$BX$50,MATCH($B5,'Summary sales'!$A$6:$A$50,0),MATCH($AF$3,'Summary sales'!$A$7:$BX$7,0))</f>
        <v>359.52999999999884</v>
      </c>
      <c r="AH5" s="331">
        <f t="shared" ref="AH5:AH7" si="8">AG5-AF5</f>
        <v>-140.4406451612914</v>
      </c>
      <c r="AI5" s="332">
        <f>AG5/AF5</f>
        <v>0.71910221825926335</v>
      </c>
      <c r="AJ5" s="331">
        <f>INDEX('SO APRIL 2026 Rev2'!$B$6:$BG$51,MATCH(B5,'SO APRIL 2026 Rev2'!$B$6:$B$51,0),MATCH($AJ$3,'SO APRIL 2026 Rev2'!$B$5:$XG$5,0))</f>
        <v>603.76322580644887</v>
      </c>
      <c r="AK5" s="331">
        <f>INDEX('Summary sales'!$A$6:$BX$50,MATCH($B5,'Summary sales'!$A$6:$A$50,0),MATCH($AJ$3,'Summary sales'!$A$7:$BX$7,0))</f>
        <v>988.09999999997672</v>
      </c>
      <c r="AL5" s="331">
        <f t="shared" ref="AL5:AL7" si="9">AK5-AJ5</f>
        <v>384.33677419352784</v>
      </c>
      <c r="AM5" s="332">
        <f>AK5/AJ5</f>
        <v>1.6365687040315642</v>
      </c>
      <c r="AN5" s="331">
        <f>INDEX('SO APRIL 2026 Rev2'!$B$6:$BG$51,MATCH(B5,'SO APRIL 2026 Rev2'!$B$6:$B$51,0),MATCH($AN$3,'SO APRIL 2026 Rev2'!$B$5:$XG$5,0))</f>
        <v>673.27548387096704</v>
      </c>
      <c r="AO5" s="331">
        <f>INDEX('Summary sales'!$A$6:$BX$50,MATCH($B5,'Summary sales'!$A$6:$A$50,0),MATCH($AN$3,'Summary sales'!$A$7:$BX$7,0))</f>
        <v>708.86999999999534</v>
      </c>
      <c r="AP5" s="331">
        <f t="shared" ref="AP5:AP7" si="10">AO5-AN5</f>
        <v>35.594516129028307</v>
      </c>
      <c r="AQ5" s="332">
        <f>AO5/AN5</f>
        <v>1.0528676848953109</v>
      </c>
      <c r="AR5" s="331">
        <f>INDEX('SO APRIL 2026 Rev2'!$B$6:$BG$51,MATCH(B5,'SO APRIL 2026 Rev2'!$B$6:$B$51,0),MATCH($AR$3,'SO APRIL 2026 Rev2'!$B$5:$XG$5,0))</f>
        <v>5514.1990322580623</v>
      </c>
      <c r="AS5" s="331">
        <f>INDEX('Summary sales'!$A$6:$BX$50,MATCH($B5,'Summary sales'!$A$6:$A$50,0),MATCH($AR$3,'Summary sales'!$A$7:$BX$7,0))</f>
        <v>4174.3799999989569</v>
      </c>
      <c r="AT5" s="331">
        <f t="shared" ref="AT5:AT7" si="11">AS5-AR5</f>
        <v>-1339.8190322591054</v>
      </c>
      <c r="AU5" s="332">
        <f>AS5/AR5</f>
        <v>0.75702381716344214</v>
      </c>
      <c r="AV5" s="331">
        <f>INDEX('SO APRIL 2026 Rev2'!$B$6:$BG$51,MATCH(B5,'SO APRIL 2026 Rev2'!$B$6:$B$51,0),MATCH($AV$3,'SO APRIL 2026 Rev2'!$B$5:$XG$5,0))</f>
        <v>6600.0622580645213</v>
      </c>
      <c r="AW5" s="331">
        <f>INDEX('Summary sales'!$A$6:$BX$50,MATCH($B5,'Summary sales'!$A$6:$A$50,0),MATCH($AV$3,'Summary sales'!$A$7:$BX$7,0))</f>
        <v>3813.7099999999627</v>
      </c>
      <c r="AX5" s="331">
        <f t="shared" ref="AX5:AX7" si="12">AW5-AV5</f>
        <v>-2786.3522580645586</v>
      </c>
      <c r="AY5" s="332">
        <f>AW5/AV5</f>
        <v>0.57782939779697462</v>
      </c>
      <c r="AZ5" s="331">
        <f>INDEX('SO APRIL 2026 Rev2'!$B$6:$BG$51,MATCH(B5,'SO APRIL 2026 Rev2'!$B$6:$B$51,0),MATCH($AZ$3,'SO APRIL 2026 Rev2'!$B$5:$XG$5,0))</f>
        <v>2874.3264516129029</v>
      </c>
      <c r="BA5" s="331">
        <f>INDEX('Summary sales'!$A$6:$BX$50,MATCH($B5,'Summary sales'!$A$6:$A$50,0),MATCH($AZ$3,'Summary sales'!$A$7:$BX$7,0))</f>
        <v>700.34999999997672</v>
      </c>
      <c r="BB5" s="331">
        <f t="shared" ref="BB5:BB7" si="13">BA5-AZ5</f>
        <v>-2173.9764516129262</v>
      </c>
      <c r="BC5" s="332">
        <f>BA5/AZ5</f>
        <v>0.24365708342105036</v>
      </c>
      <c r="BD5" s="331">
        <f>INDEX('SO APRIL 2026 Rev2'!$B$6:$BG$51,MATCH(B5,'SO APRIL 2026 Rev2'!$B$6:$B$51,0),MATCH($BD$3,'SO APRIL 2026 Rev2'!$B$5:$XG$5,0))</f>
        <v>500</v>
      </c>
      <c r="BE5" s="331">
        <f>INDEX('Summary sales'!$A$6:$BX$50,MATCH($B5,'Summary sales'!$A$6:$A$50,0),MATCH($BD$3,'Summary sales'!$A$7:$BX$7,0))</f>
        <v>5.8500000000021828</v>
      </c>
      <c r="BF5" s="331">
        <f t="shared" ref="BF5:BF7" si="14">BE5-BD5</f>
        <v>-494.14999999999782</v>
      </c>
      <c r="BG5" s="332">
        <f>BE5/BD5</f>
        <v>1.1700000000004365E-2</v>
      </c>
      <c r="BH5" s="331">
        <f>INDEX('SO APRIL 2026 Rev2'!$B$6:$BG$51,MATCH(B5,'SO APRIL 2026 Rev2'!$B$6:$B$51,0),MATCH($BH$3,'SO APRIL 2026 Rev2'!$B$5:$XG$5,0))</f>
        <v>9600</v>
      </c>
      <c r="BI5" s="331">
        <f>INDEX('Summary sales'!$A$6:$BX$50,MATCH($B5,'Summary sales'!$A$6:$A$50,0),MATCH($BH$3,'Summary sales'!$A$7:$BX$7,0))</f>
        <v>9638.5200000000186</v>
      </c>
      <c r="BJ5" s="331">
        <f t="shared" ref="BJ5:BJ7" si="15">BI5-BH5</f>
        <v>38.520000000018626</v>
      </c>
      <c r="BK5" s="332">
        <f>BI5/BH5</f>
        <v>1.004012500000002</v>
      </c>
      <c r="BL5" s="331">
        <f>INDEX('SO APRIL 2026 Rev2'!$B$6:$BG$51,MATCH(B5,'SO APRIL 2026 Rev2'!$B$6:$B$51,0),MATCH($BL$3,'SO APRIL 2026 Rev2'!$B$5:$XG$5,0))</f>
        <v>9000.0570967741915</v>
      </c>
      <c r="BM5" s="331">
        <f>INDEX('Summary sales'!$A$6:$BX$50,MATCH($B5,'Summary sales'!$A$6:$A$50,0),MATCH($BL$3,'Summary sales'!$A$7:$BX$7,0))</f>
        <v>11039.419999999925</v>
      </c>
      <c r="BN5" s="331">
        <f t="shared" ref="BN5:BN7" si="16">BM5-BL5</f>
        <v>2039.362903225734</v>
      </c>
      <c r="BO5" s="332">
        <f>BM5/BL5</f>
        <v>1.2265944406015696</v>
      </c>
      <c r="BP5" s="331">
        <f>INDEX('SO APRIL 2026 Rev2'!$B$6:$BG$51,MATCH(B5,'SO APRIL 2026 Rev2'!$B$6:$B$51,0),MATCH($BP$3,'SO APRIL 2026 Rev2'!$B$5:$XG$5,0))</f>
        <v>1300</v>
      </c>
      <c r="BQ5" s="331">
        <f>INDEX('Summary sales'!$A$6:$BX$50,MATCH($B5,'Summary sales'!$A$6:$A$50,0),MATCH($BP$3,'Summary sales'!$A$7:$BX$7,0))</f>
        <v>868.19000000006054</v>
      </c>
      <c r="BR5" s="331">
        <f t="shared" ref="BR5:BR9" si="17">BQ5-BP5</f>
        <v>-431.80999999993946</v>
      </c>
      <c r="BS5" s="332">
        <f>BQ5/BP5</f>
        <v>0.66783846153850812</v>
      </c>
      <c r="BT5" s="331">
        <f>INDEX('SO APRIL 2026 Rev2'!$B$6:$BG$51,MATCH(B5,'SO APRIL 2026 Rev2'!$B$6:$B$51,0),MATCH($BT$3,'SO APRIL 2026 Rev2'!$B$5:$XG$5,0))</f>
        <v>1000</v>
      </c>
      <c r="BU5" s="331">
        <f>INDEX('Summary sales'!$A$6:$BX$50,MATCH($B5,'Summary sales'!$A$6:$A$50,0),MATCH($BT$3,'Summary sales'!$A$7:$BX$7,0))</f>
        <v>684.61399999994296</v>
      </c>
      <c r="BV5" s="331">
        <f t="shared" ref="BV5:BV7" si="18">BU5-BT5</f>
        <v>-315.38600000005704</v>
      </c>
      <c r="BW5" s="332">
        <f>BU5/BT5</f>
        <v>0.68461399999994299</v>
      </c>
      <c r="BX5" s="331">
        <f>INDEX('SO APRIL 2026 Rev2'!$B$6:$BG$51,MATCH(B5,'SO APRIL 2026 Rev2'!$B$6:$B$51,0),MATCH($BX$3,'SO APRIL 2026 Rev2'!$B$5:$XG$5,0))</f>
        <v>5500</v>
      </c>
      <c r="BY5" s="331">
        <f ca="1">INDEX('Summary sales'!$A$6:$BX$50,MATCH($B5,'Summary sales'!$A$6:$A$50,0),MATCH($BX$3,'Summary sales'!$A$7:$BX$7,0))</f>
        <v>5952.73</v>
      </c>
      <c r="BZ5" s="331">
        <f t="shared" ref="BZ5:BZ7" ca="1" si="19">BY5-BX5</f>
        <v>452.72999999999956</v>
      </c>
      <c r="CA5" s="332">
        <f ca="1">BY5/BX5</f>
        <v>1.0823145454545453</v>
      </c>
      <c r="CB5" s="331">
        <f>INDEX('SO APRIL 2026 Rev2'!$B$6:$BG$51,MATCH(B5,'SO APRIL 2026 Rev2'!$B$6:$B$51,0),MATCH($CB$3,'SO APRIL 2026 Rev2'!$B$5:$XG$5,0))</f>
        <v>70.054838709677327</v>
      </c>
      <c r="CC5" s="331">
        <f>INDEX('Summary sales'!$A$6:$BX$50,MATCH($B5,'Summary sales'!$A$6:$A$50,0),MATCH($CB$3,'Summary sales'!$A$7:$BX$7,0))</f>
        <v>171.5</v>
      </c>
      <c r="CD5" s="331">
        <f t="shared" ref="CD5:CD7" si="20">CC5-CB5</f>
        <v>101.44516129032267</v>
      </c>
      <c r="CE5" s="332">
        <f>CC5/CB5</f>
        <v>2.4480821476262866</v>
      </c>
      <c r="CF5" s="331">
        <f>INDEX('SO APRIL 2026 Rev2'!$B$6:$BG$51,MATCH(B5,'SO APRIL 2026 Rev2'!$B$6:$B$51,0),MATCH($CF$3,'SO APRIL 2026 Rev2'!$B$5:$XG$5,0))</f>
        <v>89.451612903225808</v>
      </c>
      <c r="CG5" s="331">
        <f>INDEX('Summary sales'!$A$6:$BX$50,MATCH($B5,'Summary sales'!$A$6:$A$50,0),MATCH($CF$3,'Summary sales'!$A$7:$BX$7,0))</f>
        <v>49.679999999993015</v>
      </c>
      <c r="CH5" s="331">
        <f t="shared" ref="CH5:CH7" si="21">CG5-CF5</f>
        <v>-39.771612903232793</v>
      </c>
      <c r="CI5" s="332">
        <f>CG5/CF5</f>
        <v>0.5553840605841267</v>
      </c>
      <c r="CJ5" s="331">
        <f>INDEX('SO APRIL 2026 Rev2'!$B$6:$BG$51,MATCH(B5,'SO APRIL 2026 Rev2'!$B$6:$B$51,0),MATCH($CJ$3,'SO APRIL 2026 Rev2'!$B$5:$XG$5,0))</f>
        <v>3500</v>
      </c>
      <c r="CK5" s="331">
        <f>INDEX('Summary sales'!$A$6:$BX$50,MATCH($B5,'Summary sales'!$A$6:$A$50,0),MATCH($CJ$3,'Summary sales'!$A$7:$BX$7,0))</f>
        <v>3736.6999999997206</v>
      </c>
      <c r="CL5" s="331">
        <f t="shared" ref="CL5:CL7" si="22">CK5-CJ5</f>
        <v>236.6999999997206</v>
      </c>
      <c r="CM5" s="332">
        <f>CK5/CJ5</f>
        <v>1.0676285714284917</v>
      </c>
      <c r="CN5" s="331">
        <f>INDEX('SO APRIL 2026 Rev2'!$B$6:$BG$51,MATCH(B5,'SO APRIL 2026 Rev2'!$B$6:$B$51,0),MATCH($CN$3,'SO APRIL 2026 Rev2'!$B$5:$XG$5,0))</f>
        <v>2900</v>
      </c>
      <c r="CO5" s="331">
        <f>INDEX('Summary sales'!$A$6:$BX$50,MATCH($B5,'Summary sales'!$A$6:$A$50,0),MATCH($CN$3,'Summary sales'!$A$7:$BX$7,0))</f>
        <v>4280.0999999996275</v>
      </c>
      <c r="CP5" s="331">
        <f t="shared" ref="CP5:CP7" si="23">CO5-CN5</f>
        <v>1380.0999999996275</v>
      </c>
      <c r="CQ5" s="332">
        <f>CO5/CN5</f>
        <v>1.4758965517240095</v>
      </c>
      <c r="CR5" s="331">
        <f>INDEX('SO APRIL 2026 Rev2'!$B$6:$BG$51,MATCH(B5,'SO APRIL 2026 Rev2'!$B$6:$B$51,0),MATCH($CR$3,'SO APRIL 2026 Rev2'!$B$5:$XG$5,0))</f>
        <v>5000</v>
      </c>
      <c r="CS5" s="331">
        <f>INDEX('Summary sales'!$A$6:$BX$50,MATCH($B5,'Summary sales'!$A$6:$A$50,0),MATCH($CR$3,'Summary sales'!$A$7:$BX$7,0))</f>
        <v>3653.7999999999884</v>
      </c>
      <c r="CT5" s="331">
        <f t="shared" ref="CT5:CT7" si="24">CS5-CR5</f>
        <v>-1346.2000000000116</v>
      </c>
      <c r="CU5" s="332">
        <f>CS5/CR5</f>
        <v>0.73075999999999763</v>
      </c>
      <c r="CV5" s="331">
        <f>INDEX('SO APRIL 2026 Rev2'!$B$6:$BG$51,MATCH(B5,'SO APRIL 2026 Rev2'!$B$6:$B$51,0),MATCH($CV$3,'SO APRIL 2026 Rev2'!$B$5:$XG$5,0))</f>
        <v>8000</v>
      </c>
      <c r="CW5" s="331">
        <f>INDEX('Summary sales'!$A$6:$BX$50,MATCH($B5,'Summary sales'!$A$6:$A$50,0),MATCH($CV$3,'Summary sales'!$A$7:$BX$7,0))</f>
        <v>10072.800000000047</v>
      </c>
      <c r="CX5" s="331">
        <f t="shared" ref="CX5:CX7" si="25">CW5-CV5</f>
        <v>2072.8000000000466</v>
      </c>
      <c r="CY5" s="332">
        <f>CW5/CV5</f>
        <v>1.2591000000000059</v>
      </c>
      <c r="CZ5" s="331">
        <f>INDEX('SO APRIL 2026 Rev2'!$B$6:$BG$51,MATCH(B5,'SO APRIL 2026 Rev2'!$B$6:$B$51,0),MATCH($CZ$3,'SO APRIL 2026 Rev2'!$B$5:$XG$5,0))</f>
        <v>11659.554548387085</v>
      </c>
      <c r="DA5" s="331">
        <f>INDEX('Summary sales'!$A$6:$BX$50,MATCH($B5,'Summary sales'!$A$6:$A$50,0),MATCH($CZ$3,'Summary sales'!$A$7:$BX$7,0))</f>
        <v>17625.255999997258</v>
      </c>
      <c r="DB5" s="331">
        <f t="shared" ref="DB5:DB7" si="26">DA5-CZ5</f>
        <v>5965.7014516101735</v>
      </c>
      <c r="DC5" s="332">
        <f>DA5/CZ5</f>
        <v>1.5116577504614388</v>
      </c>
      <c r="DD5" s="331">
        <f>INDEX('SO APRIL 2026 Rev2'!$B$6:$BG$51,MATCH(B5,'SO APRIL 2026 Rev2'!$B$6:$B$51,0),MATCH($DD$3,'SO APRIL 2026 Rev2'!$B$5:$XG$5,0))</f>
        <v>2020.8603225806426</v>
      </c>
      <c r="DE5" s="331">
        <f>INDEX('Summary sales'!$A$6:$BX$50,MATCH($B5,'Summary sales'!$A$6:$A$50,0),MATCH($DD$3,'Summary sales'!$A$7:$BX$7,0))</f>
        <v>2250.6499999994412</v>
      </c>
      <c r="DF5" s="331">
        <f t="shared" ref="DF5:DF7" si="27">DE5-DD5</f>
        <v>229.78967741879865</v>
      </c>
      <c r="DG5" s="332">
        <f>DE5/DD5</f>
        <v>1.1137088371972967</v>
      </c>
      <c r="DH5" s="331">
        <f>INDEX('SO APRIL 2026 Rev2'!$B$6:$BG$51,MATCH(B5,'SO APRIL 2026 Rev2'!$B$6:$B$51,0),MATCH($DH$3,'SO APRIL 2026 Rev2'!$B$5:$XG$5,0))</f>
        <v>800</v>
      </c>
      <c r="DI5" s="331">
        <f>INDEX('Summary sales'!$A$6:$BX$50,MATCH($B5,'Summary sales'!$A$6:$A$50,0),MATCH($DH$3,'Summary sales'!$A$7:$BX$7,0))</f>
        <v>934.58000000007451</v>
      </c>
      <c r="DJ5" s="331">
        <f t="shared" ref="DJ5:DJ7" si="28">DI5-DH5</f>
        <v>134.58000000007451</v>
      </c>
      <c r="DK5" s="332">
        <f>DI5/DH5</f>
        <v>1.1682250000000931</v>
      </c>
      <c r="DL5" s="331">
        <f>INDEX('SO APRIL 2026 Rev2'!$B$6:$BG$51,MATCH(B5,'SO APRIL 2026 Rev2'!$B$6:$B$51,0),MATCH($DL$3,'SO APRIL 2026 Rev2'!$B$5:$XG$5,0))</f>
        <v>7200</v>
      </c>
      <c r="DM5" s="331">
        <f>INDEX('Summary sales'!$A$6:$BX$50,MATCH($B5,'Summary sales'!$A$6:$A$50,0),MATCH($DL$3,'Summary sales'!$A$7:$BX$7,0))</f>
        <v>9450.320000000298</v>
      </c>
      <c r="DN5" s="331">
        <f t="shared" ref="DN5:DN7" si="29">DM5-DL5</f>
        <v>2250.320000000298</v>
      </c>
      <c r="DO5" s="332">
        <f>DM5/DL5</f>
        <v>1.3125444444444858</v>
      </c>
      <c r="DP5" s="331">
        <f>INDEX('SO APRIL 2026 Rev2'!$B$6:$BG$51,MATCH(B5,'SO APRIL 2026 Rev2'!$B$6:$B$51,0),MATCH($DP$3,'SO APRIL 2026 Rev2'!$B$5:$XG$5,0))</f>
        <v>3499.876774193548</v>
      </c>
      <c r="DQ5" s="331">
        <f>INDEX('Summary sales'!$A$6:$BX$50,MATCH($B5,'Summary sales'!$A$6:$A$50,0),MATCH($DP$3,'Summary sales'!$A$7:$BX$7,0))</f>
        <v>4771.2799999999988</v>
      </c>
      <c r="DR5" s="331">
        <f t="shared" ref="DR5:DR7" si="30">DQ5-DP5</f>
        <v>1271.4032258064508</v>
      </c>
      <c r="DS5" s="332">
        <f>DQ5/DP5</f>
        <v>1.363270854328696</v>
      </c>
      <c r="DT5" s="331">
        <f>INDEX('SO APRIL 2026 Rev2'!$B$6:$BG$51,MATCH(B5,'SO APRIL 2026 Rev2'!$B$6:$B$51,0),MATCH($DT$3,'SO APRIL 2026 Rev2'!$B$5:$XG$5,0))</f>
        <v>2043.2745161290325</v>
      </c>
      <c r="DU5" s="331">
        <f>INDEX('Summary sales'!$A$6:$BX$50,MATCH($B5,'Summary sales'!$A$6:$A$50,0),MATCH($DT$3,'Summary sales'!$A$7:$BX$7,0))</f>
        <v>1239.25</v>
      </c>
      <c r="DV5" s="331">
        <f t="shared" ref="DV5:DV7" si="31">DU5-DT5</f>
        <v>-804.02451612903246</v>
      </c>
      <c r="DW5" s="332">
        <f>DU5/DT5</f>
        <v>0.60650196056267047</v>
      </c>
      <c r="DX5" s="331">
        <f>INDEX('SO APRIL 2026 Rev2'!$B$6:$BG$51,MATCH(B5,'SO APRIL 2026 Rev2'!$B$6:$B$51,0),MATCH($DX$3,'SO APRIL 2026 Rev2'!$B$5:$XG$5,0))</f>
        <v>1999.5303225806451</v>
      </c>
      <c r="DY5" s="331">
        <f>INDEX('Summary sales'!$A$6:$BX$50,MATCH($B5,'Summary sales'!$A$6:$A$50,0),MATCH($DX$3,'Summary sales'!$A$7:$BX$7,0))</f>
        <v>2274.6999999999534</v>
      </c>
      <c r="DZ5" s="331">
        <f t="shared" ref="DZ5:DZ7" si="32">DY5-DX5</f>
        <v>275.1696774193083</v>
      </c>
      <c r="EA5" s="332">
        <f>DY5/DX5</f>
        <v>1.1376171565451267</v>
      </c>
      <c r="EB5" s="331">
        <f>INDEX('SO APRIL 2026 Rev2'!$B$6:$BG$51,MATCH(B5,'SO APRIL 2026 Rev2'!$B$6:$B$51,0),MATCH($EB$3,'SO APRIL 2026 Rev2'!$B$5:$XG$5,0))</f>
        <v>1000</v>
      </c>
      <c r="EC5" s="331">
        <f>INDEX('Summary sales'!$A$6:$BX$50,MATCH($B5,'Summary sales'!$A$6:$A$50,0),MATCH($EB$3,'Summary sales'!$A$7:$BX$7,0))</f>
        <v>1085.3800000000047</v>
      </c>
      <c r="ED5" s="331">
        <f t="shared" ref="ED5:ED7" si="33">EC5-EB5</f>
        <v>85.380000000004657</v>
      </c>
      <c r="EE5" s="332">
        <f>EC5/EB5</f>
        <v>1.0853800000000047</v>
      </c>
      <c r="EF5" s="331">
        <f>INDEX('SO APRIL 2026 Rev2'!$B$6:$BG$51,MATCH(B5,'SO APRIL 2026 Rev2'!$B$6:$B$51,0),MATCH($EF$3,'SO APRIL 2026 Rev2'!$B$5:$XG$5,0))</f>
        <v>11007.047419354845</v>
      </c>
      <c r="EG5" s="331">
        <f>INDEX('Summary sales'!$A$6:$BX$50,MATCH($B5,'Summary sales'!$A$6:$A$50,0),MATCH($EF$3,'Summary sales'!$A$7:$BX$7,0))</f>
        <v>10600.299999999814</v>
      </c>
      <c r="EH5" s="331">
        <f t="shared" ref="EH5:EH7" si="34">EG5-EF5</f>
        <v>-406.74741935503152</v>
      </c>
      <c r="EI5" s="332">
        <f>EG5/EF5</f>
        <v>0.96304663695372072</v>
      </c>
      <c r="EJ5" s="331">
        <f>INDEX('SO APRIL 2026 Rev2'!$B$6:$BG$51,MATCH(B5,'SO APRIL 2026 Rev2'!$B$6:$B$51,0),MATCH($EJ$3,'SO APRIL 2026 Rev2'!$B$5:$XG$5,0))</f>
        <v>1519.5448387096778</v>
      </c>
      <c r="EK5" s="331">
        <f>INDEX('Summary sales'!$A$6:$BX$50,MATCH($B5,'Summary sales'!$A$6:$A$50,0),MATCH($EJ$3,'Summary sales'!$A$7:$BX$7,0))</f>
        <v>1890.0400000000373</v>
      </c>
      <c r="EL5" s="331">
        <f t="shared" ref="EL5:EL7" si="35">EK5-EJ5</f>
        <v>370.49516129035942</v>
      </c>
      <c r="EM5" s="332">
        <f>EK5/EJ5</f>
        <v>1.2438198280512509</v>
      </c>
      <c r="EN5" s="331">
        <f>INDEX('SO APRIL 2026 Rev2'!$B$6:$BG$51,MATCH(B5,'SO APRIL 2026 Rev2'!$B$6:$B$51,0),MATCH($EN$3,'SO APRIL 2026 Rev2'!$B$5:$XG$5,0))</f>
        <v>3999.6741935483842</v>
      </c>
      <c r="EO5" s="331">
        <f>INDEX('Summary sales'!$A$6:$BX$50,MATCH($B5,'Summary sales'!$A$6:$A$50,0),MATCH($EN$3,'Summary sales'!$A$7:$BX$7,0))</f>
        <v>5665.3799999998882</v>
      </c>
      <c r="EP5" s="331">
        <f t="shared" ref="EP5:EP7" si="36">EO5-EN5</f>
        <v>1665.705806451504</v>
      </c>
      <c r="EQ5" s="332">
        <f>EO5/EN5</f>
        <v>1.416460372981966</v>
      </c>
      <c r="ER5" s="331">
        <f>INDEX('SO APRIL 2026 Rev2'!$B$6:$BG$51,MATCH(B5,'SO APRIL 2026 Rev2'!$B$6:$B$51,0),MATCH($ER$3,'SO APRIL 2026 Rev2'!$B$5:$XG$5,0))</f>
        <v>7000</v>
      </c>
      <c r="ES5" s="331">
        <f>INDEX('Summary sales'!$A$6:$BX$50,MATCH(B5,'Summary sales'!$A$6:$A$50,0),MATCH($ER$3,'Summary sales'!$A$7:$BX$7,0))</f>
        <v>7568.7600000000093</v>
      </c>
      <c r="ET5" s="331">
        <f t="shared" ref="ET5:ET7" si="37">ES5-ER5</f>
        <v>568.76000000000931</v>
      </c>
      <c r="EU5" s="332">
        <f>ES5/ER5</f>
        <v>1.0812514285714299</v>
      </c>
      <c r="EV5" s="331">
        <f>INDEX('SO APRIL 2026 Rev2'!$B$6:$BG$51,MATCH(B5,'SO APRIL 2026 Rev2'!$B$6:$B$51,0),MATCH($EV$3,'SO APRIL 2026 Rev2'!$B$5:$XG$5,0))</f>
        <v>7000</v>
      </c>
      <c r="EW5" s="331">
        <f>INDEX('Summary sales'!$A$6:$BX$50,MATCH($B5,'Summary sales'!$A$6:$A$50,0),MATCH($EV$3,'Summary sales'!$A$7:$BX$7,0))</f>
        <v>9724.7299999999814</v>
      </c>
      <c r="EX5" s="331">
        <f t="shared" ref="EX5:EX7" si="38">EW5-EV5</f>
        <v>2724.7299999999814</v>
      </c>
      <c r="EY5" s="332">
        <f>EW5/EV5</f>
        <v>1.3892471428571402</v>
      </c>
      <c r="EZ5" s="331">
        <f>INDEX('SO APRIL 2026 Rev2'!$B$6:$BG$51,MATCH(B5,'SO APRIL 2026 Rev2'!$B$6:$B$51,0),MATCH($EZ$3,'SO APRIL 2026 Rev2'!$B$5:$XG$5,0))</f>
        <v>26500</v>
      </c>
      <c r="FA5" s="331">
        <f>INDEX('Summary sales'!$A$6:$BX$50,MATCH($B5,'Summary sales'!$A$6:$A$50,0),MATCH($EZ$3,'Summary sales'!$A$7:$BX$7,0))</f>
        <v>19191.259999999776</v>
      </c>
      <c r="FB5" s="331">
        <f t="shared" ref="FB5:FB7" si="39">FA5-EZ5</f>
        <v>-7308.7400000002235</v>
      </c>
      <c r="FC5" s="332">
        <f>FA5/EZ5</f>
        <v>0.72419849056602925</v>
      </c>
      <c r="FD5" s="331">
        <f>INDEX('SO APRIL 2026 Rev2'!$B$6:$BG$51,MATCH(B5,'SO APRIL 2026 Rev2'!$B$6:$B$51,0),MATCH($FD$3,'SO APRIL 2026 Rev2'!$B$5:$XG$5,0))</f>
        <v>8000</v>
      </c>
      <c r="FE5" s="331">
        <f>INDEX('Summary sales'!$A$6:$BX$50,MATCH(B5,'Summary sales'!$A$6:$A$50,0),MATCH($FD$3,'Summary sales'!$A$7:$BX$7,0))</f>
        <v>6032.2700000000186</v>
      </c>
      <c r="FF5" s="331">
        <f t="shared" ref="FF5:FF7" si="40">FE5-FD5</f>
        <v>-1967.7299999999814</v>
      </c>
      <c r="FG5" s="332">
        <f>FE5/FD5</f>
        <v>0.75403375000000228</v>
      </c>
      <c r="FH5" s="331">
        <f>INDEX('SO APRIL 2026 Rev2'!$B$6:$BG$51,MATCH(B5,'SO APRIL 2026 Rev2'!$B$6:$B$51,0),MATCH($FH$3,'SO APRIL 2026 Rev2'!$B$5:$XG$5,0))</f>
        <v>3500</v>
      </c>
      <c r="FI5" s="331">
        <f>INDEX('Summary sales'!$A$6:$BX$50,MATCH(B5,'Summary sales'!$A$6:$A$50,0),MATCH($FH$3,'Summary sales'!$A$7:$BX$7,0))</f>
        <v>2573.7999999998137</v>
      </c>
      <c r="FJ5" s="331">
        <f t="shared" ref="FJ5:FJ7" si="41">FI5-FH5</f>
        <v>-926.20000000018626</v>
      </c>
      <c r="FK5" s="332">
        <f>FI5/FH5</f>
        <v>0.73537142857137539</v>
      </c>
      <c r="FL5" s="331">
        <f>INDEX('SO APRIL 2026 Rev2'!$B$6:$BG$51,MATCH(B5,'SO APRIL 2026 Rev2'!$B$6:$B$51,0),MATCH($FL$3,'SO APRIL 2026 Rev2'!$B$5:$XG$5,0))</f>
        <v>726.8151612903232</v>
      </c>
      <c r="FM5" s="331">
        <f>INDEX('Summary sales'!$A$6:$BX$50,MATCH(B5,'Summary sales'!$A$6:$A$50,0),MATCH($FL$3,'Summary sales'!$A$7:$BX$7,0))</f>
        <v>449.13000000000466</v>
      </c>
      <c r="FN5" s="331">
        <f t="shared" ref="FN5:FN7" si="42">FM5-FL5</f>
        <v>-277.68516129031855</v>
      </c>
      <c r="FO5" s="332">
        <f>FM5/FL5</f>
        <v>0.61794253053645587</v>
      </c>
      <c r="FP5" s="331">
        <f>INDEX('SO APRIL 2026 Rev2'!$B$6:$BG$51,MATCH(B5,'SO APRIL 2026 Rev2'!$B$6:$B$51,0),MATCH($FP$3,'SO APRIL 2026 Rev2'!$B$5:$XG$5,0))</f>
        <v>3018.0416129032269</v>
      </c>
      <c r="FQ5" s="331">
        <f>INDEX('Summary sales'!$A$6:$BX$50,MATCH(B5,'Summary sales'!$A$6:$A$50,0),MATCH($FP$3,'Summary sales'!$A$7:$BX$7,0))</f>
        <v>2807.3500000000931</v>
      </c>
      <c r="FR5" s="331">
        <f t="shared" ref="FR5:FR7" si="43">FQ5-FP5</f>
        <v>-210.69161290313377</v>
      </c>
      <c r="FS5" s="332">
        <f>FQ5/FP5</f>
        <v>0.93018929493803182</v>
      </c>
      <c r="FT5" s="331">
        <f>INDEX('SO APRIL 2026 Rev2'!$B$6:$BG$51,MATCH(B5,'SO APRIL 2026 Rev2'!$B$6:$B$51,0),MATCH($FT$3,'SO APRIL 2026 Rev2'!$B$5:$XG$5,0))</f>
        <v>2044.9996774193546</v>
      </c>
      <c r="FU5" s="331">
        <f>INDEX('Summary sales'!$A$6:$BX$50,MATCH(B5,'Summary sales'!$A$6:$A$50,0),MATCH($FT$3,'Summary sales'!$A$7:$BX$7,0))</f>
        <v>2993.1100000001024</v>
      </c>
      <c r="FV5" s="331">
        <f t="shared" ref="FV5:FV7" si="44">FU5-FT5</f>
        <v>948.11032258074783</v>
      </c>
      <c r="FW5" s="332">
        <f>FU5/FT5</f>
        <v>1.4636237027563721</v>
      </c>
      <c r="FX5" s="331">
        <f>INDEX('SO APRIL 2026 Rev2'!$B$6:$BG$51,MATCH(B5,'SO APRIL 2026 Rev2'!$B$6:$B$51,0),MATCH($FX$3,'SO APRIL 2026 Rev2'!$B$5:$XG$5,0))</f>
        <v>369.61070967741654</v>
      </c>
      <c r="FY5" s="331">
        <f>INDEX('Summary sales'!$A$6:$BX$50,MATCH(B5,'Summary sales'!$A$6:$A$50,0),MATCH($FX$3,'Summary sales'!$A$7:$BX$7,0))</f>
        <v>0</v>
      </c>
      <c r="FZ5" s="331">
        <f t="shared" ref="FZ5:FZ7" si="45">FY5-FX5</f>
        <v>-369.61070967741654</v>
      </c>
      <c r="GA5" s="332">
        <f>FY5/FX5</f>
        <v>0</v>
      </c>
      <c r="GB5" s="331">
        <f>INDEX('SO APRIL 2026 Rev2'!$B$6:$BG$51,MATCH(B5,'SO APRIL 2026 Rev2'!$B$6:$B$51,0),MATCH($GB$3,'SO APRIL 2026 Rev2'!$B$5:$XG$5,0))</f>
        <v>0</v>
      </c>
      <c r="GC5" s="331">
        <f>INDEX('Summary sales'!$A$6:$BX$50,MATCH(B5,'Summary sales'!$A$6:$A$50,0),MATCH($GB$3,'Summary sales'!$A$7:$BX$7,0))</f>
        <v>0</v>
      </c>
      <c r="GD5" s="331">
        <f t="shared" ref="GD5:GD7" si="46">GC5-GB5</f>
        <v>0</v>
      </c>
      <c r="GE5" s="332" t="e">
        <f>GC5/GB5</f>
        <v>#DIV/0!</v>
      </c>
      <c r="GF5" s="331">
        <f>INDEX('SO APRIL 2026 Rev2'!$B$6:$BG$51,MATCH(B5,'SO APRIL 2026 Rev2'!$B$6:$B$51,0),MATCH($GF$3,'SO APRIL 2026 Rev2'!$B$5:$XG$5,0))</f>
        <v>5000</v>
      </c>
      <c r="GG5" s="331">
        <f>INDEX('Summary sales'!$A$6:$BX$50,MATCH($B5,'Summary sales'!$A$6:$A$50,0),MATCH($GF$3,'Summary sales'!$A$7:$BX$7,0))</f>
        <v>6855.3809999996811</v>
      </c>
      <c r="GH5" s="331">
        <f t="shared" ref="GH5:GH7" si="47">GG5-GF5</f>
        <v>1855.3809999996811</v>
      </c>
      <c r="GI5" s="332">
        <f>GG5/GF5</f>
        <v>1.3710761999999361</v>
      </c>
      <c r="GJ5" s="331">
        <f>INDEX('SO APRIL 2026 Rev2'!$B$6:$BG$51,MATCH(B5,'SO APRIL 2026 Rev2'!$B$6:$B$51,0),MATCH($GJ$3,'SO APRIL 2026 Rev2'!$B$5:$XG$5,0))</f>
        <v>1121.900322580635</v>
      </c>
      <c r="GK5" s="331">
        <f>INDEX('Summary sales'!$A$6:$BX$50,MATCH($B5,'Summary sales'!$A$6:$A$50,0),MATCH($GJ$3,'Summary sales'!$A$7:$BX$7,0))</f>
        <v>1576.2900000000373</v>
      </c>
      <c r="GL5" s="331">
        <f t="shared" ref="GL5:GL7" si="48">GK5-GJ5</f>
        <v>454.38967741940223</v>
      </c>
      <c r="GM5" s="332">
        <f>GK5/GJ5</f>
        <v>1.4050178685876469</v>
      </c>
      <c r="GN5" s="331">
        <f>INDEX('SO APRIL 2026 Rev2'!$B$6:$BG$51,MATCH(B5,'SO APRIL 2026 Rev2'!$B$6:$B$51,0),MATCH($GN$3,'SO APRIL 2026 Rev2'!$B$5:$XG$5,0))</f>
        <v>1800</v>
      </c>
      <c r="GO5" s="331">
        <f>INDEX('Summary sales'!$A$6:$BX$50,MATCH(B5,'Summary sales'!$A$6:$A$50,0),MATCH($GN$3,'Summary sales'!$A$7:$BX$7,0))</f>
        <v>1659.6369999999879</v>
      </c>
      <c r="GP5" s="331">
        <f t="shared" ref="GP5:GP7" si="49">GO5-GN5</f>
        <v>-140.36300000001211</v>
      </c>
      <c r="GQ5" s="332">
        <f>GO5/GN5</f>
        <v>0.92202055555554885</v>
      </c>
      <c r="GR5" s="331">
        <f>INDEX('SO APRIL 2026 Rev2'!$B$6:$BG$51,MATCH(B5,'SO APRIL 2026 Rev2'!$B$6:$B$51,0),MATCH($GR$3,'SO APRIL 2026 Rev2'!$B$5:$XG$5,0))</f>
        <v>2499.7025806451697</v>
      </c>
      <c r="GS5" s="331">
        <f>INDEX('Summary sales'!$A$6:$BX$50,MATCH(B5,'Summary sales'!$A$6:$A$50,0),MATCH($GR$3,'Summary sales'!$A$7:$BX$7,0))</f>
        <v>91.560000000055879</v>
      </c>
      <c r="GT5" s="331">
        <f t="shared" ref="GT5:GT7" si="50">GS5-GR5</f>
        <v>-2408.1425806451139</v>
      </c>
      <c r="GU5" s="332">
        <f>GS5/GR5</f>
        <v>3.6628357593015873E-2</v>
      </c>
      <c r="GV5" s="331">
        <f>INDEX('SO APRIL 2026 Rev2'!$B$6:$BG$51,MATCH(B5,'SO APRIL 2026 Rev2'!$B$6:$B$51,0),MATCH($GV$3,'SO APRIL 2026 Rev2'!$B$5:$XG$5,0))</f>
        <v>0</v>
      </c>
      <c r="GW5" s="331">
        <f>INDEX('Summary sales'!$A$6:$BX$50,MATCH(B5,'Summary sales'!$A$6:$A$50,0),MATCH($GV$3,'Summary sales'!$A$7:$BX$7,0))</f>
        <v>0</v>
      </c>
      <c r="GX5" s="331">
        <f t="shared" ref="GX5" si="51">GW5-GV5</f>
        <v>0</v>
      </c>
      <c r="GY5" s="332" t="e">
        <f>GW5/GV5</f>
        <v>#DIV/0!</v>
      </c>
      <c r="GZ5" s="331">
        <f>INDEX('SO APRIL 2026 Rev2'!$B$6:$BG$51,MATCH(B5,'SO APRIL 2026 Rev2'!$B$6:$B$51,0),MATCH($GZ$3,'SO APRIL 2026 Rev2'!$B$5:$XG$5,0))</f>
        <v>0</v>
      </c>
      <c r="HA5" s="331">
        <f>INDEX('Summary sales'!$A$6:$BX$50,MATCH(B5,'Summary sales'!$A$6:$A$50,0),MATCH($GZ$3,'Summary sales'!$A$7:$BX$7,0))</f>
        <v>0</v>
      </c>
      <c r="HB5" s="331">
        <f t="shared" ref="HB5:HB7" si="52">HA5-GZ5</f>
        <v>0</v>
      </c>
      <c r="HC5" s="378" t="e">
        <f>HA5/GZ5</f>
        <v>#DIV/0!</v>
      </c>
    </row>
    <row r="6" spans="1:226" ht="15" customHeight="1">
      <c r="A6" s="574"/>
      <c r="B6" s="333">
        <f t="shared" ref="B6:B9" si="53">B5+1</f>
        <v>46114</v>
      </c>
      <c r="C6" s="334" t="str">
        <f t="shared" si="0"/>
        <v>Kam</v>
      </c>
      <c r="D6" s="335">
        <f t="shared" ref="D6:D9" si="54">SUMIF($H$4:$HB$4,$D$4,H6:HB6)</f>
        <v>186311.43461290322</v>
      </c>
      <c r="E6" s="335">
        <f t="shared" ref="E6:E9" ca="1" si="55">SUMIF($H$4:$HB$4,$E$4,H6:HB6)</f>
        <v>175615.55900000324</v>
      </c>
      <c r="F6" s="335">
        <f t="shared" ca="1" si="1"/>
        <v>-10695.875612899981</v>
      </c>
      <c r="G6" s="336">
        <f t="shared" ref="G6:G7" ca="1" si="56">E6/D6</f>
        <v>0.94259141616765141</v>
      </c>
      <c r="H6" s="335">
        <f>INDEX('SO APRIL 2026 Rev2'!$B$6:$BG$51,MATCH(B6,'SO APRIL 2026 Rev2'!$B$6:$B$51,0),MATCH($H$3,'SO APRIL 2026 Rev2'!$B$5:$XG$5,0))</f>
        <v>1199.5729032258068</v>
      </c>
      <c r="I6" s="335">
        <f>INDEX('Summary sales'!$A$6:$BX$50,MATCH(B6,'Summary sales'!$A$6:$A$50,0),MATCH($H$3,'Summary sales'!$A$7:$BX$7,0))</f>
        <v>1147.3400000000838</v>
      </c>
      <c r="J6" s="335">
        <f t="shared" si="2"/>
        <v>-52.232903225723021</v>
      </c>
      <c r="K6" s="336">
        <f t="shared" ref="K6:K7" si="57">I6/H6</f>
        <v>0.95645708311244615</v>
      </c>
      <c r="L6" s="335">
        <f>INDEX('SO APRIL 2026 Rev2'!$B$6:$BG$51,MATCH(B6,'SO APRIL 2026 Rev2'!$B$6:$B$51,0),MATCH($L$3,'SO APRIL 2026 Rev2'!$B$5:$XG$5,0))</f>
        <v>1500</v>
      </c>
      <c r="M6" s="335">
        <f>INDEX('Summary sales'!$A$6:$BX$50,MATCH($B6,'Summary sales'!$A$6:$A$50,0),MATCH($L$3,'Summary sales'!$A$7:$BX$7,0))</f>
        <v>1097.8000000007451</v>
      </c>
      <c r="N6" s="335">
        <f t="shared" si="3"/>
        <v>-402.19999999925494</v>
      </c>
      <c r="O6" s="336">
        <f t="shared" ref="O6:O7" si="58">M6/L6</f>
        <v>0.73186666666716338</v>
      </c>
      <c r="P6" s="335">
        <f>INDEX('SO APRIL 2026 Rev2'!$B$6:$BG$51,MATCH(B6,'SO APRIL 2026 Rev2'!$B$6:$B$51,0),MATCH($P$3,'SO APRIL 2026 Rev2'!$B$5:$XG$5,0))</f>
        <v>1129.7312903225857</v>
      </c>
      <c r="Q6" s="335">
        <f>INDEX('Summary sales'!$A$6:$BX$50,MATCH($B6,'Summary sales'!$A$6:$A$50,0),MATCH($P$3,'Summary sales'!$A$7:$BX$7,0))</f>
        <v>1177.1299999998882</v>
      </c>
      <c r="R6" s="335">
        <f t="shared" si="4"/>
        <v>47.398709677302577</v>
      </c>
      <c r="S6" s="336">
        <f t="shared" ref="S6:S7" si="59">Q6/P6</f>
        <v>1.0419557376903035</v>
      </c>
      <c r="T6" s="335">
        <f>INDEX('SO APRIL 2026 Rev2'!$B$6:$BG$51,MATCH(B6,'SO APRIL 2026 Rev2'!$B$6:$B$51,0),MATCH($T$3,'SO APRIL 2026 Rev2'!$B$5:$XG$5,0))</f>
        <v>3282.5161290322658</v>
      </c>
      <c r="U6" s="335">
        <f>INDEX('Summary sales'!$A$6:$BX$50,MATCH($B6,'Summary sales'!$A$6:$A$50,0),MATCH($T$3,'Summary sales'!$A$7:$BX$7,0))</f>
        <v>3052.6000000000931</v>
      </c>
      <c r="V6" s="335">
        <f t="shared" si="5"/>
        <v>-229.91612903217265</v>
      </c>
      <c r="W6" s="336">
        <f t="shared" ref="W6:W7" si="60">U6/T6</f>
        <v>0.92995734979070599</v>
      </c>
      <c r="X6" s="335">
        <f>INDEX('SO APRIL 2026 Rev2'!$B$6:$BG$51,MATCH(B6,'SO APRIL 2026 Rev2'!$B$6:$B$51,0),MATCH($X$3,'SO APRIL 2026 Rev2'!$B$5:$XG$5,0))</f>
        <v>644.02064516129087</v>
      </c>
      <c r="Y6" s="335">
        <f>INDEX('Summary sales'!$A$6:$BX$50,MATCH($B6,'Summary sales'!$A$6:$A$50,0),MATCH($X$3,'Summary sales'!$A$7:$BX$7,0))</f>
        <v>778.56000000005588</v>
      </c>
      <c r="Z6" s="335">
        <f t="shared" si="6"/>
        <v>134.53935483876501</v>
      </c>
      <c r="AA6" s="336">
        <f t="shared" ref="AA6:AA7" si="61">Y6/X6</f>
        <v>1.2089053446494258</v>
      </c>
      <c r="AB6" s="335">
        <f>INDEX('SO APRIL 2026 Rev2'!$B$6:$BG$51,MATCH(B6,'SO APRIL 2026 Rev2'!$B$6:$B$51,0),MATCH($AB$3,'SO APRIL 2026 Rev2'!$B$5:$XG$5,0))</f>
        <v>0</v>
      </c>
      <c r="AC6" s="335">
        <f>INDEX('Summary sales'!$A$6:$BX$50,MATCH($B6,'Summary sales'!$A$6:$A$50,0),MATCH($AB$3,'Summary sales'!$A$7:$BX$7,0))</f>
        <v>0</v>
      </c>
      <c r="AD6" s="335">
        <f t="shared" si="7"/>
        <v>0</v>
      </c>
      <c r="AE6" s="336" t="e">
        <f t="shared" ref="AE6:AE7" si="62">AC6/AB6</f>
        <v>#DIV/0!</v>
      </c>
      <c r="AF6" s="335">
        <f>INDEX('SO APRIL 2026 Rev2'!$B$6:$BG$51,MATCH(B6,'SO APRIL 2026 Rev2'!$B$6:$B$51,0),MATCH($AF$3,'SO APRIL 2026 Rev2'!$B$5:$XG$5,0))</f>
        <v>499.97064516129024</v>
      </c>
      <c r="AG6" s="335">
        <f>INDEX('Summary sales'!$A$6:$BX$50,MATCH($B6,'Summary sales'!$A$6:$A$50,0),MATCH($AF$3,'Summary sales'!$A$7:$BX$7,0))</f>
        <v>93.950000000011642</v>
      </c>
      <c r="AH6" s="335">
        <f t="shared" si="8"/>
        <v>-406.02064516127859</v>
      </c>
      <c r="AI6" s="336">
        <f t="shared" ref="AI6:AI7" si="63">AG6/AF6</f>
        <v>0.18791103219610708</v>
      </c>
      <c r="AJ6" s="335">
        <f>INDEX('SO APRIL 2026 Rev2'!$B$6:$BG$51,MATCH(B6,'SO APRIL 2026 Rev2'!$B$6:$B$51,0),MATCH($AJ$3,'SO APRIL 2026 Rev2'!$B$5:$XG$5,0))</f>
        <v>603.76322580644887</v>
      </c>
      <c r="AK6" s="335">
        <f>INDEX('Summary sales'!$A$6:$BX$50,MATCH($B6,'Summary sales'!$A$6:$A$50,0),MATCH($AJ$3,'Summary sales'!$A$7:$BX$7,0))</f>
        <v>911.29000000003725</v>
      </c>
      <c r="AL6" s="335">
        <f t="shared" si="9"/>
        <v>307.52677419358838</v>
      </c>
      <c r="AM6" s="336">
        <f t="shared" ref="AM6:AM7" si="64">AK6/AJ6</f>
        <v>1.5093499588068215</v>
      </c>
      <c r="AN6" s="335">
        <f>INDEX('SO APRIL 2026 Rev2'!$B$6:$BG$51,MATCH(B6,'SO APRIL 2026 Rev2'!$B$6:$B$51,0),MATCH($AN$3,'SO APRIL 2026 Rev2'!$B$5:$XG$5,0))</f>
        <v>673.27548387096704</v>
      </c>
      <c r="AO6" s="335">
        <f>INDEX('Summary sales'!$A$6:$BX$50,MATCH($B6,'Summary sales'!$A$6:$A$50,0),MATCH($AN$3,'Summary sales'!$A$7:$BX$7,0))</f>
        <v>570.57000000006519</v>
      </c>
      <c r="AP6" s="335">
        <f t="shared" si="10"/>
        <v>-102.70548387090184</v>
      </c>
      <c r="AQ6" s="336">
        <f t="shared" ref="AQ6:AQ7" si="65">AO6/AN6</f>
        <v>0.84745399716561598</v>
      </c>
      <c r="AR6" s="335">
        <f>INDEX('SO APRIL 2026 Rev2'!$B$6:$BG$51,MATCH(B6,'SO APRIL 2026 Rev2'!$B$6:$B$51,0),MATCH($AR$3,'SO APRIL 2026 Rev2'!$B$5:$XG$5,0))</f>
        <v>5514.1990322580623</v>
      </c>
      <c r="AS6" s="335">
        <f>INDEX('Summary sales'!$A$6:$BX$50,MATCH($B6,'Summary sales'!$A$6:$A$50,0),MATCH($AR$3,'Summary sales'!$A$7:$BX$7,0))</f>
        <v>4114.4700000006706</v>
      </c>
      <c r="AT6" s="335">
        <f t="shared" si="11"/>
        <v>-1399.7290322573917</v>
      </c>
      <c r="AU6" s="336">
        <f t="shared" ref="AU6:AU7" si="66">AS6/AR6</f>
        <v>0.74615913860399719</v>
      </c>
      <c r="AV6" s="335">
        <f>INDEX('SO APRIL 2026 Rev2'!$B$6:$BG$51,MATCH(B6,'SO APRIL 2026 Rev2'!$B$6:$B$51,0),MATCH($AV$3,'SO APRIL 2026 Rev2'!$B$5:$XG$5,0))</f>
        <v>6600.0622580645213</v>
      </c>
      <c r="AW6" s="335">
        <f>INDEX('Summary sales'!$A$6:$BX$50,MATCH($B6,'Summary sales'!$A$6:$A$50,0),MATCH($AV$3,'Summary sales'!$A$7:$BX$7,0))</f>
        <v>2335.160000000149</v>
      </c>
      <c r="AX6" s="335">
        <f t="shared" si="12"/>
        <v>-4264.9022580643723</v>
      </c>
      <c r="AY6" s="336">
        <f t="shared" ref="AY6:AY7" si="67">AW6/AV6</f>
        <v>0.35380878371970664</v>
      </c>
      <c r="AZ6" s="335">
        <f>INDEX('SO APRIL 2026 Rev2'!$B$6:$BG$51,MATCH(B6,'SO APRIL 2026 Rev2'!$B$6:$B$51,0),MATCH($AZ$3,'SO APRIL 2026 Rev2'!$B$5:$XG$5,0))</f>
        <v>2874.3264516129029</v>
      </c>
      <c r="BA6" s="335">
        <f>INDEX('Summary sales'!$A$6:$BX$50,MATCH($B6,'Summary sales'!$A$6:$A$50,0),MATCH($AZ$3,'Summary sales'!$A$7:$BX$7,0))</f>
        <v>1417.9000000000233</v>
      </c>
      <c r="BB6" s="335">
        <f t="shared" si="13"/>
        <v>-1456.4264516128796</v>
      </c>
      <c r="BC6" s="336">
        <f t="shared" ref="BC6:BC7" si="68">BA6/AZ6</f>
        <v>0.49329817745802018</v>
      </c>
      <c r="BD6" s="335">
        <f>INDEX('SO APRIL 2026 Rev2'!$B$6:$BG$51,MATCH(B6,'SO APRIL 2026 Rev2'!$B$6:$B$51,0),MATCH($BD$3,'SO APRIL 2026 Rev2'!$B$5:$XG$5,0))</f>
        <v>500</v>
      </c>
      <c r="BE6" s="335">
        <f>INDEX('Summary sales'!$A$6:$BX$50,MATCH($B6,'Summary sales'!$A$6:$A$50,0),MATCH($BD$3,'Summary sales'!$A$7:$BX$7,0))</f>
        <v>149.29000000000087</v>
      </c>
      <c r="BF6" s="335">
        <f t="shared" si="14"/>
        <v>-350.70999999999913</v>
      </c>
      <c r="BG6" s="336">
        <f t="shared" ref="BG6:BG7" si="69">BE6/BD6</f>
        <v>0.29858000000000173</v>
      </c>
      <c r="BH6" s="335">
        <f>INDEX('SO APRIL 2026 Rev2'!$B$6:$BG$51,MATCH(B6,'SO APRIL 2026 Rev2'!$B$6:$B$51,0),MATCH($BH$3,'SO APRIL 2026 Rev2'!$B$5:$XG$5,0))</f>
        <v>9600</v>
      </c>
      <c r="BI6" s="335">
        <f>INDEX('Summary sales'!$A$6:$BX$50,MATCH($B6,'Summary sales'!$A$6:$A$50,0),MATCH($BH$3,'Summary sales'!$A$7:$BX$7,0))</f>
        <v>10076.340000000084</v>
      </c>
      <c r="BJ6" s="335">
        <f t="shared" si="15"/>
        <v>476.34000000008382</v>
      </c>
      <c r="BK6" s="336">
        <f t="shared" ref="BK6:BK7" si="70">BI6/BH6</f>
        <v>1.0496187500000087</v>
      </c>
      <c r="BL6" s="335">
        <f>INDEX('SO APRIL 2026 Rev2'!$B$6:$BG$51,MATCH(B6,'SO APRIL 2026 Rev2'!$B$6:$B$51,0),MATCH($BL$3,'SO APRIL 2026 Rev2'!$B$5:$XG$5,0))</f>
        <v>9000.0570967741915</v>
      </c>
      <c r="BM6" s="335">
        <f>INDEX('Summary sales'!$A$6:$BX$50,MATCH($B6,'Summary sales'!$A$6:$A$50,0),MATCH($BL$3,'Summary sales'!$A$7:$BX$7,0))</f>
        <v>10373.959999999963</v>
      </c>
      <c r="BN6" s="335">
        <f t="shared" si="16"/>
        <v>1373.9029032257713</v>
      </c>
      <c r="BO6" s="336">
        <f t="shared" ref="BO6:BO7" si="71">BM6/BL6</f>
        <v>1.1526549096803183</v>
      </c>
      <c r="BP6" s="335">
        <f>INDEX('SO APRIL 2026 Rev2'!$B$6:$BG$51,MATCH(B6,'SO APRIL 2026 Rev2'!$B$6:$B$51,0),MATCH($BP$3,'SO APRIL 2026 Rev2'!$B$5:$XG$5,0))</f>
        <v>1300</v>
      </c>
      <c r="BQ6" s="335">
        <f>INDEX('Summary sales'!$A$6:$BX$50,MATCH($B6,'Summary sales'!$A$6:$A$50,0),MATCH($BP$3,'Summary sales'!$A$7:$BX$7,0))</f>
        <v>879.36999999999534</v>
      </c>
      <c r="BR6" s="335">
        <f t="shared" si="17"/>
        <v>-420.63000000000466</v>
      </c>
      <c r="BS6" s="336">
        <f t="shared" ref="BS6:BS9" si="72">BQ6/BP6</f>
        <v>0.67643846153845799</v>
      </c>
      <c r="BT6" s="335">
        <f>INDEX('SO APRIL 2026 Rev2'!$B$6:$BG$51,MATCH(B6,'SO APRIL 2026 Rev2'!$B$6:$B$51,0),MATCH($BT$3,'SO APRIL 2026 Rev2'!$B$5:$XG$5,0))</f>
        <v>1000</v>
      </c>
      <c r="BU6" s="335">
        <f>INDEX('Summary sales'!$A$6:$BX$50,MATCH($B6,'Summary sales'!$A$6:$A$50,0),MATCH($BT$3,'Summary sales'!$A$7:$BX$7,0))</f>
        <v>810.87300000002097</v>
      </c>
      <c r="BV6" s="335">
        <f t="shared" si="18"/>
        <v>-189.12699999997903</v>
      </c>
      <c r="BW6" s="336">
        <f t="shared" ref="BW6:BW7" si="73">BU6/BT6</f>
        <v>0.81087300000002094</v>
      </c>
      <c r="BX6" s="335">
        <f>INDEX('SO APRIL 2026 Rev2'!$B$6:$BG$51,MATCH(B6,'SO APRIL 2026 Rev2'!$B$6:$B$51,0),MATCH($BX$3,'SO APRIL 2026 Rev2'!$B$5:$XG$5,0))</f>
        <v>5500</v>
      </c>
      <c r="BY6" s="335">
        <f ca="1">INDEX('Summary sales'!$A$6:$BX$50,MATCH($B6,'Summary sales'!$A$6:$A$50,0),MATCH($BX$3,'Summary sales'!$A$7:$BX$7,0))</f>
        <v>3061.44</v>
      </c>
      <c r="BZ6" s="335">
        <f t="shared" ca="1" si="19"/>
        <v>-2438.56</v>
      </c>
      <c r="CA6" s="336">
        <f t="shared" ref="CA6:CA7" ca="1" si="74">BY6/BX6</f>
        <v>0.55662545454545453</v>
      </c>
      <c r="CB6" s="335">
        <f>INDEX('SO APRIL 2026 Rev2'!$B$6:$BG$51,MATCH(B6,'SO APRIL 2026 Rev2'!$B$6:$B$51,0),MATCH($CB$3,'SO APRIL 2026 Rev2'!$B$5:$XG$5,0))</f>
        <v>70.054838709677327</v>
      </c>
      <c r="CC6" s="335">
        <f>INDEX('Summary sales'!$A$6:$BX$50,MATCH($B6,'Summary sales'!$A$6:$A$50,0),MATCH($CB$3,'Summary sales'!$A$7:$BX$7,0))</f>
        <v>165.59999999999127</v>
      </c>
      <c r="CD6" s="335">
        <f t="shared" si="20"/>
        <v>95.545161290313942</v>
      </c>
      <c r="CE6" s="336">
        <f t="shared" ref="CE6:CE7" si="75">CC6/CB6</f>
        <v>2.3638624119352287</v>
      </c>
      <c r="CF6" s="335">
        <f>INDEX('SO APRIL 2026 Rev2'!$B$6:$BG$51,MATCH(B6,'SO APRIL 2026 Rev2'!$B$6:$B$51,0),MATCH($CF$3,'SO APRIL 2026 Rev2'!$B$5:$XG$5,0))</f>
        <v>89.451612903225808</v>
      </c>
      <c r="CG6" s="335">
        <f>INDEX('Summary sales'!$A$6:$BX$50,MATCH($B6,'Summary sales'!$A$6:$A$50,0),MATCH($CF$3,'Summary sales'!$A$7:$BX$7,0))</f>
        <v>49.220000000001164</v>
      </c>
      <c r="CH6" s="335">
        <f t="shared" si="21"/>
        <v>-40.231612903224644</v>
      </c>
      <c r="CI6" s="336">
        <f t="shared" ref="CI6:CI7" si="76">CG6/CF6</f>
        <v>0.55024161557880857</v>
      </c>
      <c r="CJ6" s="335">
        <f>INDEX('SO APRIL 2026 Rev2'!$B$6:$BG$51,MATCH(B6,'SO APRIL 2026 Rev2'!$B$6:$B$51,0),MATCH($CJ$3,'SO APRIL 2026 Rev2'!$B$5:$XG$5,0))</f>
        <v>3500</v>
      </c>
      <c r="CK6" s="335">
        <f>INDEX('Summary sales'!$A$6:$BX$50,MATCH($B6,'Summary sales'!$A$6:$A$50,0),MATCH($CJ$3,'Summary sales'!$A$7:$BX$7,0))</f>
        <v>3460.6000000000931</v>
      </c>
      <c r="CL6" s="335">
        <f t="shared" si="22"/>
        <v>-39.399999999906868</v>
      </c>
      <c r="CM6" s="336">
        <f t="shared" ref="CM6:CM7" si="77">CK6/CJ6</f>
        <v>0.98874285714288379</v>
      </c>
      <c r="CN6" s="335">
        <f>INDEX('SO APRIL 2026 Rev2'!$B$6:$BG$51,MATCH(B6,'SO APRIL 2026 Rev2'!$B$6:$B$51,0),MATCH($CN$3,'SO APRIL 2026 Rev2'!$B$5:$XG$5,0))</f>
        <v>2900</v>
      </c>
      <c r="CO6" s="335">
        <f>INDEX('Summary sales'!$A$6:$BX$50,MATCH($B6,'Summary sales'!$A$6:$A$50,0),MATCH($CN$3,'Summary sales'!$A$7:$BX$7,0))</f>
        <v>4992.4000000003725</v>
      </c>
      <c r="CP6" s="335">
        <f t="shared" si="23"/>
        <v>2092.4000000003725</v>
      </c>
      <c r="CQ6" s="336">
        <f t="shared" ref="CQ6:CQ7" si="78">CO6/CN6</f>
        <v>1.7215172413794388</v>
      </c>
      <c r="CR6" s="335">
        <f>INDEX('SO APRIL 2026 Rev2'!$B$6:$BG$51,MATCH(B6,'SO APRIL 2026 Rev2'!$B$6:$B$51,0),MATCH($CR$3,'SO APRIL 2026 Rev2'!$B$5:$XG$5,0))</f>
        <v>5000</v>
      </c>
      <c r="CS6" s="335">
        <f>INDEX('Summary sales'!$A$6:$BX$50,MATCH($B6,'Summary sales'!$A$6:$A$50,0),MATCH($CR$3,'Summary sales'!$A$7:$BX$7,0))</f>
        <v>4192.9800000000396</v>
      </c>
      <c r="CT6" s="335">
        <f t="shared" si="24"/>
        <v>-807.01999999996042</v>
      </c>
      <c r="CU6" s="336">
        <f t="shared" ref="CU6:CU7" si="79">CS6/CR6</f>
        <v>0.83859600000000789</v>
      </c>
      <c r="CV6" s="335">
        <f>INDEX('SO APRIL 2026 Rev2'!$B$6:$BG$51,MATCH(B6,'SO APRIL 2026 Rev2'!$B$6:$B$51,0),MATCH($CV$3,'SO APRIL 2026 Rev2'!$B$5:$XG$5,0))</f>
        <v>8000</v>
      </c>
      <c r="CW6" s="335">
        <f>INDEX('Summary sales'!$A$6:$BX$50,MATCH($B6,'Summary sales'!$A$6:$A$50,0),MATCH($CV$3,'Summary sales'!$A$7:$BX$7,0))</f>
        <v>7399.0999999998603</v>
      </c>
      <c r="CX6" s="335">
        <f t="shared" si="25"/>
        <v>-600.9000000001397</v>
      </c>
      <c r="CY6" s="336">
        <f t="shared" ref="CY6:CY7" si="80">CW6/CV6</f>
        <v>0.92488749999998254</v>
      </c>
      <c r="CZ6" s="335">
        <f>INDEX('SO APRIL 2026 Rev2'!$B$6:$BG$51,MATCH(B6,'SO APRIL 2026 Rev2'!$B$6:$B$51,0),MATCH($CZ$3,'SO APRIL 2026 Rev2'!$B$5:$XG$5,0))</f>
        <v>11659.554548387085</v>
      </c>
      <c r="DA6" s="335">
        <f>INDEX('Summary sales'!$A$6:$BX$50,MATCH($B6,'Summary sales'!$A$6:$A$50,0),MATCH($CZ$3,'Summary sales'!$A$7:$BX$7,0))</f>
        <v>16219.787000000477</v>
      </c>
      <c r="DB6" s="335">
        <f t="shared" si="26"/>
        <v>4560.2324516133922</v>
      </c>
      <c r="DC6" s="336">
        <f t="shared" ref="DC6:DC7" si="81">DA6/CZ6</f>
        <v>1.3911154952522804</v>
      </c>
      <c r="DD6" s="335">
        <f>INDEX('SO APRIL 2026 Rev2'!$B$6:$BG$51,MATCH(B6,'SO APRIL 2026 Rev2'!$B$6:$B$51,0),MATCH($DD$3,'SO APRIL 2026 Rev2'!$B$5:$XG$5,0))</f>
        <v>2020.8603225806426</v>
      </c>
      <c r="DE6" s="335">
        <f>INDEX('Summary sales'!$A$6:$BX$50,MATCH($B6,'Summary sales'!$A$6:$A$50,0),MATCH($DD$3,'Summary sales'!$A$7:$BX$7,0))</f>
        <v>2955.1900000004098</v>
      </c>
      <c r="DF6" s="335">
        <f t="shared" si="27"/>
        <v>934.32967741976722</v>
      </c>
      <c r="DG6" s="336">
        <f t="shared" ref="DG6:DG7" si="82">DE6/DD6</f>
        <v>1.4623425315346024</v>
      </c>
      <c r="DH6" s="335">
        <f>INDEX('SO APRIL 2026 Rev2'!$B$6:$BG$51,MATCH(B6,'SO APRIL 2026 Rev2'!$B$6:$B$51,0),MATCH($DH$3,'SO APRIL 2026 Rev2'!$B$5:$XG$5,0))</f>
        <v>800</v>
      </c>
      <c r="DI6" s="335">
        <f>INDEX('Summary sales'!$A$6:$BX$50,MATCH($B6,'Summary sales'!$A$6:$A$50,0),MATCH($DH$3,'Summary sales'!$A$7:$BX$7,0))</f>
        <v>988.90000000002328</v>
      </c>
      <c r="DJ6" s="335">
        <f t="shared" si="28"/>
        <v>188.90000000002328</v>
      </c>
      <c r="DK6" s="336">
        <f t="shared" ref="DK6:DK7" si="83">DI6/DH6</f>
        <v>1.236125000000029</v>
      </c>
      <c r="DL6" s="335">
        <f>INDEX('SO APRIL 2026 Rev2'!$B$6:$BG$51,MATCH(B6,'SO APRIL 2026 Rev2'!$B$6:$B$51,0),MATCH($DL$3,'SO APRIL 2026 Rev2'!$B$5:$XG$5,0))</f>
        <v>7200</v>
      </c>
      <c r="DM6" s="335">
        <f>INDEX('Summary sales'!$A$6:$BX$50,MATCH($B6,'Summary sales'!$A$6:$A$50,0),MATCH($DL$3,'Summary sales'!$A$7:$BX$7,0))</f>
        <v>8036.5499999998137</v>
      </c>
      <c r="DN6" s="335">
        <f t="shared" si="29"/>
        <v>836.54999999981374</v>
      </c>
      <c r="DO6" s="336">
        <f t="shared" ref="DO6:DO7" si="84">DM6/DL6</f>
        <v>1.1161874999999741</v>
      </c>
      <c r="DP6" s="335">
        <f>INDEX('SO APRIL 2026 Rev2'!$B$6:$BG$51,MATCH(B6,'SO APRIL 2026 Rev2'!$B$6:$B$51,0),MATCH($DP$3,'SO APRIL 2026 Rev2'!$B$5:$XG$5,0))</f>
        <v>3499.876774193548</v>
      </c>
      <c r="DQ6" s="335">
        <f>INDEX('Summary sales'!$A$6:$BX$50,MATCH($B6,'Summary sales'!$A$6:$A$50,0),MATCH($DP$3,'Summary sales'!$A$7:$BX$7,0))</f>
        <v>4635.429999999993</v>
      </c>
      <c r="DR6" s="335">
        <f t="shared" si="30"/>
        <v>1135.553225806445</v>
      </c>
      <c r="DS6" s="336">
        <f t="shared" ref="DS6:DS7" si="85">DQ6/DP6</f>
        <v>1.3244552020172489</v>
      </c>
      <c r="DT6" s="335">
        <f>INDEX('SO APRIL 2026 Rev2'!$B$6:$BG$51,MATCH(B6,'SO APRIL 2026 Rev2'!$B$6:$B$51,0),MATCH($DT$3,'SO APRIL 2026 Rev2'!$B$5:$XG$5,0))</f>
        <v>2043.2745161290325</v>
      </c>
      <c r="DU6" s="335">
        <f>INDEX('Summary sales'!$A$6:$BX$50,MATCH($B6,'Summary sales'!$A$6:$A$50,0),MATCH($DT$3,'Summary sales'!$A$7:$BX$7,0))</f>
        <v>1208.3000000000466</v>
      </c>
      <c r="DV6" s="335">
        <f t="shared" si="31"/>
        <v>-834.9745161289859</v>
      </c>
      <c r="DW6" s="336">
        <f t="shared" ref="DW6:DW7" si="86">DU6/DT6</f>
        <v>0.59135470562671211</v>
      </c>
      <c r="DX6" s="335">
        <f>INDEX('SO APRIL 2026 Rev2'!$B$6:$BG$51,MATCH(B6,'SO APRIL 2026 Rev2'!$B$6:$B$51,0),MATCH($DX$3,'SO APRIL 2026 Rev2'!$B$5:$XG$5,0))</f>
        <v>1999.5303225806451</v>
      </c>
      <c r="DY6" s="335">
        <f>INDEX('Summary sales'!$A$6:$BX$50,MATCH($B6,'Summary sales'!$A$6:$A$50,0),MATCH($DX$3,'Summary sales'!$A$7:$BX$7,0))</f>
        <v>2264.7700000000186</v>
      </c>
      <c r="DZ6" s="335">
        <f t="shared" si="32"/>
        <v>265.23967741937349</v>
      </c>
      <c r="EA6" s="336">
        <f t="shared" ref="EA6:EA7" si="87">DY6/DX6</f>
        <v>1.1326509902970856</v>
      </c>
      <c r="EB6" s="335">
        <f>INDEX('SO APRIL 2026 Rev2'!$B$6:$BG$51,MATCH(B6,'SO APRIL 2026 Rev2'!$B$6:$B$51,0),MATCH($EB$3,'SO APRIL 2026 Rev2'!$B$5:$XG$5,0))</f>
        <v>1000</v>
      </c>
      <c r="EC6" s="335">
        <f>INDEX('Summary sales'!$A$6:$BX$50,MATCH($B6,'Summary sales'!$A$6:$A$50,0),MATCH($EB$3,'Summary sales'!$A$7:$BX$7,0))</f>
        <v>500.45000000006985</v>
      </c>
      <c r="ED6" s="335">
        <f t="shared" si="33"/>
        <v>-499.54999999993015</v>
      </c>
      <c r="EE6" s="336">
        <f t="shared" ref="EE6:EE7" si="88">EC6/EB6</f>
        <v>0.50045000000006989</v>
      </c>
      <c r="EF6" s="335">
        <f>INDEX('SO APRIL 2026 Rev2'!$B$6:$BG$51,MATCH(B6,'SO APRIL 2026 Rev2'!$B$6:$B$51,0),MATCH($EF$3,'SO APRIL 2026 Rev2'!$B$5:$XG$5,0))</f>
        <v>11007.047419354845</v>
      </c>
      <c r="EG6" s="335">
        <f>INDEX('Summary sales'!$A$6:$BX$50,MATCH($B6,'Summary sales'!$A$6:$A$50,0),MATCH($EF$3,'Summary sales'!$A$7:$BX$7,0))</f>
        <v>8993.75</v>
      </c>
      <c r="EH6" s="335">
        <f t="shared" si="34"/>
        <v>-2013.2974193548453</v>
      </c>
      <c r="EI6" s="336">
        <f t="shared" ref="EI6:EI7" si="89">EG6/EF6</f>
        <v>0.81709014755268039</v>
      </c>
      <c r="EJ6" s="335">
        <f>INDEX('SO APRIL 2026 Rev2'!$B$6:$BG$51,MATCH(B6,'SO APRIL 2026 Rev2'!$B$6:$B$51,0),MATCH($EJ$3,'SO APRIL 2026 Rev2'!$B$5:$XG$5,0))</f>
        <v>1519.5448387096778</v>
      </c>
      <c r="EK6" s="335">
        <f>INDEX('Summary sales'!$A$6:$BX$50,MATCH($B6,'Summary sales'!$A$6:$A$50,0),MATCH($EJ$3,'Summary sales'!$A$7:$BX$7,0))</f>
        <v>2025.6500000001397</v>
      </c>
      <c r="EL6" s="335">
        <f t="shared" si="35"/>
        <v>506.10516129046187</v>
      </c>
      <c r="EM6" s="336">
        <f t="shared" ref="EM6:EM7" si="90">EK6/EJ6</f>
        <v>1.3330636572200274</v>
      </c>
      <c r="EN6" s="335">
        <f>INDEX('SO APRIL 2026 Rev2'!$B$6:$BG$51,MATCH(B6,'SO APRIL 2026 Rev2'!$B$6:$B$51,0),MATCH($EN$3,'SO APRIL 2026 Rev2'!$B$5:$XG$5,0))</f>
        <v>3999.6741935483842</v>
      </c>
      <c r="EO6" s="335">
        <f>INDEX('Summary sales'!$A$6:$BX$50,MATCH($B6,'Summary sales'!$A$6:$A$50,0),MATCH($EN$3,'Summary sales'!$A$7:$BX$7,0))</f>
        <v>5332.3799999998882</v>
      </c>
      <c r="EP6" s="335">
        <f t="shared" si="36"/>
        <v>1332.705806451504</v>
      </c>
      <c r="EQ6" s="336">
        <f t="shared" ref="EQ6:EQ7" si="91">EO6/EN6</f>
        <v>1.3332035915828357</v>
      </c>
      <c r="ER6" s="335">
        <f>INDEX('SO APRIL 2026 Rev2'!$B$6:$BG$51,MATCH(B6,'SO APRIL 2026 Rev2'!$B$6:$B$51,0),MATCH($ER$3,'SO APRIL 2026 Rev2'!$B$5:$XG$5,0))</f>
        <v>7000</v>
      </c>
      <c r="ES6" s="335">
        <f>INDEX('Summary sales'!$A$6:$BX$50,MATCH(B6,'Summary sales'!$A$6:$A$50,0),MATCH($ER$3,'Summary sales'!$A$7:$BX$7,0))</f>
        <v>8045.4399999999441</v>
      </c>
      <c r="ET6" s="335">
        <f t="shared" si="37"/>
        <v>1045.4399999999441</v>
      </c>
      <c r="EU6" s="336">
        <f t="shared" ref="EU6:EU7" si="92">ES6/ER6</f>
        <v>1.1493485714285634</v>
      </c>
      <c r="EV6" s="335">
        <f>INDEX('SO APRIL 2026 Rev2'!$B$6:$BG$51,MATCH(B6,'SO APRIL 2026 Rev2'!$B$6:$B$51,0),MATCH($EV$3,'SO APRIL 2026 Rev2'!$B$5:$XG$5,0))</f>
        <v>7000</v>
      </c>
      <c r="EW6" s="335">
        <f>INDEX('Summary sales'!$A$6:$BX$50,MATCH($B6,'Summary sales'!$A$6:$A$50,0),MATCH($EV$3,'Summary sales'!$A$7:$BX$7,0))</f>
        <v>10472.65000000014</v>
      </c>
      <c r="EX6" s="335">
        <f t="shared" si="38"/>
        <v>3472.6500000001397</v>
      </c>
      <c r="EY6" s="336">
        <f t="shared" ref="EY6:EY7" si="93">EW6/EV6</f>
        <v>1.4960928571428771</v>
      </c>
      <c r="EZ6" s="335">
        <f>INDEX('SO APRIL 2026 Rev2'!$B$6:$BG$51,MATCH(B6,'SO APRIL 2026 Rev2'!$B$6:$B$51,0),MATCH($EZ$3,'SO APRIL 2026 Rev2'!$B$5:$XG$5,0))</f>
        <v>26500</v>
      </c>
      <c r="FA6" s="335">
        <f>INDEX('Summary sales'!$A$6:$BX$50,MATCH($B6,'Summary sales'!$A$6:$A$50,0),MATCH($EZ$3,'Summary sales'!$A$7:$BX$7,0))</f>
        <v>17634.179999999702</v>
      </c>
      <c r="FB6" s="335">
        <f t="shared" si="39"/>
        <v>-8865.820000000298</v>
      </c>
      <c r="FC6" s="336">
        <f t="shared" ref="FC6:FC7" si="94">FA6/EZ6</f>
        <v>0.66544075471696984</v>
      </c>
      <c r="FD6" s="335">
        <f>INDEX('SO APRIL 2026 Rev2'!$B$6:$BG$51,MATCH(B6,'SO APRIL 2026 Rev2'!$B$6:$B$51,0),MATCH($FD$3,'SO APRIL 2026 Rev2'!$B$5:$XG$5,0))</f>
        <v>8000</v>
      </c>
      <c r="FE6" s="335">
        <f>INDEX('Summary sales'!$A$6:$BX$50,MATCH(B6,'Summary sales'!$A$6:$A$50,0),MATCH($FD$3,'Summary sales'!$A$7:$BX$7,0))</f>
        <v>5506.7900000000373</v>
      </c>
      <c r="FF6" s="335">
        <f t="shared" si="40"/>
        <v>-2493.2099999999627</v>
      </c>
      <c r="FG6" s="336">
        <f t="shared" ref="FG6:FG7" si="95">FE6/FD6</f>
        <v>0.68834875000000462</v>
      </c>
      <c r="FH6" s="335">
        <f>INDEX('SO APRIL 2026 Rev2'!$B$6:$BG$51,MATCH(B6,'SO APRIL 2026 Rev2'!$B$6:$B$51,0),MATCH($FH$3,'SO APRIL 2026 Rev2'!$B$5:$XG$5,0))</f>
        <v>3500</v>
      </c>
      <c r="FI6" s="335">
        <f>INDEX('Summary sales'!$A$6:$BX$50,MATCH(B6,'Summary sales'!$A$6:$A$50,0),MATCH($FH$3,'Summary sales'!$A$7:$BX$7,0))</f>
        <v>3743.1000000005588</v>
      </c>
      <c r="FJ6" s="335">
        <f t="shared" si="41"/>
        <v>243.10000000055879</v>
      </c>
      <c r="FK6" s="336">
        <f t="shared" ref="FK6:FK7" si="96">FI6/FH6</f>
        <v>1.0694571428573025</v>
      </c>
      <c r="FL6" s="335">
        <f>INDEX('SO APRIL 2026 Rev2'!$B$6:$BG$51,MATCH(B6,'SO APRIL 2026 Rev2'!$B$6:$B$51,0),MATCH($FL$3,'SO APRIL 2026 Rev2'!$B$5:$XG$5,0))</f>
        <v>726.8151612903232</v>
      </c>
      <c r="FM6" s="335">
        <f>INDEX('Summary sales'!$A$6:$BX$50,MATCH(B6,'Summary sales'!$A$6:$A$50,0),MATCH($FL$3,'Summary sales'!$A$7:$BX$7,0))</f>
        <v>958.96999999997206</v>
      </c>
      <c r="FN6" s="335">
        <f t="shared" si="42"/>
        <v>232.15483870964886</v>
      </c>
      <c r="FO6" s="336">
        <f t="shared" ref="FO6:FO7" si="97">FM6/FL6</f>
        <v>1.3194138634883479</v>
      </c>
      <c r="FP6" s="335">
        <f>INDEX('SO APRIL 2026 Rev2'!$B$6:$BG$51,MATCH(B6,'SO APRIL 2026 Rev2'!$B$6:$B$51,0),MATCH($FP$3,'SO APRIL 2026 Rev2'!$B$5:$XG$5,0))</f>
        <v>3018.0416129032269</v>
      </c>
      <c r="FQ6" s="335">
        <f>INDEX('Summary sales'!$A$6:$BX$50,MATCH(B6,'Summary sales'!$A$6:$A$50,0),MATCH($FP$3,'Summary sales'!$A$7:$BX$7,0))</f>
        <v>3328.6699999999255</v>
      </c>
      <c r="FR6" s="335">
        <f t="shared" si="43"/>
        <v>310.62838709669859</v>
      </c>
      <c r="FS6" s="336">
        <f t="shared" ref="FS6:FS7" si="98">FQ6/FP6</f>
        <v>1.1029238250952702</v>
      </c>
      <c r="FT6" s="335">
        <f>INDEX('SO APRIL 2026 Rev2'!$B$6:$BG$51,MATCH(B6,'SO APRIL 2026 Rev2'!$B$6:$B$51,0),MATCH($FT$3,'SO APRIL 2026 Rev2'!$B$5:$XG$5,0))</f>
        <v>2044.9996774193546</v>
      </c>
      <c r="FU6" s="335">
        <f>INDEX('Summary sales'!$A$6:$BX$50,MATCH(B6,'Summary sales'!$A$6:$A$50,0),MATCH($FT$3,'Summary sales'!$A$7:$BX$7,0))</f>
        <v>162.35999999986961</v>
      </c>
      <c r="FV6" s="335">
        <f t="shared" si="44"/>
        <v>-1882.639677419485</v>
      </c>
      <c r="FW6" s="336">
        <f t="shared" ref="FW6:FW7" si="99">FU6/FT6</f>
        <v>7.9393655555367371E-2</v>
      </c>
      <c r="FX6" s="335">
        <f>INDEX('SO APRIL 2026 Rev2'!$B$6:$BG$51,MATCH(B6,'SO APRIL 2026 Rev2'!$B$6:$B$51,0),MATCH($FX$3,'SO APRIL 2026 Rev2'!$B$5:$XG$5,0))</f>
        <v>369.61070967741654</v>
      </c>
      <c r="FY6" s="335">
        <f>INDEX('Summary sales'!$A$6:$BX$50,MATCH(B6,'Summary sales'!$A$6:$A$50,0),MATCH($FX$3,'Summary sales'!$A$7:$BX$7,0))</f>
        <v>25.466999999945983</v>
      </c>
      <c r="FZ6" s="335">
        <f t="shared" si="45"/>
        <v>-344.14370967747055</v>
      </c>
      <c r="GA6" s="336">
        <f t="shared" ref="GA6:GA7" si="100">FY6/FX6</f>
        <v>6.8902224240668511E-2</v>
      </c>
      <c r="GB6" s="335">
        <f>INDEX('SO APRIL 2026 Rev2'!$B$6:$BG$51,MATCH(B6,'SO APRIL 2026 Rev2'!$B$6:$B$51,0),MATCH($GB$3,'SO APRIL 2026 Rev2'!$B$5:$XG$5,0))</f>
        <v>0</v>
      </c>
      <c r="GC6" s="335">
        <f>INDEX('Summary sales'!$A$6:$BX$50,MATCH(B6,'Summary sales'!$A$6:$A$50,0),MATCH($GB$3,'Summary sales'!$A$7:$BX$7,0))</f>
        <v>0</v>
      </c>
      <c r="GD6" s="335">
        <f t="shared" si="46"/>
        <v>0</v>
      </c>
      <c r="GE6" s="336" t="e">
        <f t="shared" ref="GE6:GE7" si="101">GC6/GB6</f>
        <v>#DIV/0!</v>
      </c>
      <c r="GF6" s="335">
        <f>INDEX('SO APRIL 2026 Rev2'!$B$6:$BG$51,MATCH(B6,'SO APRIL 2026 Rev2'!$B$6:$B$51,0),MATCH($GF$3,'SO APRIL 2026 Rev2'!$B$5:$XG$5,0))</f>
        <v>5000</v>
      </c>
      <c r="GG6" s="335">
        <f>INDEX('Summary sales'!$A$6:$BX$50,MATCH($B6,'Summary sales'!$A$6:$A$50,0),MATCH($GF$3,'Summary sales'!$A$7:$BX$7,0))</f>
        <v>6919.6510000001617</v>
      </c>
      <c r="GH6" s="335">
        <f t="shared" si="47"/>
        <v>1919.6510000001617</v>
      </c>
      <c r="GI6" s="336">
        <f t="shared" ref="GI6:GI7" si="102">GG6/GF6</f>
        <v>1.3839302000000324</v>
      </c>
      <c r="GJ6" s="335">
        <f>INDEX('SO APRIL 2026 Rev2'!$B$6:$BG$51,MATCH(B6,'SO APRIL 2026 Rev2'!$B$6:$B$51,0),MATCH($GJ$3,'SO APRIL 2026 Rev2'!$B$5:$XG$5,0))</f>
        <v>1121.900322580635</v>
      </c>
      <c r="GK6" s="335">
        <f>INDEX('Summary sales'!$A$6:$BX$50,MATCH($B6,'Summary sales'!$A$6:$A$50,0),MATCH($GJ$3,'Summary sales'!$A$7:$BX$7,0))</f>
        <v>1582.4599999999627</v>
      </c>
      <c r="GL6" s="335">
        <f t="shared" si="48"/>
        <v>460.55967741932773</v>
      </c>
      <c r="GM6" s="336">
        <f t="shared" ref="GM6:GM7" si="103">GK6/GJ6</f>
        <v>1.4105174659010098</v>
      </c>
      <c r="GN6" s="335">
        <f>INDEX('SO APRIL 2026 Rev2'!$B$6:$BG$51,MATCH(B6,'SO APRIL 2026 Rev2'!$B$6:$B$51,0),MATCH($GN$3,'SO APRIL 2026 Rev2'!$B$5:$XG$5,0))</f>
        <v>1800</v>
      </c>
      <c r="GO6" s="335">
        <f>INDEX('Summary sales'!$A$6:$BX$50,MATCH(B6,'Summary sales'!$A$6:$A$50,0),MATCH($GN$3,'Summary sales'!$A$7:$BX$7,0))</f>
        <v>1449.0910000000149</v>
      </c>
      <c r="GP6" s="335">
        <f t="shared" si="49"/>
        <v>-350.9089999999851</v>
      </c>
      <c r="GQ6" s="336">
        <f t="shared" ref="GQ6:GQ7" si="104">GO6/GN6</f>
        <v>0.80505055555556382</v>
      </c>
      <c r="GR6" s="335">
        <f>INDEX('SO APRIL 2026 Rev2'!$B$6:$BG$51,MATCH(B6,'SO APRIL 2026 Rev2'!$B$6:$B$51,0),MATCH($GR$3,'SO APRIL 2026 Rev2'!$B$5:$XG$5,0))</f>
        <v>2499.7025806451697</v>
      </c>
      <c r="GS6" s="335">
        <f>INDEX('Summary sales'!$A$6:$BX$50,MATCH(B6,'Summary sales'!$A$6:$A$50,0),MATCH($GR$3,'Summary sales'!$A$7:$BX$7,0))</f>
        <v>317.62999999988824</v>
      </c>
      <c r="GT6" s="335">
        <f t="shared" si="50"/>
        <v>-2182.0725806452815</v>
      </c>
      <c r="GU6" s="336">
        <f t="shared" ref="GU6:GU7" si="105">GS6/GR6</f>
        <v>0.12706711688792527</v>
      </c>
      <c r="GV6" s="335">
        <f>INDEX('SO APRIL 2026 Rev2'!$B$6:$BG$51,MATCH(B6,'SO APRIL 2026 Rev2'!$B$6:$B$51,0),MATCH($GV$3,'SO APRIL 2026 Rev2'!$B$5:$XG$5,0))</f>
        <v>0</v>
      </c>
      <c r="GW6" s="335">
        <f>INDEX('Summary sales'!$A$6:$BX$50,MATCH(B6,'Summary sales'!$A$6:$A$50,0),MATCH($GV$3,'Summary sales'!$A$7:$BX$7,0))</f>
        <v>0</v>
      </c>
      <c r="GX6" s="335">
        <f t="shared" ref="GX6:GX9" si="106">GW6-GV6</f>
        <v>0</v>
      </c>
      <c r="GY6" s="336" t="e">
        <f t="shared" ref="GY6:GY9" si="107">GW6/GV6</f>
        <v>#DIV/0!</v>
      </c>
      <c r="GZ6" s="335">
        <f>INDEX('SO APRIL 2026 Rev2'!$B$6:$BG$51,MATCH(B6,'SO APRIL 2026 Rev2'!$B$6:$B$51,0),MATCH($GZ$3,'SO APRIL 2026 Rev2'!$B$5:$XG$5,0))</f>
        <v>0</v>
      </c>
      <c r="HA6" s="335">
        <f>INDEX('Summary sales'!$A$6:$BX$50,MATCH(B6,'Summary sales'!$A$6:$A$50,0),MATCH($GZ$3,'Summary sales'!$A$7:$BX$7,0))</f>
        <v>0</v>
      </c>
      <c r="HB6" s="335">
        <f t="shared" si="52"/>
        <v>0</v>
      </c>
      <c r="HC6" s="379" t="e">
        <f t="shared" ref="HC6:HC7" si="108">HA6/GZ6</f>
        <v>#DIV/0!</v>
      </c>
    </row>
    <row r="7" spans="1:226" ht="15" customHeight="1">
      <c r="A7" s="574"/>
      <c r="B7" s="337">
        <f t="shared" si="53"/>
        <v>46115</v>
      </c>
      <c r="C7" s="334" t="str">
        <f t="shared" si="0"/>
        <v>Jum</v>
      </c>
      <c r="D7" s="335">
        <f t="shared" si="54"/>
        <v>182811.43461290322</v>
      </c>
      <c r="E7" s="335">
        <f t="shared" ca="1" si="55"/>
        <v>146303.55799999629</v>
      </c>
      <c r="F7" s="335">
        <f t="shared" ca="1" si="1"/>
        <v>-36507.876612906926</v>
      </c>
      <c r="G7" s="336">
        <f t="shared" ca="1" si="56"/>
        <v>0.80029763077888938</v>
      </c>
      <c r="H7" s="335">
        <f>INDEX('SO APRIL 2026 Rev2'!$B$6:$BG$51,MATCH(B7,'SO APRIL 2026 Rev2'!$B$6:$B$51,0),MATCH($H$3,'SO APRIL 2026 Rev2'!$B$5:$XG$5,0))</f>
        <v>1199.5729032258068</v>
      </c>
      <c r="I7" s="335">
        <f>INDEX('Summary sales'!$A$6:$BX$50,MATCH(B7,'Summary sales'!$A$6:$A$50,0),MATCH($H$3,'Summary sales'!$A$7:$BX$7,0))</f>
        <v>1093.4499999999534</v>
      </c>
      <c r="J7" s="335">
        <f t="shared" si="2"/>
        <v>-106.12290322585341</v>
      </c>
      <c r="K7" s="336">
        <f t="shared" si="57"/>
        <v>0.91153276058464205</v>
      </c>
      <c r="L7" s="335">
        <f>INDEX('SO APRIL 2026 Rev2'!$B$6:$BG$51,MATCH(B7,'SO APRIL 2026 Rev2'!$B$6:$B$51,0),MATCH($L$3,'SO APRIL 2026 Rev2'!$B$5:$XG$5,0))</f>
        <v>1500</v>
      </c>
      <c r="M7" s="335">
        <f>INDEX('Summary sales'!$A$6:$BX$50,MATCH($B7,'Summary sales'!$A$6:$A$50,0),MATCH($L$3,'Summary sales'!$A$7:$BX$7,0))</f>
        <v>1241.0999999996275</v>
      </c>
      <c r="N7" s="335">
        <f t="shared" si="3"/>
        <v>-258.90000000037253</v>
      </c>
      <c r="O7" s="336">
        <f t="shared" si="58"/>
        <v>0.82739999999975167</v>
      </c>
      <c r="P7" s="335">
        <f>INDEX('SO APRIL 2026 Rev2'!$B$6:$BG$51,MATCH(B7,'SO APRIL 2026 Rev2'!$B$6:$B$51,0),MATCH($P$3,'SO APRIL 2026 Rev2'!$B$5:$XG$5,0))</f>
        <v>1129.7312903225857</v>
      </c>
      <c r="Q7" s="335">
        <f>INDEX('Summary sales'!$A$6:$BX$50,MATCH($B7,'Summary sales'!$A$6:$A$50,0),MATCH($P$3,'Summary sales'!$A$7:$BX$7,0))</f>
        <v>526.35999999986961</v>
      </c>
      <c r="R7" s="335">
        <f t="shared" si="4"/>
        <v>-603.37129032271605</v>
      </c>
      <c r="S7" s="336">
        <f t="shared" si="59"/>
        <v>0.46591610280137657</v>
      </c>
      <c r="T7" s="335">
        <f>INDEX('SO APRIL 2026 Rev2'!$B$6:$BG$51,MATCH(B7,'SO APRIL 2026 Rev2'!$B$6:$B$51,0),MATCH($T$3,'SO APRIL 2026 Rev2'!$B$5:$XG$5,0))</f>
        <v>3282.5161290322658</v>
      </c>
      <c r="U7" s="335">
        <f>INDEX('Summary sales'!$A$6:$BX$50,MATCH($B7,'Summary sales'!$A$6:$A$50,0),MATCH($T$3,'Summary sales'!$A$7:$BX$7,0))</f>
        <v>3334.6000000000931</v>
      </c>
      <c r="V7" s="335">
        <f t="shared" si="5"/>
        <v>52.083870967827352</v>
      </c>
      <c r="W7" s="336">
        <f t="shared" si="60"/>
        <v>1.0158670571355828</v>
      </c>
      <c r="X7" s="335">
        <f>INDEX('SO APRIL 2026 Rev2'!$B$6:$BG$51,MATCH(B7,'SO APRIL 2026 Rev2'!$B$6:$B$51,0),MATCH($X$3,'SO APRIL 2026 Rev2'!$B$5:$XG$5,0))</f>
        <v>644.02064516129087</v>
      </c>
      <c r="Y7" s="335">
        <f>INDEX('Summary sales'!$A$6:$BX$50,MATCH($B7,'Summary sales'!$A$6:$A$50,0),MATCH($X$3,'Summary sales'!$A$7:$BX$7,0))</f>
        <v>435.90000000002328</v>
      </c>
      <c r="Z7" s="335">
        <f t="shared" si="6"/>
        <v>-208.12064516126759</v>
      </c>
      <c r="AA7" s="336">
        <f t="shared" si="61"/>
        <v>0.67684165604792823</v>
      </c>
      <c r="AB7" s="335">
        <f>INDEX('SO APRIL 2026 Rev2'!$B$6:$BG$51,MATCH(B7,'SO APRIL 2026 Rev2'!$B$6:$B$51,0),MATCH($AB$3,'SO APRIL 2026 Rev2'!$B$5:$XG$5,0))</f>
        <v>0</v>
      </c>
      <c r="AC7" s="335">
        <f>INDEX('Summary sales'!$A$6:$BX$50,MATCH($B7,'Summary sales'!$A$6:$A$50,0),MATCH($AB$3,'Summary sales'!$A$7:$BX$7,0))</f>
        <v>0</v>
      </c>
      <c r="AD7" s="335">
        <f t="shared" si="7"/>
        <v>0</v>
      </c>
      <c r="AE7" s="336" t="e">
        <f t="shared" si="62"/>
        <v>#DIV/0!</v>
      </c>
      <c r="AF7" s="335">
        <f>INDEX('SO APRIL 2026 Rev2'!$B$6:$BG$51,MATCH(B7,'SO APRIL 2026 Rev2'!$B$6:$B$51,0),MATCH($AF$3,'SO APRIL 2026 Rev2'!$B$5:$XG$5,0))</f>
        <v>499.97064516129024</v>
      </c>
      <c r="AG7" s="335">
        <f>INDEX('Summary sales'!$A$6:$BX$50,MATCH($B7,'Summary sales'!$A$6:$A$50,0),MATCH($AF$3,'Summary sales'!$A$7:$BX$7,0))</f>
        <v>0</v>
      </c>
      <c r="AH7" s="335">
        <f t="shared" si="8"/>
        <v>-499.97064516129024</v>
      </c>
      <c r="AI7" s="336">
        <f t="shared" si="63"/>
        <v>0</v>
      </c>
      <c r="AJ7" s="335">
        <f>INDEX('SO APRIL 2026 Rev2'!$B$6:$BG$51,MATCH(B7,'SO APRIL 2026 Rev2'!$B$6:$B$51,0),MATCH($AJ$3,'SO APRIL 2026 Rev2'!$B$5:$XG$5,0))</f>
        <v>603.76322580644887</v>
      </c>
      <c r="AK7" s="335">
        <f>INDEX('Summary sales'!$A$6:$BX$50,MATCH($B7,'Summary sales'!$A$6:$A$50,0),MATCH($AJ$3,'Summary sales'!$A$7:$BX$7,0))</f>
        <v>503.25</v>
      </c>
      <c r="AL7" s="335">
        <f t="shared" si="9"/>
        <v>-100.51322580644887</v>
      </c>
      <c r="AM7" s="336">
        <f t="shared" si="64"/>
        <v>0.83352211345400684</v>
      </c>
      <c r="AN7" s="335">
        <f>INDEX('SO APRIL 2026 Rev2'!$B$6:$BG$51,MATCH(B7,'SO APRIL 2026 Rev2'!$B$6:$B$51,0),MATCH($AN$3,'SO APRIL 2026 Rev2'!$B$5:$XG$5,0))</f>
        <v>673.27548387096704</v>
      </c>
      <c r="AO7" s="335">
        <f>INDEX('Summary sales'!$A$6:$BX$50,MATCH($B7,'Summary sales'!$A$6:$A$50,0),MATCH($AN$3,'Summary sales'!$A$7:$BX$7,0))</f>
        <v>334.35999999998603</v>
      </c>
      <c r="AP7" s="335">
        <f t="shared" si="10"/>
        <v>-338.91548387098101</v>
      </c>
      <c r="AQ7" s="336">
        <f t="shared" si="65"/>
        <v>0.4966169242901855</v>
      </c>
      <c r="AR7" s="335">
        <f>INDEX('SO APRIL 2026 Rev2'!$B$6:$BG$51,MATCH(B7,'SO APRIL 2026 Rev2'!$B$6:$B$51,0),MATCH($AR$3,'SO APRIL 2026 Rev2'!$B$5:$XG$5,0))</f>
        <v>5514.1990322580623</v>
      </c>
      <c r="AS7" s="335">
        <f>INDEX('Summary sales'!$A$6:$BX$50,MATCH($B7,'Summary sales'!$A$6:$A$50,0),MATCH($AR$3,'Summary sales'!$A$7:$BX$7,0))</f>
        <v>0</v>
      </c>
      <c r="AT7" s="335">
        <f t="shared" si="11"/>
        <v>-5514.1990322580623</v>
      </c>
      <c r="AU7" s="336">
        <f t="shared" si="66"/>
        <v>0</v>
      </c>
      <c r="AV7" s="335">
        <f>INDEX('SO APRIL 2026 Rev2'!$B$6:$BG$51,MATCH(B7,'SO APRIL 2026 Rev2'!$B$6:$B$51,0),MATCH($AV$3,'SO APRIL 2026 Rev2'!$B$5:$XG$5,0))</f>
        <v>6600.0622580645213</v>
      </c>
      <c r="AW7" s="335">
        <f>INDEX('Summary sales'!$A$6:$BX$50,MATCH($B7,'Summary sales'!$A$6:$A$50,0),MATCH($AV$3,'Summary sales'!$A$7:$BX$7,0))</f>
        <v>0</v>
      </c>
      <c r="AX7" s="335">
        <f t="shared" si="12"/>
        <v>-6600.0622580645213</v>
      </c>
      <c r="AY7" s="336">
        <f t="shared" si="67"/>
        <v>0</v>
      </c>
      <c r="AZ7" s="335">
        <f>INDEX('SO APRIL 2026 Rev2'!$B$6:$BG$51,MATCH(B7,'SO APRIL 2026 Rev2'!$B$6:$B$51,0),MATCH($AZ$3,'SO APRIL 2026 Rev2'!$B$5:$XG$5,0))</f>
        <v>2874.3264516129029</v>
      </c>
      <c r="BA7" s="335">
        <f>INDEX('Summary sales'!$A$6:$BX$50,MATCH($B7,'Summary sales'!$A$6:$A$50,0),MATCH($AZ$3,'Summary sales'!$A$7:$BX$7,0))</f>
        <v>187.15999999991618</v>
      </c>
      <c r="BB7" s="335">
        <f t="shared" si="13"/>
        <v>-2687.1664516129867</v>
      </c>
      <c r="BC7" s="336">
        <f t="shared" si="68"/>
        <v>6.5114385283165377E-2</v>
      </c>
      <c r="BD7" s="335">
        <f>INDEX('SO APRIL 2026 Rev2'!$B$6:$BG$51,MATCH(B7,'SO APRIL 2026 Rev2'!$B$6:$B$51,0),MATCH($BD$3,'SO APRIL 2026 Rev2'!$B$5:$XG$5,0))</f>
        <v>500</v>
      </c>
      <c r="BE7" s="335">
        <f>INDEX('Summary sales'!$A$6:$BX$50,MATCH($B7,'Summary sales'!$A$6:$A$50,0),MATCH($BD$3,'Summary sales'!$A$7:$BX$7,0))</f>
        <v>20.139999999999418</v>
      </c>
      <c r="BF7" s="335">
        <f t="shared" si="14"/>
        <v>-479.86000000000058</v>
      </c>
      <c r="BG7" s="336">
        <f t="shared" si="69"/>
        <v>4.0279999999998838E-2</v>
      </c>
      <c r="BH7" s="335">
        <f>INDEX('SO APRIL 2026 Rev2'!$B$6:$BG$51,MATCH(B7,'SO APRIL 2026 Rev2'!$B$6:$B$51,0),MATCH($BH$3,'SO APRIL 2026 Rev2'!$B$5:$XG$5,0))</f>
        <v>9600</v>
      </c>
      <c r="BI7" s="335">
        <f>INDEX('Summary sales'!$A$6:$BX$50,MATCH($B7,'Summary sales'!$A$6:$A$50,0),MATCH($BH$3,'Summary sales'!$A$7:$BX$7,0))</f>
        <v>10113.319999999832</v>
      </c>
      <c r="BJ7" s="335">
        <f t="shared" si="15"/>
        <v>513.31999999983236</v>
      </c>
      <c r="BK7" s="336">
        <f t="shared" si="70"/>
        <v>1.0534708333333158</v>
      </c>
      <c r="BL7" s="335">
        <f>INDEX('SO APRIL 2026 Rev2'!$B$6:$BG$51,MATCH(B7,'SO APRIL 2026 Rev2'!$B$6:$B$51,0),MATCH($BL$3,'SO APRIL 2026 Rev2'!$B$5:$XG$5,0))</f>
        <v>9000.0570967741915</v>
      </c>
      <c r="BM7" s="335">
        <f>INDEX('Summary sales'!$A$6:$BX$50,MATCH($B7,'Summary sales'!$A$6:$A$50,0),MATCH($BL$3,'Summary sales'!$A$7:$BX$7,0))</f>
        <v>5059.7000000001863</v>
      </c>
      <c r="BN7" s="335">
        <f t="shared" si="16"/>
        <v>-3940.3570967740052</v>
      </c>
      <c r="BO7" s="336">
        <f t="shared" si="71"/>
        <v>0.5621853223368648</v>
      </c>
      <c r="BP7" s="335">
        <f>INDEX('SO APRIL 2026 Rev2'!$B$6:$BG$51,MATCH(B7,'SO APRIL 2026 Rev2'!$B$6:$B$51,0),MATCH($BP$3,'SO APRIL 2026 Rev2'!$B$5:$XG$5,0))</f>
        <v>1300</v>
      </c>
      <c r="BQ7" s="335">
        <f>INDEX('Summary sales'!$A$6:$BX$50,MATCH($B7,'Summary sales'!$A$6:$A$50,0),MATCH($BP$3,'Summary sales'!$A$7:$BX$7,0))</f>
        <v>802</v>
      </c>
      <c r="BR7" s="335">
        <f t="shared" si="17"/>
        <v>-498</v>
      </c>
      <c r="BS7" s="336">
        <f t="shared" si="72"/>
        <v>0.61692307692307691</v>
      </c>
      <c r="BT7" s="335">
        <f>INDEX('SO APRIL 2026 Rev2'!$B$6:$BG$51,MATCH(B7,'SO APRIL 2026 Rev2'!$B$6:$B$51,0),MATCH($BT$3,'SO APRIL 2026 Rev2'!$B$5:$XG$5,0))</f>
        <v>1000</v>
      </c>
      <c r="BU7" s="335">
        <f>INDEX('Summary sales'!$A$6:$BX$50,MATCH($B7,'Summary sales'!$A$6:$A$50,0),MATCH($BT$3,'Summary sales'!$A$7:$BX$7,0))</f>
        <v>683.69900000002235</v>
      </c>
      <c r="BV7" s="335">
        <f t="shared" si="18"/>
        <v>-316.30099999997765</v>
      </c>
      <c r="BW7" s="336">
        <f t="shared" si="73"/>
        <v>0.68369900000002237</v>
      </c>
      <c r="BX7" s="335">
        <f>INDEX('SO APRIL 2026 Rev2'!$B$6:$BG$51,MATCH(B7,'SO APRIL 2026 Rev2'!$B$6:$B$51,0),MATCH($BX$3,'SO APRIL 2026 Rev2'!$B$5:$XG$5,0))</f>
        <v>5500</v>
      </c>
      <c r="BY7" s="335">
        <f ca="1">INDEX('Summary sales'!$A$6:$BX$50,MATCH($B7,'Summary sales'!$A$6:$A$50,0),MATCH($BX$3,'Summary sales'!$A$7:$BX$7,0))</f>
        <v>5902.4400000000005</v>
      </c>
      <c r="BZ7" s="335">
        <f t="shared" ca="1" si="19"/>
        <v>402.44000000000051</v>
      </c>
      <c r="CA7" s="336">
        <f t="shared" ca="1" si="74"/>
        <v>1.0731709090909092</v>
      </c>
      <c r="CB7" s="335">
        <f>INDEX('SO APRIL 2026 Rev2'!$B$6:$BG$51,MATCH(B7,'SO APRIL 2026 Rev2'!$B$6:$B$51,0),MATCH($CB$3,'SO APRIL 2026 Rev2'!$B$5:$XG$5,0))</f>
        <v>70.054838709677327</v>
      </c>
      <c r="CC7" s="335">
        <f>INDEX('Summary sales'!$A$6:$BX$50,MATCH($B7,'Summary sales'!$A$6:$A$50,0),MATCH($CB$3,'Summary sales'!$A$7:$BX$7,0))</f>
        <v>0</v>
      </c>
      <c r="CD7" s="335">
        <f t="shared" si="20"/>
        <v>-70.054838709677327</v>
      </c>
      <c r="CE7" s="336">
        <f t="shared" si="75"/>
        <v>0</v>
      </c>
      <c r="CF7" s="335">
        <f>INDEX('SO APRIL 2026 Rev2'!$B$6:$BG$51,MATCH(B7,'SO APRIL 2026 Rev2'!$B$6:$B$51,0),MATCH($CF$3,'SO APRIL 2026 Rev2'!$B$5:$XG$5,0))</f>
        <v>89.451612903225808</v>
      </c>
      <c r="CG7" s="335">
        <f>INDEX('Summary sales'!$A$6:$BX$50,MATCH($B7,'Summary sales'!$A$6:$A$50,0),MATCH($CF$3,'Summary sales'!$A$7:$BX$7,0))</f>
        <v>77.99100000000908</v>
      </c>
      <c r="CH7" s="335">
        <f t="shared" si="21"/>
        <v>-11.460612903216727</v>
      </c>
      <c r="CI7" s="336">
        <f t="shared" si="76"/>
        <v>0.87187919221070376</v>
      </c>
      <c r="CJ7" s="335">
        <f>INDEX('SO APRIL 2026 Rev2'!$B$6:$BG$51,MATCH(B7,'SO APRIL 2026 Rev2'!$B$6:$B$51,0),MATCH($CJ$3,'SO APRIL 2026 Rev2'!$B$5:$XG$5,0))</f>
        <v>3500</v>
      </c>
      <c r="CK7" s="335">
        <f>INDEX('Summary sales'!$A$6:$BX$50,MATCH($B7,'Summary sales'!$A$6:$A$50,0),MATCH($CJ$3,'Summary sales'!$A$7:$BX$7,0))</f>
        <v>2706.5</v>
      </c>
      <c r="CL7" s="335">
        <f t="shared" si="22"/>
        <v>-793.5</v>
      </c>
      <c r="CM7" s="336">
        <f t="shared" si="77"/>
        <v>0.77328571428571424</v>
      </c>
      <c r="CN7" s="335">
        <f>INDEX('SO APRIL 2026 Rev2'!$B$6:$BG$51,MATCH(B7,'SO APRIL 2026 Rev2'!$B$6:$B$51,0),MATCH($CN$3,'SO APRIL 2026 Rev2'!$B$5:$XG$5,0))</f>
        <v>2900</v>
      </c>
      <c r="CO7" s="335">
        <f>INDEX('Summary sales'!$A$6:$BX$50,MATCH($B7,'Summary sales'!$A$6:$A$50,0),MATCH($CN$3,'Summary sales'!$A$7:$BX$7,0))</f>
        <v>0</v>
      </c>
      <c r="CP7" s="335">
        <f t="shared" si="23"/>
        <v>-2900</v>
      </c>
      <c r="CQ7" s="336">
        <f t="shared" si="78"/>
        <v>0</v>
      </c>
      <c r="CR7" s="335">
        <f>INDEX('SO APRIL 2026 Rev2'!$B$6:$BG$51,MATCH(B7,'SO APRIL 2026 Rev2'!$B$6:$B$51,0),MATCH($CR$3,'SO APRIL 2026 Rev2'!$B$5:$XG$5,0))</f>
        <v>5000</v>
      </c>
      <c r="CS7" s="335">
        <f>INDEX('Summary sales'!$A$6:$BX$50,MATCH($B7,'Summary sales'!$A$6:$A$50,0),MATCH($CR$3,'Summary sales'!$A$7:$BX$7,0))</f>
        <v>3118.789999999979</v>
      </c>
      <c r="CT7" s="335">
        <f t="shared" si="24"/>
        <v>-1881.210000000021</v>
      </c>
      <c r="CU7" s="336">
        <f t="shared" si="79"/>
        <v>0.62375799999999582</v>
      </c>
      <c r="CV7" s="335">
        <f>INDEX('SO APRIL 2026 Rev2'!$B$6:$BG$51,MATCH(B7,'SO APRIL 2026 Rev2'!$B$6:$B$51,0),MATCH($CV$3,'SO APRIL 2026 Rev2'!$B$5:$XG$5,0))</f>
        <v>8000</v>
      </c>
      <c r="CW7" s="335">
        <f>INDEX('Summary sales'!$A$6:$BX$50,MATCH($B7,'Summary sales'!$A$6:$A$50,0),MATCH($CV$3,'Summary sales'!$A$7:$BX$7,0))</f>
        <v>7767.1000000000931</v>
      </c>
      <c r="CX7" s="335">
        <f t="shared" si="25"/>
        <v>-232.89999999990687</v>
      </c>
      <c r="CY7" s="336">
        <f t="shared" si="80"/>
        <v>0.97088750000001167</v>
      </c>
      <c r="CZ7" s="335">
        <f>INDEX('SO APRIL 2026 Rev2'!$B$6:$BG$51,MATCH(B7,'SO APRIL 2026 Rev2'!$B$6:$B$51,0),MATCH($CZ$3,'SO APRIL 2026 Rev2'!$B$5:$XG$5,0))</f>
        <v>11659.554548387085</v>
      </c>
      <c r="DA7" s="335">
        <f>INDEX('Summary sales'!$A$6:$BX$50,MATCH($B7,'Summary sales'!$A$6:$A$50,0),MATCH($CZ$3,'Summary sales'!$A$7:$BX$7,0))</f>
        <v>13527.780999995768</v>
      </c>
      <c r="DB7" s="335">
        <f t="shared" si="26"/>
        <v>1868.2264516086834</v>
      </c>
      <c r="DC7" s="336">
        <f t="shared" si="81"/>
        <v>1.1602313745225474</v>
      </c>
      <c r="DD7" s="335">
        <f>INDEX('SO APRIL 2026 Rev2'!$B$6:$BG$51,MATCH(B7,'SO APRIL 2026 Rev2'!$B$6:$B$51,0),MATCH($DD$3,'SO APRIL 2026 Rev2'!$B$5:$XG$5,0))</f>
        <v>2020.8603225806426</v>
      </c>
      <c r="DE7" s="335">
        <f>INDEX('Summary sales'!$A$6:$BX$50,MATCH($B7,'Summary sales'!$A$6:$A$50,0),MATCH($DD$3,'Summary sales'!$A$7:$BX$7,0))</f>
        <v>2257.7199999997392</v>
      </c>
      <c r="DF7" s="335">
        <f t="shared" si="27"/>
        <v>236.85967741909667</v>
      </c>
      <c r="DG7" s="336">
        <f t="shared" si="82"/>
        <v>1.1172073471741117</v>
      </c>
      <c r="DH7" s="335">
        <f>INDEX('SO APRIL 2026 Rev2'!$B$6:$BG$51,MATCH(B7,'SO APRIL 2026 Rev2'!$B$6:$B$51,0),MATCH($DH$3,'SO APRIL 2026 Rev2'!$B$5:$XG$5,0))</f>
        <v>800</v>
      </c>
      <c r="DI7" s="335">
        <f>INDEX('Summary sales'!$A$6:$BX$50,MATCH($B7,'Summary sales'!$A$6:$A$50,0),MATCH($DH$3,'Summary sales'!$A$7:$BX$7,0))</f>
        <v>0</v>
      </c>
      <c r="DJ7" s="335">
        <f t="shared" si="28"/>
        <v>-800</v>
      </c>
      <c r="DK7" s="336">
        <f t="shared" si="83"/>
        <v>0</v>
      </c>
      <c r="DL7" s="335">
        <f>INDEX('SO APRIL 2026 Rev2'!$B$6:$BG$51,MATCH(B7,'SO APRIL 2026 Rev2'!$B$6:$B$51,0),MATCH($DL$3,'SO APRIL 2026 Rev2'!$B$5:$XG$5,0))</f>
        <v>7200</v>
      </c>
      <c r="DM7" s="335">
        <f>INDEX('Summary sales'!$A$6:$BX$50,MATCH($B7,'Summary sales'!$A$6:$A$50,0),MATCH($DL$3,'Summary sales'!$A$7:$BX$7,0))</f>
        <v>6433.5200000004843</v>
      </c>
      <c r="DN7" s="335">
        <f t="shared" si="29"/>
        <v>-766.47999999951571</v>
      </c>
      <c r="DO7" s="336">
        <f t="shared" si="84"/>
        <v>0.89354444444451175</v>
      </c>
      <c r="DP7" s="335">
        <f>INDEX('SO APRIL 2026 Rev2'!$B$6:$BG$51,MATCH(B7,'SO APRIL 2026 Rev2'!$B$6:$B$51,0),MATCH($DP$3,'SO APRIL 2026 Rev2'!$B$5:$XG$5,0))</f>
        <v>3499.876774193548</v>
      </c>
      <c r="DQ7" s="335">
        <f>INDEX('Summary sales'!$A$6:$BX$50,MATCH($B7,'Summary sales'!$A$6:$A$50,0),MATCH($DP$3,'Summary sales'!$A$7:$BX$7,0))</f>
        <v>0</v>
      </c>
      <c r="DR7" s="335">
        <f t="shared" si="30"/>
        <v>-3499.876774193548</v>
      </c>
      <c r="DS7" s="336">
        <f t="shared" si="85"/>
        <v>0</v>
      </c>
      <c r="DT7" s="335">
        <f>INDEX('SO APRIL 2026 Rev2'!$B$6:$BG$51,MATCH(B7,'SO APRIL 2026 Rev2'!$B$6:$B$51,0),MATCH($DT$3,'SO APRIL 2026 Rev2'!$B$5:$XG$5,0))</f>
        <v>2043.2745161290325</v>
      </c>
      <c r="DU7" s="335">
        <f>INDEX('Summary sales'!$A$6:$BX$50,MATCH($B7,'Summary sales'!$A$6:$A$50,0),MATCH($DT$3,'Summary sales'!$A$7:$BX$7,0))</f>
        <v>970.27000000001863</v>
      </c>
      <c r="DV7" s="335">
        <f t="shared" si="31"/>
        <v>-1073.0045161290138</v>
      </c>
      <c r="DW7" s="336">
        <f t="shared" si="86"/>
        <v>0.47486032461178418</v>
      </c>
      <c r="DX7" s="335">
        <f>INDEX('SO APRIL 2026 Rev2'!$B$6:$BG$51,MATCH(B7,'SO APRIL 2026 Rev2'!$B$6:$B$51,0),MATCH($DX$3,'SO APRIL 2026 Rev2'!$B$5:$XG$5,0))</f>
        <v>1999.5303225806451</v>
      </c>
      <c r="DY7" s="335">
        <f>INDEX('Summary sales'!$A$6:$BX$50,MATCH($B7,'Summary sales'!$A$6:$A$50,0),MATCH($DX$3,'Summary sales'!$A$7:$BX$7,0))</f>
        <v>2223.4899999999907</v>
      </c>
      <c r="DZ7" s="335">
        <f t="shared" si="32"/>
        <v>223.95967741934555</v>
      </c>
      <c r="EA7" s="336">
        <f t="shared" si="87"/>
        <v>1.1120061420875567</v>
      </c>
      <c r="EB7" s="335">
        <f>INDEX('SO APRIL 2026 Rev2'!$B$6:$BG$51,MATCH(B7,'SO APRIL 2026 Rev2'!$B$6:$B$51,0),MATCH($EB$3,'SO APRIL 2026 Rev2'!$B$5:$XG$5,0))</f>
        <v>1000</v>
      </c>
      <c r="EC7" s="335">
        <f>INDEX('Summary sales'!$A$6:$BX$50,MATCH($B7,'Summary sales'!$A$6:$A$50,0),MATCH($EB$3,'Summary sales'!$A$7:$BX$7,0))</f>
        <v>144.72999999998137</v>
      </c>
      <c r="ED7" s="335">
        <f t="shared" si="33"/>
        <v>-855.27000000001863</v>
      </c>
      <c r="EE7" s="336">
        <f t="shared" si="88"/>
        <v>0.14472999999998137</v>
      </c>
      <c r="EF7" s="335">
        <f>INDEX('SO APRIL 2026 Rev2'!$B$6:$BG$51,MATCH(B7,'SO APRIL 2026 Rev2'!$B$6:$B$51,0),MATCH($EF$3,'SO APRIL 2026 Rev2'!$B$5:$XG$5,0))</f>
        <v>11007.047419354845</v>
      </c>
      <c r="EG7" s="335">
        <f>INDEX('Summary sales'!$A$6:$BX$50,MATCH($B7,'Summary sales'!$A$6:$A$50,0),MATCH($EF$3,'Summary sales'!$A$7:$BX$7,0))</f>
        <v>9294.0500000007451</v>
      </c>
      <c r="EH7" s="335">
        <f t="shared" si="34"/>
        <v>-1712.9974193541002</v>
      </c>
      <c r="EI7" s="336">
        <f t="shared" si="89"/>
        <v>0.84437266833774538</v>
      </c>
      <c r="EJ7" s="335">
        <f>INDEX('SO APRIL 2026 Rev2'!$B$6:$BG$51,MATCH(B7,'SO APRIL 2026 Rev2'!$B$6:$B$51,0),MATCH($EJ$3,'SO APRIL 2026 Rev2'!$B$5:$XG$5,0))</f>
        <v>1519.5448387096778</v>
      </c>
      <c r="EK7" s="335">
        <f>INDEX('Summary sales'!$A$6:$BX$50,MATCH($B7,'Summary sales'!$A$6:$A$50,0),MATCH($EJ$3,'Summary sales'!$A$7:$BX$7,0))</f>
        <v>1946.5799999998417</v>
      </c>
      <c r="EL7" s="335">
        <f t="shared" si="35"/>
        <v>427.03516129016384</v>
      </c>
      <c r="EM7" s="336">
        <f t="shared" si="90"/>
        <v>1.281028338494296</v>
      </c>
      <c r="EN7" s="335">
        <f>INDEX('SO APRIL 2026 Rev2'!$B$6:$BG$51,MATCH(B7,'SO APRIL 2026 Rev2'!$B$6:$B$51,0),MATCH($EN$3,'SO APRIL 2026 Rev2'!$B$5:$XG$5,0))</f>
        <v>3999.6741935483842</v>
      </c>
      <c r="EO7" s="335">
        <f>INDEX('Summary sales'!$A$6:$BX$50,MATCH($B7,'Summary sales'!$A$6:$A$50,0),MATCH($EN$3,'Summary sales'!$A$7:$BX$7,0))</f>
        <v>9559.7900000000373</v>
      </c>
      <c r="EP7" s="335">
        <f t="shared" si="36"/>
        <v>5560.115806451653</v>
      </c>
      <c r="EQ7" s="336">
        <f t="shared" si="91"/>
        <v>2.3901421809357162</v>
      </c>
      <c r="ER7" s="335">
        <f>INDEX('SO APRIL 2026 Rev2'!$B$6:$BG$51,MATCH(B7,'SO APRIL 2026 Rev2'!$B$6:$B$51,0),MATCH($ER$3,'SO APRIL 2026 Rev2'!$B$5:$XG$5,0))</f>
        <v>7000</v>
      </c>
      <c r="ES7" s="335">
        <f>INDEX('Summary sales'!$A$6:$BX$50,MATCH(B7,'Summary sales'!$A$6:$A$50,0),MATCH($ER$3,'Summary sales'!$A$7:$BX$7,0))</f>
        <v>3211.4700000000885</v>
      </c>
      <c r="ET7" s="335">
        <f t="shared" si="37"/>
        <v>-3788.5299999999115</v>
      </c>
      <c r="EU7" s="336">
        <f t="shared" si="92"/>
        <v>0.45878142857144122</v>
      </c>
      <c r="EV7" s="335">
        <f>INDEX('SO APRIL 2026 Rev2'!$B$6:$BG$51,MATCH(B7,'SO APRIL 2026 Rev2'!$B$6:$B$51,0),MATCH($EV$3,'SO APRIL 2026 Rev2'!$B$5:$XG$5,0))</f>
        <v>7000</v>
      </c>
      <c r="EW7" s="335">
        <f>INDEX('Summary sales'!$A$6:$BX$50,MATCH($B7,'Summary sales'!$A$6:$A$50,0),MATCH($EV$3,'Summary sales'!$A$7:$BX$7,0))</f>
        <v>10820.739999999991</v>
      </c>
      <c r="EX7" s="335">
        <f t="shared" si="38"/>
        <v>3820.7399999999907</v>
      </c>
      <c r="EY7" s="336">
        <f t="shared" si="93"/>
        <v>1.5458199999999986</v>
      </c>
      <c r="EZ7" s="335">
        <f>INDEX('SO APRIL 2026 Rev2'!$B$6:$BG$51,MATCH(B7,'SO APRIL 2026 Rev2'!$B$6:$B$51,0),MATCH($EZ$3,'SO APRIL 2026 Rev2'!$B$5:$XG$5,0))</f>
        <v>26500</v>
      </c>
      <c r="FA7" s="335">
        <f>INDEX('Summary sales'!$A$6:$BX$50,MATCH($B7,'Summary sales'!$A$6:$A$50,0),MATCH($EZ$3,'Summary sales'!$A$7:$BX$7,0))</f>
        <v>17427.19000000041</v>
      </c>
      <c r="FB7" s="335">
        <f t="shared" si="39"/>
        <v>-9072.8099999995902</v>
      </c>
      <c r="FC7" s="336">
        <f t="shared" si="94"/>
        <v>0.65762981132077014</v>
      </c>
      <c r="FD7" s="335">
        <f>INDEX('SO APRIL 2026 Rev2'!$B$6:$BG$51,MATCH(B7,'SO APRIL 2026 Rev2'!$B$6:$B$51,0),MATCH($FD$3,'SO APRIL 2026 Rev2'!$B$5:$XG$5,0))</f>
        <v>8000</v>
      </c>
      <c r="FE7" s="335">
        <f>INDEX('Summary sales'!$A$6:$BX$50,MATCH(B7,'Summary sales'!$A$6:$A$50,0),MATCH($FD$3,'Summary sales'!$A$7:$BX$7,0))</f>
        <v>6828.0399999998044</v>
      </c>
      <c r="FF7" s="335">
        <f t="shared" si="40"/>
        <v>-1171.9600000001956</v>
      </c>
      <c r="FG7" s="336">
        <f t="shared" si="95"/>
        <v>0.85350499999997553</v>
      </c>
      <c r="FH7" s="335">
        <f>INDEX('SO APRIL 2026 Rev2'!$B$6:$BG$51,MATCH(B7,'SO APRIL 2026 Rev2'!$B$6:$B$51,0),MATCH($FH$3,'SO APRIL 2026 Rev2'!$B$5:$XG$5,0))</f>
        <v>0</v>
      </c>
      <c r="FI7" s="335">
        <f>INDEX('Summary sales'!$A$6:$BX$50,MATCH(B7,'Summary sales'!$A$6:$A$50,0),MATCH($FH$3,'Summary sales'!$A$7:$BX$7,0))</f>
        <v>675.59999999962747</v>
      </c>
      <c r="FJ7" s="335">
        <f t="shared" si="41"/>
        <v>675.59999999962747</v>
      </c>
      <c r="FK7" s="336" t="e">
        <f t="shared" si="96"/>
        <v>#DIV/0!</v>
      </c>
      <c r="FL7" s="335">
        <f>INDEX('SO APRIL 2026 Rev2'!$B$6:$BG$51,MATCH(B7,'SO APRIL 2026 Rev2'!$B$6:$B$51,0),MATCH($FL$3,'SO APRIL 2026 Rev2'!$B$5:$XG$5,0))</f>
        <v>726.8151612903232</v>
      </c>
      <c r="FM7" s="335">
        <f>INDEX('Summary sales'!$A$6:$BX$50,MATCH(B7,'Summary sales'!$A$6:$A$50,0),MATCH($FL$3,'Summary sales'!$A$7:$BX$7,0))</f>
        <v>751.89000000001397</v>
      </c>
      <c r="FN7" s="335">
        <f t="shared" si="42"/>
        <v>25.074838709690766</v>
      </c>
      <c r="FO7" s="336">
        <f t="shared" si="97"/>
        <v>1.034499608765969</v>
      </c>
      <c r="FP7" s="335">
        <f>INDEX('SO APRIL 2026 Rev2'!$B$6:$BG$51,MATCH(B7,'SO APRIL 2026 Rev2'!$B$6:$B$51,0),MATCH($FP$3,'SO APRIL 2026 Rev2'!$B$5:$XG$5,0))</f>
        <v>3018.0416129032269</v>
      </c>
      <c r="FQ7" s="335">
        <f>INDEX('Summary sales'!$A$6:$BX$50,MATCH(B7,'Summary sales'!$A$6:$A$50,0),MATCH($FP$3,'Summary sales'!$A$7:$BX$7,0))</f>
        <v>4113.9900000002235</v>
      </c>
      <c r="FR7" s="335">
        <f t="shared" si="43"/>
        <v>1095.9483870969966</v>
      </c>
      <c r="FS7" s="336">
        <f t="shared" si="98"/>
        <v>1.3631322982464582</v>
      </c>
      <c r="FT7" s="335">
        <f>INDEX('SO APRIL 2026 Rev2'!$B$6:$BG$51,MATCH(B7,'SO APRIL 2026 Rev2'!$B$6:$B$51,0),MATCH($FT$3,'SO APRIL 2026 Rev2'!$B$5:$XG$5,0))</f>
        <v>2044.9996774193546</v>
      </c>
      <c r="FU7" s="335">
        <f>INDEX('Summary sales'!$A$6:$BX$50,MATCH(B7,'Summary sales'!$A$6:$A$50,0),MATCH($FT$3,'Summary sales'!$A$7:$BX$7,0))</f>
        <v>0</v>
      </c>
      <c r="FV7" s="335">
        <f t="shared" si="44"/>
        <v>-2044.9996774193546</v>
      </c>
      <c r="FW7" s="336">
        <f t="shared" si="99"/>
        <v>0</v>
      </c>
      <c r="FX7" s="335">
        <f>INDEX('SO APRIL 2026 Rev2'!$B$6:$BG$51,MATCH(B7,'SO APRIL 2026 Rev2'!$B$6:$B$51,0),MATCH($FX$3,'SO APRIL 2026 Rev2'!$B$5:$XG$5,0))</f>
        <v>369.61070967741654</v>
      </c>
      <c r="FY7" s="335">
        <f>INDEX('Summary sales'!$A$6:$BX$50,MATCH(B7,'Summary sales'!$A$6:$A$50,0),MATCH($FX$3,'Summary sales'!$A$7:$BX$7,0))</f>
        <v>0</v>
      </c>
      <c r="FZ7" s="335">
        <f t="shared" si="45"/>
        <v>-369.61070967741654</v>
      </c>
      <c r="GA7" s="336">
        <f t="shared" si="100"/>
        <v>0</v>
      </c>
      <c r="GB7" s="335">
        <f>INDEX('SO APRIL 2026 Rev2'!$B$6:$BG$51,MATCH(B7,'SO APRIL 2026 Rev2'!$B$6:$B$51,0),MATCH($GB$3,'SO APRIL 2026 Rev2'!$B$5:$XG$5,0))</f>
        <v>0</v>
      </c>
      <c r="GC7" s="335">
        <f>INDEX('Summary sales'!$A$6:$BX$50,MATCH(B7,'Summary sales'!$A$6:$A$50,0),MATCH($GB$3,'Summary sales'!$A$7:$BX$7,0))</f>
        <v>0</v>
      </c>
      <c r="GD7" s="335">
        <f t="shared" si="46"/>
        <v>0</v>
      </c>
      <c r="GE7" s="336" t="e">
        <f t="shared" si="101"/>
        <v>#DIV/0!</v>
      </c>
      <c r="GF7" s="335">
        <f>INDEX('SO APRIL 2026 Rev2'!$B$6:$BG$51,MATCH(B7,'SO APRIL 2026 Rev2'!$B$6:$B$51,0),MATCH($GF$3,'SO APRIL 2026 Rev2'!$B$5:$XG$5,0))</f>
        <v>5000</v>
      </c>
      <c r="GG7" s="335">
        <f>INDEX('Summary sales'!$A$6:$BX$50,MATCH($B7,'Summary sales'!$A$6:$A$50,0),MATCH($GF$3,'Summary sales'!$A$7:$BX$7,0))</f>
        <v>6728.5379999997094</v>
      </c>
      <c r="GH7" s="335">
        <f t="shared" si="47"/>
        <v>1728.5379999997094</v>
      </c>
      <c r="GI7" s="336">
        <f t="shared" si="102"/>
        <v>1.3457075999999419</v>
      </c>
      <c r="GJ7" s="335">
        <f>INDEX('SO APRIL 2026 Rev2'!$B$6:$BG$51,MATCH(B7,'SO APRIL 2026 Rev2'!$B$6:$B$51,0),MATCH($GJ$3,'SO APRIL 2026 Rev2'!$B$5:$XG$5,0))</f>
        <v>1121.900322580635</v>
      </c>
      <c r="GK7" s="335">
        <f>INDEX('Summary sales'!$A$6:$BX$50,MATCH($B7,'Summary sales'!$A$6:$A$50,0),MATCH($GJ$3,'Summary sales'!$A$7:$BX$7,0))</f>
        <v>0</v>
      </c>
      <c r="GL7" s="335">
        <f t="shared" si="48"/>
        <v>-1121.900322580635</v>
      </c>
      <c r="GM7" s="336">
        <f t="shared" si="103"/>
        <v>0</v>
      </c>
      <c r="GN7" s="335">
        <f>INDEX('SO APRIL 2026 Rev2'!$B$6:$BG$51,MATCH(B7,'SO APRIL 2026 Rev2'!$B$6:$B$51,0),MATCH($GN$3,'SO APRIL 2026 Rev2'!$B$5:$XG$5,0))</f>
        <v>1800</v>
      </c>
      <c r="GO7" s="335">
        <f>INDEX('Summary sales'!$A$6:$BX$50,MATCH(B7,'Summary sales'!$A$6:$A$50,0),MATCH($GN$3,'Summary sales'!$A$7:$BX$7,0))</f>
        <v>1669.2789999999804</v>
      </c>
      <c r="GP7" s="335">
        <f t="shared" si="49"/>
        <v>-130.72100000001956</v>
      </c>
      <c r="GQ7" s="336">
        <f t="shared" si="104"/>
        <v>0.92737722222221131</v>
      </c>
      <c r="GR7" s="335">
        <f>INDEX('SO APRIL 2026 Rev2'!$B$6:$BG$51,MATCH(B7,'SO APRIL 2026 Rev2'!$B$6:$B$51,0),MATCH($GR$3,'SO APRIL 2026 Rev2'!$B$5:$XG$5,0))</f>
        <v>2499.7025806451697</v>
      </c>
      <c r="GS7" s="335">
        <f>INDEX('Summary sales'!$A$6:$BX$50,MATCH(B7,'Summary sales'!$A$6:$A$50,0),MATCH($GR$3,'Summary sales'!$A$7:$BX$7,0))</f>
        <v>3811.0300000002608</v>
      </c>
      <c r="GT7" s="335">
        <f t="shared" si="50"/>
        <v>1311.327419355091</v>
      </c>
      <c r="GU7" s="336">
        <f t="shared" si="105"/>
        <v>1.5245933774315821</v>
      </c>
      <c r="GV7" s="335">
        <f>INDEX('SO APRIL 2026 Rev2'!$B$6:$BG$51,MATCH(B7,'SO APRIL 2026 Rev2'!$B$6:$B$51,0),MATCH($GV$3,'SO APRIL 2026 Rev2'!$B$5:$XG$5,0))</f>
        <v>0</v>
      </c>
      <c r="GW7" s="335">
        <f>INDEX('Summary sales'!$A$6:$BX$50,MATCH(B7,'Summary sales'!$A$6:$A$50,0),MATCH($GV$3,'Summary sales'!$A$7:$BX$7,0))</f>
        <v>0</v>
      </c>
      <c r="GX7" s="335">
        <f t="shared" si="106"/>
        <v>0</v>
      </c>
      <c r="GY7" s="336" t="e">
        <f t="shared" si="107"/>
        <v>#DIV/0!</v>
      </c>
      <c r="GZ7" s="335">
        <f>INDEX('SO APRIL 2026 Rev2'!$B$6:$BG$51,MATCH(B7,'SO APRIL 2026 Rev2'!$B$6:$B$51,0),MATCH($GZ$3,'SO APRIL 2026 Rev2'!$B$5:$XG$5,0))</f>
        <v>0</v>
      </c>
      <c r="HA7" s="335">
        <f>INDEX('Summary sales'!$A$6:$BX$50,MATCH(B7,'Summary sales'!$A$6:$A$50,0),MATCH($GZ$3,'Summary sales'!$A$7:$BX$7,0))</f>
        <v>0</v>
      </c>
      <c r="HB7" s="335">
        <f t="shared" si="52"/>
        <v>0</v>
      </c>
      <c r="HC7" s="379" t="e">
        <f t="shared" si="108"/>
        <v>#DIV/0!</v>
      </c>
    </row>
    <row r="8" spans="1:226" s="317" customFormat="1" ht="15" customHeight="1">
      <c r="A8" s="574"/>
      <c r="B8" s="338">
        <f t="shared" si="53"/>
        <v>46116</v>
      </c>
      <c r="C8" s="334" t="str">
        <f t="shared" si="0"/>
        <v>Sab</v>
      </c>
      <c r="D8" s="335">
        <f t="shared" si="54"/>
        <v>177845.55783870968</v>
      </c>
      <c r="E8" s="335">
        <f t="shared" ca="1" si="55"/>
        <v>134523.28100000514</v>
      </c>
      <c r="F8" s="335">
        <f t="shared" ref="F8" ca="1" si="109">E8-D8</f>
        <v>-43322.276838704536</v>
      </c>
      <c r="G8" s="336">
        <f t="shared" ref="G8" ca="1" si="110">E8/D8</f>
        <v>0.75640506647911865</v>
      </c>
      <c r="H8" s="335">
        <f>INDEX('SO APRIL 2026 Rev2'!$B$6:$BG$51,MATCH(B8,'SO APRIL 2026 Rev2'!$B$6:$B$51,0),MATCH($H$3,'SO APRIL 2026 Rev2'!$B$5:$XG$5,0))</f>
        <v>733.57290322580695</v>
      </c>
      <c r="I8" s="335">
        <f>INDEX('Summary sales'!$A$6:$BX$50,MATCH(B8,'Summary sales'!$A$6:$A$50,0),MATCH($H$3,'Summary sales'!$A$7:$BX$7,0))</f>
        <v>1327.0900000000838</v>
      </c>
      <c r="J8" s="335">
        <f t="shared" ref="J8" si="111">I8-H8</f>
        <v>593.51709677427687</v>
      </c>
      <c r="K8" s="336">
        <f t="shared" ref="K8" si="112">I8/H8</f>
        <v>1.8090771812376794</v>
      </c>
      <c r="L8" s="335">
        <f>INDEX('SO APRIL 2026 Rev2'!$B$6:$BG$51,MATCH(B8,'SO APRIL 2026 Rev2'!$B$6:$B$51,0),MATCH($L$3,'SO APRIL 2026 Rev2'!$B$5:$XG$5,0))</f>
        <v>1500</v>
      </c>
      <c r="M8" s="335">
        <f>INDEX('Summary sales'!$A$6:$BX$50,MATCH($B8,'Summary sales'!$A$6:$A$50,0),MATCH($L$3,'Summary sales'!$A$7:$BX$7,0))</f>
        <v>0</v>
      </c>
      <c r="N8" s="335">
        <f t="shared" ref="N8" si="113">M8-L8</f>
        <v>-1500</v>
      </c>
      <c r="O8" s="336">
        <f t="shared" ref="O8" si="114">M8/L8</f>
        <v>0</v>
      </c>
      <c r="P8" s="335">
        <f>INDEX('SO APRIL 2026 Rev2'!$B$6:$BG$51,MATCH(B8,'SO APRIL 2026 Rev2'!$B$6:$B$51,0),MATCH($P$3,'SO APRIL 2026 Rev2'!$B$5:$XG$5,0))</f>
        <v>1129.7312903225857</v>
      </c>
      <c r="Q8" s="335">
        <f>INDEX('Summary sales'!$A$6:$BX$50,MATCH($B8,'Summary sales'!$A$6:$A$50,0),MATCH($P$3,'Summary sales'!$A$7:$BX$7,0))</f>
        <v>1102.0100000002421</v>
      </c>
      <c r="R8" s="335">
        <f t="shared" ref="R8" si="115">Q8-P8</f>
        <v>-27.721290322343521</v>
      </c>
      <c r="S8" s="336">
        <f t="shared" ref="S8" si="116">Q8/P8</f>
        <v>0.9754620496397618</v>
      </c>
      <c r="T8" s="335">
        <f>INDEX('SO APRIL 2026 Rev2'!$B$6:$BG$51,MATCH(B8,'SO APRIL 2026 Rev2'!$B$6:$B$51,0),MATCH($T$3,'SO APRIL 2026 Rev2'!$B$5:$XG$5,0))</f>
        <v>3282.5161290322658</v>
      </c>
      <c r="U8" s="335">
        <f>INDEX('Summary sales'!$A$6:$BX$50,MATCH($B8,'Summary sales'!$A$6:$A$50,0),MATCH($T$3,'Summary sales'!$A$7:$BX$7,0))</f>
        <v>3329.8999999999069</v>
      </c>
      <c r="V8" s="335">
        <f t="shared" ref="V8" si="117">U8-T8</f>
        <v>47.383870967641087</v>
      </c>
      <c r="W8" s="336">
        <f t="shared" ref="W8" si="118">U8/T8</f>
        <v>1.0144352286797782</v>
      </c>
      <c r="X8" s="335">
        <f>INDEX('SO APRIL 2026 Rev2'!$B$6:$BG$51,MATCH(B8,'SO APRIL 2026 Rev2'!$B$6:$B$51,0),MATCH($X$3,'SO APRIL 2026 Rev2'!$B$5:$XG$5,0))</f>
        <v>644.02064516129087</v>
      </c>
      <c r="Y8" s="335">
        <f>INDEX('Summary sales'!$A$6:$BX$50,MATCH($B8,'Summary sales'!$A$6:$A$50,0),MATCH($X$3,'Summary sales'!$A$7:$BX$7,0))</f>
        <v>800.66999999992549</v>
      </c>
      <c r="Z8" s="335">
        <f t="shared" ref="Z8" si="119">Y8-X8</f>
        <v>156.64935483863462</v>
      </c>
      <c r="AA8" s="336">
        <f t="shared" ref="AA8" si="120">Y8/X8</f>
        <v>1.2432365422065046</v>
      </c>
      <c r="AB8" s="335">
        <f>INDEX('SO APRIL 2026 Rev2'!$B$6:$BG$51,MATCH(B8,'SO APRIL 2026 Rev2'!$B$6:$B$51,0),MATCH($AB$3,'SO APRIL 2026 Rev2'!$B$5:$XG$5,0))</f>
        <v>0</v>
      </c>
      <c r="AC8" s="335">
        <f>INDEX('Summary sales'!$A$6:$BX$50,MATCH($B8,'Summary sales'!$A$6:$A$50,0),MATCH($AB$3,'Summary sales'!$A$7:$BX$7,0))</f>
        <v>0</v>
      </c>
      <c r="AD8" s="335">
        <f t="shared" ref="AD8" si="121">AC8-AB8</f>
        <v>0</v>
      </c>
      <c r="AE8" s="336" t="e">
        <f t="shared" ref="AE8" si="122">AC8/AB8</f>
        <v>#DIV/0!</v>
      </c>
      <c r="AF8" s="335">
        <f>INDEX('SO APRIL 2026 Rev2'!$B$6:$BG$51,MATCH(B8,'SO APRIL 2026 Rev2'!$B$6:$B$51,0),MATCH($AF$3,'SO APRIL 2026 Rev2'!$B$5:$XG$5,0))</f>
        <v>499.97064516129024</v>
      </c>
      <c r="AG8" s="335">
        <f>INDEX('Summary sales'!$A$6:$BX$50,MATCH($B8,'Summary sales'!$A$6:$A$50,0),MATCH($AF$3,'Summary sales'!$A$7:$BX$7,0))</f>
        <v>0</v>
      </c>
      <c r="AH8" s="335">
        <f t="shared" ref="AH8" si="123">AG8-AF8</f>
        <v>-499.97064516129024</v>
      </c>
      <c r="AI8" s="336">
        <f t="shared" ref="AI8" si="124">AG8/AF8</f>
        <v>0</v>
      </c>
      <c r="AJ8" s="335">
        <f>INDEX('SO APRIL 2026 Rev2'!$B$6:$BG$51,MATCH(B8,'SO APRIL 2026 Rev2'!$B$6:$B$51,0),MATCH($AJ$3,'SO APRIL 2026 Rev2'!$B$5:$XG$5,0))</f>
        <v>603.76322580644887</v>
      </c>
      <c r="AK8" s="335">
        <f>INDEX('Summary sales'!$A$6:$BX$50,MATCH($B8,'Summary sales'!$A$6:$A$50,0),MATCH($AJ$3,'Summary sales'!$A$7:$BX$7,0))</f>
        <v>433.69999999995343</v>
      </c>
      <c r="AL8" s="335">
        <f t="shared" ref="AL8" si="125">AK8-AJ8</f>
        <v>-170.06322580649544</v>
      </c>
      <c r="AM8" s="336">
        <f t="shared" ref="AM8" si="126">AK8/AJ8</f>
        <v>0.71832794953793133</v>
      </c>
      <c r="AN8" s="335">
        <f>INDEX('SO APRIL 2026 Rev2'!$B$6:$BG$51,MATCH(B8,'SO APRIL 2026 Rev2'!$B$6:$B$51,0),MATCH($AN$3,'SO APRIL 2026 Rev2'!$B$5:$XG$5,0))</f>
        <v>673.27548387096704</v>
      </c>
      <c r="AO8" s="335">
        <f>INDEX('Summary sales'!$A$6:$BX$50,MATCH($B8,'Summary sales'!$A$6:$A$50,0),MATCH($AN$3,'Summary sales'!$A$7:$BX$7,0))</f>
        <v>557.17999999993481</v>
      </c>
      <c r="AP8" s="335">
        <f t="shared" ref="AP8" si="127">AO8-AN8</f>
        <v>-116.09548387103223</v>
      </c>
      <c r="AQ8" s="336">
        <f t="shared" ref="AQ8" si="128">AO8/AN8</f>
        <v>0.82756614988630439</v>
      </c>
      <c r="AR8" s="335">
        <f>INDEX('SO APRIL 2026 Rev2'!$B$6:$BG$51,MATCH(B8,'SO APRIL 2026 Rev2'!$B$6:$B$51,0),MATCH($AR$3,'SO APRIL 2026 Rev2'!$B$5:$XG$5,0))</f>
        <v>4514.1990322580623</v>
      </c>
      <c r="AS8" s="335">
        <f>INDEX('Summary sales'!$A$6:$BX$50,MATCH($B8,'Summary sales'!$A$6:$A$50,0),MATCH($AR$3,'Summary sales'!$A$7:$BX$7,0))</f>
        <v>0</v>
      </c>
      <c r="AT8" s="335">
        <f t="shared" ref="AT8" si="129">AS8-AR8</f>
        <v>-4514.1990322580623</v>
      </c>
      <c r="AU8" s="336">
        <f t="shared" ref="AU8" si="130">AS8/AR8</f>
        <v>0</v>
      </c>
      <c r="AV8" s="335">
        <f>INDEX('SO APRIL 2026 Rev2'!$B$6:$BG$51,MATCH(B8,'SO APRIL 2026 Rev2'!$B$6:$B$51,0),MATCH($AV$3,'SO APRIL 2026 Rev2'!$B$5:$XG$5,0))</f>
        <v>6600.0622580645213</v>
      </c>
      <c r="AW8" s="335">
        <f>INDEX('Summary sales'!$A$6:$BX$50,MATCH($B8,'Summary sales'!$A$6:$A$50,0),MATCH($AV$3,'Summary sales'!$A$7:$BX$7,0))</f>
        <v>0</v>
      </c>
      <c r="AX8" s="335">
        <f t="shared" ref="AX8" si="131">AW8-AV8</f>
        <v>-6600.0622580645213</v>
      </c>
      <c r="AY8" s="336">
        <f t="shared" ref="AY8" si="132">AW8/AV8</f>
        <v>0</v>
      </c>
      <c r="AZ8" s="335">
        <f>INDEX('SO APRIL 2026 Rev2'!$B$6:$BG$51,MATCH(B8,'SO APRIL 2026 Rev2'!$B$6:$B$51,0),MATCH($AZ$3,'SO APRIL 2026 Rev2'!$B$5:$XG$5,0))</f>
        <v>2874.3264516129029</v>
      </c>
      <c r="BA8" s="335">
        <f>INDEX('Summary sales'!$A$6:$BX$50,MATCH($B8,'Summary sales'!$A$6:$A$50,0),MATCH($AZ$3,'Summary sales'!$A$7:$BX$7,0))</f>
        <v>0</v>
      </c>
      <c r="BB8" s="335">
        <f t="shared" ref="BB8" si="133">BA8-AZ8</f>
        <v>-2874.3264516129029</v>
      </c>
      <c r="BC8" s="336">
        <f t="shared" ref="BC8" si="134">BA8/AZ8</f>
        <v>0</v>
      </c>
      <c r="BD8" s="335">
        <f>INDEX('SO APRIL 2026 Rev2'!$B$6:$BG$51,MATCH(B8,'SO APRIL 2026 Rev2'!$B$6:$B$51,0),MATCH($BD$3,'SO APRIL 2026 Rev2'!$B$5:$XG$5,0))</f>
        <v>500</v>
      </c>
      <c r="BE8" s="335">
        <f>INDEX('Summary sales'!$A$6:$BX$50,MATCH($B8,'Summary sales'!$A$6:$A$50,0),MATCH($BD$3,'Summary sales'!$A$7:$BX$7,0))</f>
        <v>0</v>
      </c>
      <c r="BF8" s="335">
        <f t="shared" ref="BF8" si="135">BE8-BD8</f>
        <v>-500</v>
      </c>
      <c r="BG8" s="336">
        <f t="shared" ref="BG8" si="136">BE8/BD8</f>
        <v>0</v>
      </c>
      <c r="BH8" s="335">
        <f>INDEX('SO APRIL 2026 Rev2'!$B$6:$BG$51,MATCH(B8,'SO APRIL 2026 Rev2'!$B$6:$B$51,0),MATCH($BH$3,'SO APRIL 2026 Rev2'!$B$5:$XG$5,0))</f>
        <v>9600</v>
      </c>
      <c r="BI8" s="335">
        <f>INDEX('Summary sales'!$A$6:$BX$50,MATCH($B8,'Summary sales'!$A$6:$A$50,0),MATCH($BH$3,'Summary sales'!$A$7:$BX$7,0))</f>
        <v>10166.590000000084</v>
      </c>
      <c r="BJ8" s="335">
        <f t="shared" ref="BJ8" si="137">BI8-BH8</f>
        <v>566.59000000008382</v>
      </c>
      <c r="BK8" s="336">
        <f t="shared" ref="BK8" si="138">BI8/BH8</f>
        <v>1.0590197916666755</v>
      </c>
      <c r="BL8" s="335">
        <f>INDEX('SO APRIL 2026 Rev2'!$B$6:$BG$51,MATCH(B8,'SO APRIL 2026 Rev2'!$B$6:$B$51,0),MATCH($BL$3,'SO APRIL 2026 Rev2'!$B$5:$XG$5,0))</f>
        <v>9000.0570967741915</v>
      </c>
      <c r="BM8" s="335">
        <f>INDEX('Summary sales'!$A$6:$BX$50,MATCH($B8,'Summary sales'!$A$6:$A$50,0),MATCH($BL$3,'Summary sales'!$A$7:$BX$7,0))</f>
        <v>7522.6899999999441</v>
      </c>
      <c r="BN8" s="335">
        <f t="shared" ref="BN8" si="139">BM8-BL8</f>
        <v>-1477.3670967742473</v>
      </c>
      <c r="BO8" s="336">
        <f t="shared" ref="BO8" si="140">BM8/BL8</f>
        <v>0.83584914174558222</v>
      </c>
      <c r="BP8" s="335">
        <f>INDEX('SO APRIL 2026 Rev2'!$B$6:$BG$51,MATCH(B8,'SO APRIL 2026 Rev2'!$B$6:$B$51,0),MATCH($BP$3,'SO APRIL 2026 Rev2'!$B$5:$XG$5,0))</f>
        <v>1300</v>
      </c>
      <c r="BQ8" s="335">
        <f>INDEX('Summary sales'!$A$6:$BX$50,MATCH($B8,'Summary sales'!$A$6:$A$50,0),MATCH($BP$3,'Summary sales'!$A$7:$BX$7,0))</f>
        <v>655.22999999998137</v>
      </c>
      <c r="BR8" s="335">
        <f t="shared" si="17"/>
        <v>-644.77000000001863</v>
      </c>
      <c r="BS8" s="336">
        <f t="shared" si="72"/>
        <v>0.50402307692306259</v>
      </c>
      <c r="BT8" s="335">
        <f>INDEX('SO APRIL 2026 Rev2'!$B$6:$BG$51,MATCH(B8,'SO APRIL 2026 Rev2'!$B$6:$B$51,0),MATCH($BT$3,'SO APRIL 2026 Rev2'!$B$5:$XG$5,0))</f>
        <v>1000</v>
      </c>
      <c r="BU8" s="335">
        <f>INDEX('Summary sales'!$A$6:$BX$50,MATCH($B8,'Summary sales'!$A$6:$A$50,0),MATCH($BT$3,'Summary sales'!$A$7:$BX$7,0))</f>
        <v>0</v>
      </c>
      <c r="BV8" s="335">
        <f t="shared" ref="BV8" si="141">BU8-BT8</f>
        <v>-1000</v>
      </c>
      <c r="BW8" s="336">
        <f t="shared" ref="BW8" si="142">BU8/BT8</f>
        <v>0</v>
      </c>
      <c r="BX8" s="335">
        <f>INDEX('SO APRIL 2026 Rev2'!$B$6:$BG$51,MATCH(B8,'SO APRIL 2026 Rev2'!$B$6:$B$51,0),MATCH($BX$3,'SO APRIL 2026 Rev2'!$B$5:$XG$5,0))</f>
        <v>5500</v>
      </c>
      <c r="BY8" s="335">
        <f ca="1">INDEX('Summary sales'!$A$6:$BX$50,MATCH($B8,'Summary sales'!$A$6:$A$50,0),MATCH($BX$3,'Summary sales'!$A$7:$BX$7,0))</f>
        <v>6322.43</v>
      </c>
      <c r="BZ8" s="335">
        <f t="shared" ref="BZ8" ca="1" si="143">BY8-BX8</f>
        <v>822.43000000000029</v>
      </c>
      <c r="CA8" s="336">
        <f t="shared" ref="CA8" ca="1" si="144">BY8/BX8</f>
        <v>1.1495327272727274</v>
      </c>
      <c r="CB8" s="335">
        <f>INDEX('SO APRIL 2026 Rev2'!$B$6:$BG$51,MATCH(B8,'SO APRIL 2026 Rev2'!$B$6:$B$51,0),MATCH($CB$3,'SO APRIL 2026 Rev2'!$B$5:$XG$5,0))</f>
        <v>70.054838709677327</v>
      </c>
      <c r="CC8" s="335">
        <f>INDEX('Summary sales'!$A$6:$BX$50,MATCH($B8,'Summary sales'!$A$6:$A$50,0),MATCH($CB$3,'Summary sales'!$A$7:$BX$7,0))</f>
        <v>0</v>
      </c>
      <c r="CD8" s="335">
        <f t="shared" ref="CD8" si="145">CC8-CB8</f>
        <v>-70.054838709677327</v>
      </c>
      <c r="CE8" s="336">
        <f t="shared" ref="CE8" si="146">CC8/CB8</f>
        <v>0</v>
      </c>
      <c r="CF8" s="335">
        <f>INDEX('SO APRIL 2026 Rev2'!$B$6:$BG$51,MATCH(B8,'SO APRIL 2026 Rev2'!$B$6:$B$51,0),MATCH($CF$3,'SO APRIL 2026 Rev2'!$B$5:$XG$5,0))</f>
        <v>89.451612903225808</v>
      </c>
      <c r="CG8" s="335">
        <f>INDEX('Summary sales'!$A$6:$BX$50,MATCH($B8,'Summary sales'!$A$6:$A$50,0),MATCH($CF$3,'Summary sales'!$A$7:$BX$7,0))</f>
        <v>72.489000000001397</v>
      </c>
      <c r="CH8" s="335">
        <f t="shared" ref="CH8" si="147">CG8-CF8</f>
        <v>-16.962612903224411</v>
      </c>
      <c r="CI8" s="336">
        <f t="shared" ref="CI8" si="148">CG8/CF8</f>
        <v>0.81037107825461352</v>
      </c>
      <c r="CJ8" s="335">
        <f>INDEX('SO APRIL 2026 Rev2'!$B$6:$BG$51,MATCH(B8,'SO APRIL 2026 Rev2'!$B$6:$B$51,0),MATCH($CJ$3,'SO APRIL 2026 Rev2'!$B$5:$XG$5,0))</f>
        <v>3500</v>
      </c>
      <c r="CK8" s="335">
        <f>INDEX('Summary sales'!$A$6:$BX$50,MATCH($B8,'Summary sales'!$A$6:$A$50,0),MATCH($CJ$3,'Summary sales'!$A$7:$BX$7,0))</f>
        <v>199.10000000009313</v>
      </c>
      <c r="CL8" s="335">
        <f t="shared" ref="CL8" si="149">CK8-CJ8</f>
        <v>-3300.8999999999069</v>
      </c>
      <c r="CM8" s="336">
        <f t="shared" ref="CM8" si="150">CK8/CJ8</f>
        <v>5.6885714285740893E-2</v>
      </c>
      <c r="CN8" s="335">
        <f>INDEX('SO APRIL 2026 Rev2'!$B$6:$BG$51,MATCH(B8,'SO APRIL 2026 Rev2'!$B$6:$B$51,0),MATCH($CN$3,'SO APRIL 2026 Rev2'!$B$5:$XG$5,0))</f>
        <v>2900</v>
      </c>
      <c r="CO8" s="335">
        <f>INDEX('Summary sales'!$A$6:$BX$50,MATCH($B8,'Summary sales'!$A$6:$A$50,0),MATCH($CN$3,'Summary sales'!$A$7:$BX$7,0))</f>
        <v>0</v>
      </c>
      <c r="CP8" s="335">
        <f t="shared" ref="CP8" si="151">CO8-CN8</f>
        <v>-2900</v>
      </c>
      <c r="CQ8" s="336">
        <f t="shared" ref="CQ8" si="152">CO8/CN8</f>
        <v>0</v>
      </c>
      <c r="CR8" s="335">
        <f>INDEX('SO APRIL 2026 Rev2'!$B$6:$BG$51,MATCH(B8,'SO APRIL 2026 Rev2'!$B$6:$B$51,0),MATCH($CR$3,'SO APRIL 2026 Rev2'!$B$5:$XG$5,0))</f>
        <v>5000</v>
      </c>
      <c r="CS8" s="335">
        <f>INDEX('Summary sales'!$A$6:$BX$50,MATCH($B8,'Summary sales'!$A$6:$A$50,0),MATCH($CR$3,'Summary sales'!$A$7:$BX$7,0))</f>
        <v>3317.429999999993</v>
      </c>
      <c r="CT8" s="335">
        <f t="shared" ref="CT8" si="153">CS8-CR8</f>
        <v>-1682.570000000007</v>
      </c>
      <c r="CU8" s="336">
        <f t="shared" ref="CU8" si="154">CS8/CR8</f>
        <v>0.66348599999999858</v>
      </c>
      <c r="CV8" s="335">
        <f>INDEX('SO APRIL 2026 Rev2'!$B$6:$BG$51,MATCH(B8,'SO APRIL 2026 Rev2'!$B$6:$B$51,0),MATCH($CV$3,'SO APRIL 2026 Rev2'!$B$5:$XG$5,0))</f>
        <v>8000</v>
      </c>
      <c r="CW8" s="335">
        <f>INDEX('Summary sales'!$A$6:$BX$50,MATCH($B8,'Summary sales'!$A$6:$A$50,0),MATCH($CV$3,'Summary sales'!$A$7:$BX$7,0))</f>
        <v>3505</v>
      </c>
      <c r="CX8" s="335">
        <f t="shared" ref="CX8" si="155">CW8-CV8</f>
        <v>-4495</v>
      </c>
      <c r="CY8" s="336">
        <f t="shared" ref="CY8" si="156">CW8/CV8</f>
        <v>0.43812499999999999</v>
      </c>
      <c r="CZ8" s="335">
        <f>INDEX('SO APRIL 2026 Rev2'!$B$6:$BG$51,MATCH(B8,'SO APRIL 2026 Rev2'!$B$6:$B$51,0),MATCH($CZ$3,'SO APRIL 2026 Rev2'!$B$5:$XG$5,0))</f>
        <v>11659.554548387085</v>
      </c>
      <c r="DA8" s="335">
        <f>INDEX('Summary sales'!$A$6:$BX$50,MATCH($B8,'Summary sales'!$A$6:$A$50,0),MATCH($CZ$3,'Summary sales'!$A$7:$BX$7,0))</f>
        <v>15033.602000005543</v>
      </c>
      <c r="DB8" s="335">
        <f t="shared" ref="DB8" si="157">DA8-CZ8</f>
        <v>3374.0474516184586</v>
      </c>
      <c r="DC8" s="336">
        <f t="shared" ref="DC8" si="158">DA8/CZ8</f>
        <v>1.289380476553901</v>
      </c>
      <c r="DD8" s="335">
        <f>INDEX('SO APRIL 2026 Rev2'!$B$6:$BG$51,MATCH(B8,'SO APRIL 2026 Rev2'!$B$6:$B$51,0),MATCH($DD$3,'SO APRIL 2026 Rev2'!$B$5:$XG$5,0))</f>
        <v>2020.8603225806426</v>
      </c>
      <c r="DE8" s="335">
        <f>INDEX('Summary sales'!$A$6:$BX$50,MATCH($B8,'Summary sales'!$A$6:$A$50,0),MATCH($DD$3,'Summary sales'!$A$7:$BX$7,0))</f>
        <v>2380.8799999998882</v>
      </c>
      <c r="DF8" s="335">
        <f t="shared" ref="DF8" si="159">DE8-DD8</f>
        <v>360.01967741924568</v>
      </c>
      <c r="DG8" s="336">
        <f t="shared" ref="DG8" si="160">DE8/DD8</f>
        <v>1.1781516878709855</v>
      </c>
      <c r="DH8" s="335">
        <f>INDEX('SO APRIL 2026 Rev2'!$B$6:$BG$51,MATCH(B8,'SO APRIL 2026 Rev2'!$B$6:$B$51,0),MATCH($DH$3,'SO APRIL 2026 Rev2'!$B$5:$XG$5,0))</f>
        <v>800</v>
      </c>
      <c r="DI8" s="335">
        <f>INDEX('Summary sales'!$A$6:$BX$50,MATCH($B8,'Summary sales'!$A$6:$A$50,0),MATCH($DH$3,'Summary sales'!$A$7:$BX$7,0))</f>
        <v>955.87999999988824</v>
      </c>
      <c r="DJ8" s="335">
        <f t="shared" ref="DJ8" si="161">DI8-DH8</f>
        <v>155.87999999988824</v>
      </c>
      <c r="DK8" s="336">
        <f t="shared" ref="DK8" si="162">DI8/DH8</f>
        <v>1.1948499999998603</v>
      </c>
      <c r="DL8" s="335">
        <f>INDEX('SO APRIL 2026 Rev2'!$B$6:$BG$51,MATCH(B8,'SO APRIL 2026 Rev2'!$B$6:$B$51,0),MATCH($DL$3,'SO APRIL 2026 Rev2'!$B$5:$XG$5,0))</f>
        <v>7200</v>
      </c>
      <c r="DM8" s="335">
        <f>INDEX('Summary sales'!$A$6:$BX$50,MATCH($B8,'Summary sales'!$A$6:$A$50,0),MATCH($DL$3,'Summary sales'!$A$7:$BX$7,0))</f>
        <v>0</v>
      </c>
      <c r="DN8" s="335">
        <f t="shared" ref="DN8" si="163">DM8-DL8</f>
        <v>-7200</v>
      </c>
      <c r="DO8" s="336">
        <f t="shared" ref="DO8" si="164">DM8/DL8</f>
        <v>0</v>
      </c>
      <c r="DP8" s="335">
        <f>INDEX('SO APRIL 2026 Rev2'!$B$6:$BG$51,MATCH(B8,'SO APRIL 2026 Rev2'!$B$6:$B$51,0),MATCH($DP$3,'SO APRIL 2026 Rev2'!$B$5:$XG$5,0))</f>
        <v>0</v>
      </c>
      <c r="DQ8" s="335">
        <f>INDEX('Summary sales'!$A$6:$BX$50,MATCH($B8,'Summary sales'!$A$6:$A$50,0),MATCH($DP$3,'Summary sales'!$A$7:$BX$7,0))</f>
        <v>0</v>
      </c>
      <c r="DR8" s="335">
        <f t="shared" ref="DR8" si="165">DQ8-DP8</f>
        <v>0</v>
      </c>
      <c r="DS8" s="336" t="e">
        <f t="shared" ref="DS8" si="166">DQ8/DP8</f>
        <v>#DIV/0!</v>
      </c>
      <c r="DT8" s="335">
        <f>INDEX('SO APRIL 2026 Rev2'!$B$6:$BG$51,MATCH(B8,'SO APRIL 2026 Rev2'!$B$6:$B$51,0),MATCH($DT$3,'SO APRIL 2026 Rev2'!$B$5:$XG$5,0))</f>
        <v>2043.2745161290325</v>
      </c>
      <c r="DU8" s="335">
        <f>INDEX('Summary sales'!$A$6:$BX$50,MATCH($B8,'Summary sales'!$A$6:$A$50,0),MATCH($DT$3,'Summary sales'!$A$7:$BX$7,0))</f>
        <v>1310.6799999999348</v>
      </c>
      <c r="DV8" s="335">
        <f t="shared" ref="DV8" si="167">DU8-DT8</f>
        <v>-732.59451612909766</v>
      </c>
      <c r="DW8" s="336">
        <f t="shared" ref="DW8" si="168">DU8/DT8</f>
        <v>0.64146055248758638</v>
      </c>
      <c r="DX8" s="335">
        <f>INDEX('SO APRIL 2026 Rev2'!$B$6:$BG$51,MATCH(B8,'SO APRIL 2026 Rev2'!$B$6:$B$51,0),MATCH($DX$3,'SO APRIL 2026 Rev2'!$B$5:$XG$5,0))</f>
        <v>1999.5303225806451</v>
      </c>
      <c r="DY8" s="335">
        <f>INDEX('Summary sales'!$A$6:$BX$50,MATCH($B8,'Summary sales'!$A$6:$A$50,0),MATCH($DX$3,'Summary sales'!$A$7:$BX$7,0))</f>
        <v>0</v>
      </c>
      <c r="DZ8" s="335">
        <f t="shared" ref="DZ8" si="169">DY8-DX8</f>
        <v>-1999.5303225806451</v>
      </c>
      <c r="EA8" s="336">
        <f t="shared" ref="EA8" si="170">DY8/DX8</f>
        <v>0</v>
      </c>
      <c r="EB8" s="335">
        <f>INDEX('SO APRIL 2026 Rev2'!$B$6:$BG$51,MATCH(B8,'SO APRIL 2026 Rev2'!$B$6:$B$51,0),MATCH($EB$3,'SO APRIL 2026 Rev2'!$B$5:$XG$5,0))</f>
        <v>1000</v>
      </c>
      <c r="EC8" s="335">
        <f>INDEX('Summary sales'!$A$6:$BX$50,MATCH($B8,'Summary sales'!$A$6:$A$50,0),MATCH($EB$3,'Summary sales'!$A$7:$BX$7,0))</f>
        <v>0</v>
      </c>
      <c r="ED8" s="335">
        <f t="shared" ref="ED8" si="171">EC8-EB8</f>
        <v>-1000</v>
      </c>
      <c r="EE8" s="336">
        <f t="shared" ref="EE8" si="172">EC8/EB8</f>
        <v>0</v>
      </c>
      <c r="EF8" s="335">
        <f>INDEX('SO APRIL 2026 Rev2'!$B$6:$BG$51,MATCH(B8,'SO APRIL 2026 Rev2'!$B$6:$B$51,0),MATCH($EF$3,'SO APRIL 2026 Rev2'!$B$5:$XG$5,0))</f>
        <v>11007.047419354845</v>
      </c>
      <c r="EG8" s="335">
        <f>INDEX('Summary sales'!$A$6:$BX$50,MATCH($B8,'Summary sales'!$A$6:$A$50,0),MATCH($EF$3,'Summary sales'!$A$7:$BX$7,0))</f>
        <v>11694.879999999888</v>
      </c>
      <c r="EH8" s="335">
        <f t="shared" ref="EH8" si="173">EG8-EF8</f>
        <v>687.83258064504298</v>
      </c>
      <c r="EI8" s="336">
        <f t="shared" ref="EI8" si="174">EG8/EF8</f>
        <v>1.0624901987280944</v>
      </c>
      <c r="EJ8" s="335">
        <f>INDEX('SO APRIL 2026 Rev2'!$B$6:$BG$51,MATCH(B8,'SO APRIL 2026 Rev2'!$B$6:$B$51,0),MATCH($EJ$3,'SO APRIL 2026 Rev2'!$B$5:$XG$5,0))</f>
        <v>1519.5448387096778</v>
      </c>
      <c r="EK8" s="335">
        <f>INDEX('Summary sales'!$A$6:$BX$50,MATCH($B8,'Summary sales'!$A$6:$A$50,0),MATCH($EJ$3,'Summary sales'!$A$7:$BX$7,0))</f>
        <v>1842.5400000000373</v>
      </c>
      <c r="EL8" s="335">
        <f t="shared" ref="EL8" si="175">EK8-EJ8</f>
        <v>322.99516129035942</v>
      </c>
      <c r="EM8" s="336">
        <f t="shared" ref="EM8" si="176">EK8/EJ8</f>
        <v>1.2125604674914567</v>
      </c>
      <c r="EN8" s="335">
        <f>INDEX('SO APRIL 2026 Rev2'!$B$6:$BG$51,MATCH(B8,'SO APRIL 2026 Rev2'!$B$6:$B$51,0),MATCH($EN$3,'SO APRIL 2026 Rev2'!$B$5:$XG$5,0))</f>
        <v>3999.6741935483842</v>
      </c>
      <c r="EO8" s="335">
        <f>INDEX('Summary sales'!$A$6:$BX$50,MATCH($B8,'Summary sales'!$A$6:$A$50,0),MATCH($EN$3,'Summary sales'!$A$7:$BX$7,0))</f>
        <v>7984.9000000003725</v>
      </c>
      <c r="EP8" s="335">
        <f t="shared" ref="EP8" si="177">EO8-EN8</f>
        <v>3985.2258064519883</v>
      </c>
      <c r="EQ8" s="336">
        <f t="shared" ref="EQ8" si="178">EO8/EN8</f>
        <v>1.9963876089908268</v>
      </c>
      <c r="ER8" s="335">
        <f>INDEX('SO APRIL 2026 Rev2'!$B$6:$BG$51,MATCH(B8,'SO APRIL 2026 Rev2'!$B$6:$B$51,0),MATCH($ER$3,'SO APRIL 2026 Rev2'!$B$5:$XG$5,0))</f>
        <v>7000</v>
      </c>
      <c r="ES8" s="335">
        <f>INDEX('Summary sales'!$A$6:$BX$50,MATCH(B8,'Summary sales'!$A$6:$A$50,0),MATCH($ER$3,'Summary sales'!$A$7:$BX$7,0))</f>
        <v>0</v>
      </c>
      <c r="ET8" s="335">
        <f t="shared" ref="ET8" si="179">ES8-ER8</f>
        <v>-7000</v>
      </c>
      <c r="EU8" s="336">
        <f t="shared" ref="EU8" si="180">ES8/ER8</f>
        <v>0</v>
      </c>
      <c r="EV8" s="335">
        <f>INDEX('SO APRIL 2026 Rev2'!$B$6:$BG$51,MATCH(B8,'SO APRIL 2026 Rev2'!$B$6:$B$51,0),MATCH($EV$3,'SO APRIL 2026 Rev2'!$B$5:$XG$5,0))</f>
        <v>7000</v>
      </c>
      <c r="EW8" s="335">
        <f>INDEX('Summary sales'!$A$6:$BX$50,MATCH($B8,'Summary sales'!$A$6:$A$50,0),MATCH($EV$3,'Summary sales'!$A$7:$BX$7,0))</f>
        <v>12063.899999999907</v>
      </c>
      <c r="EX8" s="335">
        <f t="shared" ref="EX8" si="181">EW8-EV8</f>
        <v>5063.8999999999069</v>
      </c>
      <c r="EY8" s="336">
        <f t="shared" ref="EY8" si="182">EW8/EV8</f>
        <v>1.7234142857142725</v>
      </c>
      <c r="EZ8" s="335">
        <f>INDEX('SO APRIL 2026 Rev2'!$B$6:$BG$51,MATCH(B8,'SO APRIL 2026 Rev2'!$B$6:$B$51,0),MATCH($EZ$3,'SO APRIL 2026 Rev2'!$B$5:$XG$5,0))</f>
        <v>26500</v>
      </c>
      <c r="FA8" s="335">
        <f>INDEX('Summary sales'!$A$6:$BX$50,MATCH($B8,'Summary sales'!$A$6:$A$50,0),MATCH($EZ$3,'Summary sales'!$A$7:$BX$7,0))</f>
        <v>32484.439999999478</v>
      </c>
      <c r="FB8" s="335">
        <f t="shared" ref="FB8" si="183">FA8-EZ8</f>
        <v>5984.4399999994785</v>
      </c>
      <c r="FC8" s="336">
        <f t="shared" ref="FC8" si="184">FA8/EZ8</f>
        <v>1.2258279245282822</v>
      </c>
      <c r="FD8" s="335">
        <f>INDEX('SO APRIL 2026 Rev2'!$B$6:$BG$51,MATCH(B8,'SO APRIL 2026 Rev2'!$B$6:$B$51,0),MATCH($FD$3,'SO APRIL 2026 Rev2'!$B$5:$XG$5,0))</f>
        <v>8000</v>
      </c>
      <c r="FE8" s="335">
        <f>INDEX('Summary sales'!$A$6:$BX$50,MATCH(B8,'Summary sales'!$A$6:$A$50,0),MATCH($FD$3,'Summary sales'!$A$7:$BX$7,0))</f>
        <v>1167.2399999999907</v>
      </c>
      <c r="FF8" s="335">
        <f t="shared" ref="FF8" si="185">FE8-FD8</f>
        <v>-6832.7600000000093</v>
      </c>
      <c r="FG8" s="336">
        <f t="shared" ref="FG8" si="186">FE8/FD8</f>
        <v>0.14590499999999884</v>
      </c>
      <c r="FH8" s="335">
        <f>INDEX('SO APRIL 2026 Rev2'!$B$6:$BG$51,MATCH(B8,'SO APRIL 2026 Rev2'!$B$6:$B$51,0),MATCH($FH$3,'SO APRIL 2026 Rev2'!$B$5:$XG$5,0))</f>
        <v>0</v>
      </c>
      <c r="FI8" s="335">
        <f>INDEX('Summary sales'!$A$6:$BX$50,MATCH(B8,'Summary sales'!$A$6:$A$50,0),MATCH($FH$3,'Summary sales'!$A$7:$BX$7,0))</f>
        <v>597.79999999981374</v>
      </c>
      <c r="FJ8" s="335">
        <f t="shared" ref="FJ8" si="187">FI8-FH8</f>
        <v>597.79999999981374</v>
      </c>
      <c r="FK8" s="336" t="e">
        <f t="shared" ref="FK8" si="188">FI8/FH8</f>
        <v>#DIV/0!</v>
      </c>
      <c r="FL8" s="335">
        <f>INDEX('SO APRIL 2026 Rev2'!$B$6:$BG$51,MATCH(B8,'SO APRIL 2026 Rev2'!$B$6:$B$51,0),MATCH($FL$3,'SO APRIL 2026 Rev2'!$B$5:$XG$5,0))</f>
        <v>726.8151612903232</v>
      </c>
      <c r="FM8" s="335">
        <f>INDEX('Summary sales'!$A$6:$BX$50,MATCH(B8,'Summary sales'!$A$6:$A$50,0),MATCH($FL$3,'Summary sales'!$A$7:$BX$7,0))</f>
        <v>784.32999999995809</v>
      </c>
      <c r="FN8" s="335">
        <f t="shared" ref="FN8" si="189">FM8-FL8</f>
        <v>57.514838709634887</v>
      </c>
      <c r="FO8" s="336">
        <f t="shared" ref="FO8" si="190">FM8/FL8</f>
        <v>1.0791326898128104</v>
      </c>
      <c r="FP8" s="335">
        <f>INDEX('SO APRIL 2026 Rev2'!$B$6:$BG$51,MATCH(B8,'SO APRIL 2026 Rev2'!$B$6:$B$51,0),MATCH($FP$3,'SO APRIL 2026 Rev2'!$B$5:$XG$5,0))</f>
        <v>3018.0416129032269</v>
      </c>
      <c r="FQ8" s="335">
        <f>INDEX('Summary sales'!$A$6:$BX$50,MATCH(B8,'Summary sales'!$A$6:$A$50,0),MATCH($FP$3,'Summary sales'!$A$7:$BX$7,0))</f>
        <v>4059.0299999997951</v>
      </c>
      <c r="FR8" s="335">
        <f t="shared" ref="FR8" si="191">FQ8-FP8</f>
        <v>1040.9883870965682</v>
      </c>
      <c r="FS8" s="336">
        <f t="shared" ref="FS8" si="192">FQ8/FP8</f>
        <v>1.3449218137503351</v>
      </c>
      <c r="FT8" s="335">
        <f>INDEX('SO APRIL 2026 Rev2'!$B$6:$BG$51,MATCH(B8,'SO APRIL 2026 Rev2'!$B$6:$B$51,0),MATCH($FT$3,'SO APRIL 2026 Rev2'!$B$5:$XG$5,0))</f>
        <v>2044.9996774193546</v>
      </c>
      <c r="FU8" s="335">
        <f>INDEX('Summary sales'!$A$6:$BX$50,MATCH(B8,'Summary sales'!$A$6:$A$50,0),MATCH($FT$3,'Summary sales'!$A$7:$BX$7,0))</f>
        <v>0</v>
      </c>
      <c r="FV8" s="335">
        <f t="shared" ref="FV8" si="193">FU8-FT8</f>
        <v>-2044.9996774193546</v>
      </c>
      <c r="FW8" s="336">
        <f t="shared" ref="FW8" si="194">FU8/FT8</f>
        <v>0</v>
      </c>
      <c r="FX8" s="335">
        <f>INDEX('SO APRIL 2026 Rev2'!$B$6:$BG$51,MATCH(B8,'SO APRIL 2026 Rev2'!$B$6:$B$51,0),MATCH($FX$3,'SO APRIL 2026 Rev2'!$B$5:$XG$5,0))</f>
        <v>369.61070967741654</v>
      </c>
      <c r="FY8" s="335">
        <f>INDEX('Summary sales'!$A$6:$BX$50,MATCH(B8,'Summary sales'!$A$6:$A$50,0),MATCH($FX$3,'Summary sales'!$A$7:$BX$7,0))</f>
        <v>604.60100000002421</v>
      </c>
      <c r="FZ8" s="335">
        <f t="shared" ref="FZ8" si="195">FY8-FX8</f>
        <v>234.99029032260768</v>
      </c>
      <c r="GA8" s="336">
        <f t="shared" ref="GA8" si="196">FY8/FX8</f>
        <v>1.6357778174980349</v>
      </c>
      <c r="GB8" s="335">
        <f>INDEX('SO APRIL 2026 Rev2'!$B$6:$BG$51,MATCH(B8,'SO APRIL 2026 Rev2'!$B$6:$B$51,0),MATCH($GB$3,'SO APRIL 2026 Rev2'!$B$5:$XG$5,0))</f>
        <v>0</v>
      </c>
      <c r="GC8" s="335">
        <f>INDEX('Summary sales'!$A$6:$BX$50,MATCH(B8,'Summary sales'!$A$6:$A$50,0),MATCH($GB$3,'Summary sales'!$A$7:$BX$7,0))</f>
        <v>0</v>
      </c>
      <c r="GD8" s="335">
        <f t="shared" ref="GD8" si="197">GC8-GB8</f>
        <v>0</v>
      </c>
      <c r="GE8" s="336" t="e">
        <f t="shared" ref="GE8" si="198">GC8/GB8</f>
        <v>#DIV/0!</v>
      </c>
      <c r="GF8" s="335">
        <f>INDEX('SO APRIL 2026 Rev2'!$B$6:$BG$51,MATCH(B8,'SO APRIL 2026 Rev2'!$B$6:$B$51,0),MATCH($GF$3,'SO APRIL 2026 Rev2'!$B$5:$XG$5,0))</f>
        <v>5000</v>
      </c>
      <c r="GG8" s="335">
        <f>INDEX('Summary sales'!$A$6:$BX$50,MATCH($B8,'Summary sales'!$A$6:$A$50,0),MATCH($GF$3,'Summary sales'!$A$7:$BX$7,0))</f>
        <v>610.55500000044776</v>
      </c>
      <c r="GH8" s="335">
        <f t="shared" ref="GH8" si="199">GG8-GF8</f>
        <v>-4389.4449999995522</v>
      </c>
      <c r="GI8" s="336">
        <f t="shared" ref="GI8" si="200">GG8/GF8</f>
        <v>0.12211100000008955</v>
      </c>
      <c r="GJ8" s="335">
        <f>INDEX('SO APRIL 2026 Rev2'!$B$6:$BG$51,MATCH(B8,'SO APRIL 2026 Rev2'!$B$6:$B$51,0),MATCH($GJ$3,'SO APRIL 2026 Rev2'!$B$5:$XG$5,0))</f>
        <v>1121.900322580635</v>
      </c>
      <c r="GK8" s="335">
        <f>INDEX('Summary sales'!$A$6:$BX$50,MATCH($B8,'Summary sales'!$A$6:$A$50,0),MATCH($GJ$3,'Summary sales'!$A$7:$BX$7,0))</f>
        <v>0</v>
      </c>
      <c r="GL8" s="335">
        <f t="shared" ref="GL8" si="201">GK8-GJ8</f>
        <v>-1121.900322580635</v>
      </c>
      <c r="GM8" s="336">
        <f t="shared" ref="GM8" si="202">GK8/GJ8</f>
        <v>0</v>
      </c>
      <c r="GN8" s="335">
        <f>INDEX('SO APRIL 2026 Rev2'!$B$6:$BG$51,MATCH(B8,'SO APRIL 2026 Rev2'!$B$6:$B$51,0),MATCH($GN$3,'SO APRIL 2026 Rev2'!$B$5:$XG$5,0))</f>
        <v>1800</v>
      </c>
      <c r="GO8" s="335">
        <f>INDEX('Summary sales'!$A$6:$BX$50,MATCH(B8,'Summary sales'!$A$6:$A$50,0),MATCH($GN$3,'Summary sales'!$A$7:$BX$7,0))</f>
        <v>1636.5140000000247</v>
      </c>
      <c r="GP8" s="335">
        <f t="shared" ref="GP8" si="203">GO8-GN8</f>
        <v>-163.48599999997532</v>
      </c>
      <c r="GQ8" s="336">
        <f t="shared" ref="GQ8" si="204">GO8/GN8</f>
        <v>0.90917444444445816</v>
      </c>
      <c r="GR8" s="335">
        <f>INDEX('SO APRIL 2026 Rev2'!$B$6:$BG$51,MATCH(B8,'SO APRIL 2026 Rev2'!$B$6:$B$51,0),MATCH($GR$3,'SO APRIL 2026 Rev2'!$B$5:$XG$5,0))</f>
        <v>2499.7025806451697</v>
      </c>
      <c r="GS8" s="335">
        <f>INDEX('Summary sales'!$A$6:$BX$50,MATCH(B8,'Summary sales'!$A$6:$A$50,0),MATCH($GR$3,'Summary sales'!$A$7:$BX$7,0))</f>
        <v>0</v>
      </c>
      <c r="GT8" s="335">
        <f t="shared" ref="GT8" si="205">GS8-GR8</f>
        <v>-2499.7025806451697</v>
      </c>
      <c r="GU8" s="336">
        <f t="shared" ref="GU8" si="206">GS8/GR8</f>
        <v>0</v>
      </c>
      <c r="GV8" s="335">
        <f>INDEX('SO APRIL 2026 Rev2'!$B$6:$BG$51,MATCH(B8,'SO APRIL 2026 Rev2'!$B$6:$B$51,0),MATCH($GV$3,'SO APRIL 2026 Rev2'!$B$5:$XG$5,0))</f>
        <v>0</v>
      </c>
      <c r="GW8" s="335">
        <f>INDEX('Summary sales'!$A$6:$BX$50,MATCH(B8,'Summary sales'!$A$6:$A$50,0),MATCH($GV$3,'Summary sales'!$A$7:$BX$7,0))</f>
        <v>0</v>
      </c>
      <c r="GX8" s="335">
        <f t="shared" si="106"/>
        <v>0</v>
      </c>
      <c r="GY8" s="336" t="e">
        <f t="shared" si="107"/>
        <v>#DIV/0!</v>
      </c>
      <c r="GZ8" s="335">
        <f>INDEX('SO APRIL 2026 Rev2'!$B$6:$BG$51,MATCH(B8,'SO APRIL 2026 Rev2'!$B$6:$B$51,0),MATCH($GZ$3,'SO APRIL 2026 Rev2'!$B$5:$XG$5,0))</f>
        <v>0</v>
      </c>
      <c r="HA8" s="335">
        <f>INDEX('Summary sales'!$A$6:$BX$50,MATCH(B8,'Summary sales'!$A$6:$A$50,0),MATCH($GZ$3,'Summary sales'!$A$7:$BX$7,0))</f>
        <v>0</v>
      </c>
      <c r="HB8" s="335">
        <f t="shared" ref="HB8" si="207">HA8-GZ8</f>
        <v>0</v>
      </c>
      <c r="HC8" s="379" t="e">
        <f t="shared" ref="HC8" si="208">HA8/GZ8</f>
        <v>#DIV/0!</v>
      </c>
    </row>
    <row r="9" spans="1:226" ht="15" customHeight="1">
      <c r="A9" s="574"/>
      <c r="B9" s="338">
        <f t="shared" si="53"/>
        <v>46117</v>
      </c>
      <c r="C9" s="334" t="str">
        <f t="shared" si="0"/>
        <v>Mgg</v>
      </c>
      <c r="D9" s="335">
        <f t="shared" si="54"/>
        <v>167452.01332258063</v>
      </c>
      <c r="E9" s="335">
        <f t="shared" ca="1" si="55"/>
        <v>135553.98499999527</v>
      </c>
      <c r="F9" s="335">
        <f t="shared" ref="F9:F12" ca="1" si="209">E9-D9</f>
        <v>-31898.028322585364</v>
      </c>
      <c r="G9" s="336">
        <f t="shared" ref="G9:G12" ca="1" si="210">E9/D9</f>
        <v>0.80950943682512322</v>
      </c>
      <c r="H9" s="335">
        <f>INDEX('SO APRIL 2026 Rev2'!$B$6:$BG$51,MATCH(B9,'SO APRIL 2026 Rev2'!$B$6:$B$51,0),MATCH($H$3,'SO APRIL 2026 Rev2'!$B$5:$XG$5,0))</f>
        <v>733.57290322580695</v>
      </c>
      <c r="I9" s="335">
        <f>INDEX('Summary sales'!$A$6:$BX$50,MATCH(B9,'Summary sales'!$A$6:$A$50,0),MATCH($H$3,'Summary sales'!$A$7:$BX$7,0))</f>
        <v>585.29000000003725</v>
      </c>
      <c r="J9" s="335">
        <f t="shared" ref="J9:J12" si="211">I9-H9</f>
        <v>-148.2829032257697</v>
      </c>
      <c r="K9" s="336">
        <f t="shared" ref="K9:K12" si="212">I9/H9</f>
        <v>0.79786207672923604</v>
      </c>
      <c r="L9" s="335">
        <f>INDEX('SO APRIL 2026 Rev2'!$B$6:$BG$51,MATCH(B9,'SO APRIL 2026 Rev2'!$B$6:$B$51,0),MATCH($L$3,'SO APRIL 2026 Rev2'!$B$5:$XG$5,0))</f>
        <v>1000</v>
      </c>
      <c r="M9" s="335">
        <f>INDEX('Summary sales'!$A$6:$BX$50,MATCH($B9,'Summary sales'!$A$6:$A$50,0),MATCH($L$3,'Summary sales'!$A$7:$BX$7,0))</f>
        <v>825.20000000111759</v>
      </c>
      <c r="N9" s="335">
        <f t="shared" ref="N9:N12" si="213">M9-L9</f>
        <v>-174.79999999888241</v>
      </c>
      <c r="O9" s="336">
        <f t="shared" ref="O9:O12" si="214">M9/L9</f>
        <v>0.8252000000011176</v>
      </c>
      <c r="P9" s="335">
        <f>INDEX('SO APRIL 2026 Rev2'!$B$6:$BG$51,MATCH(B9,'SO APRIL 2026 Rev2'!$B$6:$B$51,0),MATCH($P$3,'SO APRIL 2026 Rev2'!$B$5:$XG$5,0))</f>
        <v>1129.7312903225857</v>
      </c>
      <c r="Q9" s="335">
        <f>INDEX('Summary sales'!$A$6:$BX$50,MATCH($B9,'Summary sales'!$A$6:$A$50,0),MATCH($P$3,'Summary sales'!$A$7:$BX$7,0))</f>
        <v>644.39999999990687</v>
      </c>
      <c r="R9" s="335">
        <f t="shared" ref="R9:R12" si="215">Q9-P9</f>
        <v>-485.3312903226788</v>
      </c>
      <c r="S9" s="336">
        <f t="shared" ref="S9:S12" si="216">Q9/P9</f>
        <v>0.57040112593137404</v>
      </c>
      <c r="T9" s="335">
        <f>INDEX('SO APRIL 2026 Rev2'!$B$6:$BG$51,MATCH(B9,'SO APRIL 2026 Rev2'!$B$6:$B$51,0),MATCH($T$3,'SO APRIL 2026 Rev2'!$B$5:$XG$5,0))</f>
        <v>999.51612903226578</v>
      </c>
      <c r="U9" s="335">
        <f>INDEX('Summary sales'!$A$6:$BX$50,MATCH($B9,'Summary sales'!$A$6:$A$50,0),MATCH($T$3,'Summary sales'!$A$7:$BX$7,0))</f>
        <v>781.20999999996275</v>
      </c>
      <c r="V9" s="335">
        <f t="shared" ref="V9:V12" si="217">U9-T9</f>
        <v>-218.30612903230303</v>
      </c>
      <c r="W9" s="336">
        <f t="shared" ref="W9:W12" si="218">U9/T9</f>
        <v>0.78158818783277906</v>
      </c>
      <c r="X9" s="335">
        <f>INDEX('SO APRIL 2026 Rev2'!$B$6:$BG$51,MATCH(B9,'SO APRIL 2026 Rev2'!$B$6:$B$51,0),MATCH($X$3,'SO APRIL 2026 Rev2'!$B$5:$XG$5,0))</f>
        <v>644.02064516129087</v>
      </c>
      <c r="Y9" s="335">
        <f>INDEX('Summary sales'!$A$6:$BX$50,MATCH($B9,'Summary sales'!$A$6:$A$50,0),MATCH($X$3,'Summary sales'!$A$7:$BX$7,0))</f>
        <v>353.5899999999674</v>
      </c>
      <c r="Z9" s="335">
        <f t="shared" ref="Z9:Z12" si="219">Y9-X9</f>
        <v>-290.43064516132347</v>
      </c>
      <c r="AA9" s="336">
        <f t="shared" ref="AA9:AA12" si="220">Y9/X9</f>
        <v>0.54903519422333591</v>
      </c>
      <c r="AB9" s="335">
        <f>INDEX('SO APRIL 2026 Rev2'!$B$6:$BG$51,MATCH(B9,'SO APRIL 2026 Rev2'!$B$6:$B$51,0),MATCH($AB$3,'SO APRIL 2026 Rev2'!$B$5:$XG$5,0))</f>
        <v>0</v>
      </c>
      <c r="AC9" s="335">
        <f>INDEX('Summary sales'!$A$6:$BX$50,MATCH($B9,'Summary sales'!$A$6:$A$50,0),MATCH($AB$3,'Summary sales'!$A$7:$BX$7,0))</f>
        <v>0</v>
      </c>
      <c r="AD9" s="335">
        <f t="shared" ref="AD9:AD12" si="221">AC9-AB9</f>
        <v>0</v>
      </c>
      <c r="AE9" s="336" t="e">
        <f t="shared" ref="AE9:AE12" si="222">AC9/AB9</f>
        <v>#DIV/0!</v>
      </c>
      <c r="AF9" s="335">
        <f>INDEX('SO APRIL 2026 Rev2'!$B$6:$BG$51,MATCH(B9,'SO APRIL 2026 Rev2'!$B$6:$B$51,0),MATCH($AF$3,'SO APRIL 2026 Rev2'!$B$5:$XG$5,0))</f>
        <v>0</v>
      </c>
      <c r="AG9" s="335">
        <f>INDEX('Summary sales'!$A$6:$BX$50,MATCH($B9,'Summary sales'!$A$6:$A$50,0),MATCH($AF$3,'Summary sales'!$A$7:$BX$7,0))</f>
        <v>0</v>
      </c>
      <c r="AH9" s="335">
        <f t="shared" ref="AH9:AH12" si="223">AG9-AF9</f>
        <v>0</v>
      </c>
      <c r="AI9" s="336" t="e">
        <f t="shared" ref="AI9:AI12" si="224">AG9/AF9</f>
        <v>#DIV/0!</v>
      </c>
      <c r="AJ9" s="335">
        <f>INDEX('SO APRIL 2026 Rev2'!$B$6:$BG$51,MATCH(B9,'SO APRIL 2026 Rev2'!$B$6:$B$51,0),MATCH($AJ$3,'SO APRIL 2026 Rev2'!$B$5:$XG$5,0))</f>
        <v>603.76322580644887</v>
      </c>
      <c r="AK9" s="335">
        <f>INDEX('Summary sales'!$A$6:$BX$50,MATCH($B9,'Summary sales'!$A$6:$A$50,0),MATCH($AJ$3,'Summary sales'!$A$7:$BX$7,0))</f>
        <v>454.15000000002328</v>
      </c>
      <c r="AL9" s="335">
        <f t="shared" ref="AL9:AL12" si="225">AK9-AJ9</f>
        <v>-149.61322580642559</v>
      </c>
      <c r="AM9" s="336">
        <f t="shared" ref="AM9:AM12" si="226">AK9/AJ9</f>
        <v>0.75219884316971009</v>
      </c>
      <c r="AN9" s="335">
        <f>INDEX('SO APRIL 2026 Rev2'!$B$6:$BG$51,MATCH(B9,'SO APRIL 2026 Rev2'!$B$6:$B$51,0),MATCH($AN$3,'SO APRIL 2026 Rev2'!$B$5:$XG$5,0))</f>
        <v>673.27548387096704</v>
      </c>
      <c r="AO9" s="335">
        <f>INDEX('Summary sales'!$A$6:$BX$50,MATCH($B9,'Summary sales'!$A$6:$A$50,0),MATCH($AN$3,'Summary sales'!$A$7:$BX$7,0))</f>
        <v>462.20000000006985</v>
      </c>
      <c r="AP9" s="335">
        <f t="shared" ref="AP9:AP12" si="227">AO9-AN9</f>
        <v>-211.07548387089719</v>
      </c>
      <c r="AQ9" s="336">
        <f t="shared" ref="AQ9:AQ12" si="228">AO9/AN9</f>
        <v>0.68649462377966264</v>
      </c>
      <c r="AR9" s="335">
        <f>INDEX('SO APRIL 2026 Rev2'!$B$6:$BG$51,MATCH(B9,'SO APRIL 2026 Rev2'!$B$6:$B$51,0),MATCH($AR$3,'SO APRIL 2026 Rev2'!$B$5:$XG$5,0))</f>
        <v>0</v>
      </c>
      <c r="AS9" s="335">
        <f>INDEX('Summary sales'!$A$6:$BX$50,MATCH($B9,'Summary sales'!$A$6:$A$50,0),MATCH($AR$3,'Summary sales'!$A$7:$BX$7,0))</f>
        <v>0</v>
      </c>
      <c r="AT9" s="335">
        <f t="shared" ref="AT9:AT12" si="229">AS9-AR9</f>
        <v>0</v>
      </c>
      <c r="AU9" s="336" t="e">
        <f t="shared" ref="AU9:AU12" si="230">AS9/AR9</f>
        <v>#DIV/0!</v>
      </c>
      <c r="AV9" s="335">
        <f>INDEX('SO APRIL 2026 Rev2'!$B$6:$BG$51,MATCH(B9,'SO APRIL 2026 Rev2'!$B$6:$B$51,0),MATCH($AV$3,'SO APRIL 2026 Rev2'!$B$5:$XG$5,0))</f>
        <v>6600.0622580645213</v>
      </c>
      <c r="AW9" s="335">
        <f>INDEX('Summary sales'!$A$6:$BX$50,MATCH($B9,'Summary sales'!$A$6:$A$50,0),MATCH($AV$3,'Summary sales'!$A$7:$BX$7,0))</f>
        <v>131.39999999990687</v>
      </c>
      <c r="AX9" s="335">
        <f t="shared" ref="AX9:AX12" si="231">AW9-AV9</f>
        <v>-6468.6622580646144</v>
      </c>
      <c r="AY9" s="336">
        <f t="shared" ref="AY9:AY12" si="232">AW9/AV9</f>
        <v>1.9908903107595854E-2</v>
      </c>
      <c r="AZ9" s="335">
        <f>INDEX('SO APRIL 2026 Rev2'!$B$6:$BG$51,MATCH(B9,'SO APRIL 2026 Rev2'!$B$6:$B$51,0),MATCH($AZ$3,'SO APRIL 2026 Rev2'!$B$5:$XG$5,0))</f>
        <v>300</v>
      </c>
      <c r="BA9" s="335">
        <f>INDEX('Summary sales'!$A$6:$BX$50,MATCH($B9,'Summary sales'!$A$6:$A$50,0),MATCH($AZ$3,'Summary sales'!$A$7:$BX$7,0))</f>
        <v>0</v>
      </c>
      <c r="BB9" s="335">
        <f t="shared" ref="BB9:BB12" si="233">BA9-AZ9</f>
        <v>-300</v>
      </c>
      <c r="BC9" s="336">
        <f t="shared" ref="BC9:BC12" si="234">BA9/AZ9</f>
        <v>0</v>
      </c>
      <c r="BD9" s="335">
        <f>INDEX('SO APRIL 2026 Rev2'!$B$6:$BG$51,MATCH(B9,'SO APRIL 2026 Rev2'!$B$6:$B$51,0),MATCH($BD$3,'SO APRIL 2026 Rev2'!$B$5:$XG$5,0))</f>
        <v>500</v>
      </c>
      <c r="BE9" s="335">
        <f>INDEX('Summary sales'!$A$6:$BX$50,MATCH($B9,'Summary sales'!$A$6:$A$50,0),MATCH($BD$3,'Summary sales'!$A$7:$BX$7,0))</f>
        <v>0</v>
      </c>
      <c r="BF9" s="335">
        <f t="shared" ref="BF9:BF12" si="235">BE9-BD9</f>
        <v>-500</v>
      </c>
      <c r="BG9" s="336">
        <f t="shared" ref="BG9:BG12" si="236">BE9/BD9</f>
        <v>0</v>
      </c>
      <c r="BH9" s="335">
        <f>INDEX('SO APRIL 2026 Rev2'!$B$6:$BG$51,MATCH(B9,'SO APRIL 2026 Rev2'!$B$6:$B$51,0),MATCH($BH$3,'SO APRIL 2026 Rev2'!$B$5:$XG$5,0))</f>
        <v>9600</v>
      </c>
      <c r="BI9" s="335">
        <f>INDEX('Summary sales'!$A$6:$BX$50,MATCH($B9,'Summary sales'!$A$6:$A$50,0),MATCH($BH$3,'Summary sales'!$A$7:$BX$7,0))</f>
        <v>9853.1599999999162</v>
      </c>
      <c r="BJ9" s="335">
        <f t="shared" ref="BJ9:BJ12" si="237">BI9-BH9</f>
        <v>253.15999999991618</v>
      </c>
      <c r="BK9" s="336">
        <f t="shared" ref="BK9:BK12" si="238">BI9/BH9</f>
        <v>1.0263708333333246</v>
      </c>
      <c r="BL9" s="335">
        <f>INDEX('SO APRIL 2026 Rev2'!$B$6:$BG$51,MATCH(B9,'SO APRIL 2026 Rev2'!$B$6:$B$51,0),MATCH($BL$3,'SO APRIL 2026 Rev2'!$B$5:$XG$5,0))</f>
        <v>6000.0570967741915</v>
      </c>
      <c r="BM9" s="335">
        <f>INDEX('Summary sales'!$A$6:$BX$50,MATCH($B9,'Summary sales'!$A$6:$A$50,0),MATCH($BL$3,'Summary sales'!$A$7:$BX$7,0))</f>
        <v>5818.75</v>
      </c>
      <c r="BN9" s="335">
        <f t="shared" ref="BN9:BN12" si="239">BM9-BL9</f>
        <v>-181.30709677419145</v>
      </c>
      <c r="BO9" s="336">
        <f t="shared" ref="BO9:BO12" si="240">BM9/BL9</f>
        <v>0.96978243809185294</v>
      </c>
      <c r="BP9" s="335">
        <f>INDEX('SO APRIL 2026 Rev2'!$B$6:$BG$51,MATCH(B9,'SO APRIL 2026 Rev2'!$B$6:$B$51,0),MATCH($BP$3,'SO APRIL 2026 Rev2'!$B$5:$XG$5,0))</f>
        <v>1300</v>
      </c>
      <c r="BQ9" s="335">
        <f>INDEX('Summary sales'!$A$6:$BX$50,MATCH($B9,'Summary sales'!$A$6:$A$50,0),MATCH($BP$3,'Summary sales'!$A$7:$BX$7,0))</f>
        <v>0</v>
      </c>
      <c r="BR9" s="335">
        <f t="shared" si="17"/>
        <v>-1300</v>
      </c>
      <c r="BS9" s="336">
        <f t="shared" si="72"/>
        <v>0</v>
      </c>
      <c r="BT9" s="335">
        <f>INDEX('SO APRIL 2026 Rev2'!$B$6:$BG$51,MATCH(B9,'SO APRIL 2026 Rev2'!$B$6:$B$51,0),MATCH($BT$3,'SO APRIL 2026 Rev2'!$B$5:$XG$5,0))</f>
        <v>0</v>
      </c>
      <c r="BU9" s="335">
        <f>INDEX('Summary sales'!$A$6:$BX$50,MATCH($B9,'Summary sales'!$A$6:$A$50,0),MATCH($BT$3,'Summary sales'!$A$7:$BX$7,0))</f>
        <v>0</v>
      </c>
      <c r="BV9" s="335">
        <f t="shared" ref="BV9:BV12" si="241">BU9-BT9</f>
        <v>0</v>
      </c>
      <c r="BW9" s="336" t="e">
        <f t="shared" ref="BW9:BW12" si="242">BU9/BT9</f>
        <v>#DIV/0!</v>
      </c>
      <c r="BX9" s="335">
        <f>INDEX('SO APRIL 2026 Rev2'!$B$6:$BG$51,MATCH(B9,'SO APRIL 2026 Rev2'!$B$6:$B$51,0),MATCH($BX$3,'SO APRIL 2026 Rev2'!$B$5:$XG$5,0))</f>
        <v>2500</v>
      </c>
      <c r="BY9" s="335">
        <f ca="1">INDEX('Summary sales'!$A$6:$BX$50,MATCH($B9,'Summary sales'!$A$6:$A$50,0),MATCH($BX$3,'Summary sales'!$A$7:$BX$7,0))</f>
        <v>5958.63</v>
      </c>
      <c r="BZ9" s="335">
        <f t="shared" ref="BZ9:BZ12" ca="1" si="243">BY9-BX9</f>
        <v>3458.63</v>
      </c>
      <c r="CA9" s="336">
        <f t="shared" ref="CA9:CA12" ca="1" si="244">BY9/BX9</f>
        <v>2.3834520000000001</v>
      </c>
      <c r="CB9" s="335">
        <f>INDEX('SO APRIL 2026 Rev2'!$B$6:$BG$51,MATCH(B9,'SO APRIL 2026 Rev2'!$B$6:$B$51,0),MATCH($CB$3,'SO APRIL 2026 Rev2'!$B$5:$XG$5,0))</f>
        <v>70.054838709677327</v>
      </c>
      <c r="CC9" s="335">
        <f>INDEX('Summary sales'!$A$6:$BX$50,MATCH($B9,'Summary sales'!$A$6:$A$50,0),MATCH($CB$3,'Summary sales'!$A$7:$BX$7,0))</f>
        <v>57.30000000000291</v>
      </c>
      <c r="CD9" s="335">
        <f t="shared" ref="CD9:CD12" si="245">CC9-CB9</f>
        <v>-12.754838709674416</v>
      </c>
      <c r="CE9" s="336">
        <f t="shared" ref="CE9:CE12" si="246">CC9/CB9</f>
        <v>0.8179306534052091</v>
      </c>
      <c r="CF9" s="335">
        <f>INDEX('SO APRIL 2026 Rev2'!$B$6:$BG$51,MATCH(B9,'SO APRIL 2026 Rev2'!$B$6:$B$51,0),MATCH($CF$3,'SO APRIL 2026 Rev2'!$B$5:$XG$5,0))</f>
        <v>89.451612903225808</v>
      </c>
      <c r="CG9" s="335">
        <f>INDEX('Summary sales'!$A$6:$BX$50,MATCH($B9,'Summary sales'!$A$6:$A$50,0),MATCH($CF$3,'Summary sales'!$A$7:$BX$7,0))</f>
        <v>63.369999999995343</v>
      </c>
      <c r="CH9" s="335">
        <f t="shared" ref="CH9:CH12" si="247">CG9-CF9</f>
        <v>-26.081612903230464</v>
      </c>
      <c r="CI9" s="336">
        <f t="shared" ref="CI9:CI12" si="248">CG9/CF9</f>
        <v>0.7084276956364427</v>
      </c>
      <c r="CJ9" s="335">
        <f>INDEX('SO APRIL 2026 Rev2'!$B$6:$BG$51,MATCH(B9,'SO APRIL 2026 Rev2'!$B$6:$B$51,0),MATCH($CJ$3,'SO APRIL 2026 Rev2'!$B$5:$XG$5,0))</f>
        <v>1000</v>
      </c>
      <c r="CK9" s="335">
        <f>INDEX('Summary sales'!$A$6:$BX$50,MATCH($B9,'Summary sales'!$A$6:$A$50,0),MATCH($CJ$3,'Summary sales'!$A$7:$BX$7,0))</f>
        <v>0.10000000009313226</v>
      </c>
      <c r="CL9" s="335">
        <f t="shared" ref="CL9:CL12" si="249">CK9-CJ9</f>
        <v>-999.89999999990687</v>
      </c>
      <c r="CM9" s="336">
        <f t="shared" ref="CM9:CM12" si="250">CK9/CJ9</f>
        <v>1.0000000009313225E-4</v>
      </c>
      <c r="CN9" s="335">
        <f>INDEX('SO APRIL 2026 Rev2'!$B$6:$BG$51,MATCH(B9,'SO APRIL 2026 Rev2'!$B$6:$B$51,0),MATCH($CN$3,'SO APRIL 2026 Rev2'!$B$5:$XG$5,0))</f>
        <v>0</v>
      </c>
      <c r="CO9" s="335">
        <f>INDEX('Summary sales'!$A$6:$BX$50,MATCH($B9,'Summary sales'!$A$6:$A$50,0),MATCH($CN$3,'Summary sales'!$A$7:$BX$7,0))</f>
        <v>0</v>
      </c>
      <c r="CP9" s="335">
        <f t="shared" ref="CP9:CP12" si="251">CO9-CN9</f>
        <v>0</v>
      </c>
      <c r="CQ9" s="336" t="e">
        <f t="shared" ref="CQ9:CQ12" si="252">CO9/CN9</f>
        <v>#DIV/0!</v>
      </c>
      <c r="CR9" s="335">
        <f>INDEX('SO APRIL 2026 Rev2'!$B$6:$BG$51,MATCH(B9,'SO APRIL 2026 Rev2'!$B$6:$B$51,0),MATCH($CR$3,'SO APRIL 2026 Rev2'!$B$5:$XG$5,0))</f>
        <v>5000</v>
      </c>
      <c r="CS9" s="335">
        <f>INDEX('Summary sales'!$A$6:$BX$50,MATCH($B9,'Summary sales'!$A$6:$A$50,0),MATCH($CR$3,'Summary sales'!$A$7:$BX$7,0))</f>
        <v>2731.0100000000093</v>
      </c>
      <c r="CT9" s="335">
        <f t="shared" ref="CT9:CT12" si="253">CS9-CR9</f>
        <v>-2268.9899999999907</v>
      </c>
      <c r="CU9" s="336">
        <f t="shared" ref="CU9:CU12" si="254">CS9/CR9</f>
        <v>0.54620200000000185</v>
      </c>
      <c r="CV9" s="335">
        <f>INDEX('SO APRIL 2026 Rev2'!$B$6:$BG$51,MATCH(B9,'SO APRIL 2026 Rev2'!$B$6:$B$51,0),MATCH($CV$3,'SO APRIL 2026 Rev2'!$B$5:$XG$5,0))</f>
        <v>15000</v>
      </c>
      <c r="CW9" s="335">
        <f>INDEX('Summary sales'!$A$6:$BX$50,MATCH($B9,'Summary sales'!$A$6:$A$50,0),MATCH($CV$3,'Summary sales'!$A$7:$BX$7,0))</f>
        <v>1124.8999999999069</v>
      </c>
      <c r="CX9" s="335">
        <f t="shared" ref="CX9:CX12" si="255">CW9-CV9</f>
        <v>-13875.100000000093</v>
      </c>
      <c r="CY9" s="336">
        <f t="shared" ref="CY9:CY12" si="256">CW9/CV9</f>
        <v>7.4993333333327125E-2</v>
      </c>
      <c r="CZ9" s="335">
        <f>INDEX('SO APRIL 2026 Rev2'!$B$6:$BG$51,MATCH(B9,'SO APRIL 2026 Rev2'!$B$6:$B$51,0),MATCH($CZ$3,'SO APRIL 2026 Rev2'!$B$5:$XG$5,0))</f>
        <v>6659.5545483870847</v>
      </c>
      <c r="DA9" s="335">
        <f>INDEX('Summary sales'!$A$6:$BX$50,MATCH($B9,'Summary sales'!$A$6:$A$50,0),MATCH($CZ$3,'Summary sales'!$A$7:$BX$7,0))</f>
        <v>6573.7249999940395</v>
      </c>
      <c r="DB9" s="335">
        <f t="shared" ref="DB9:DB12" si="257">DA9-CZ9</f>
        <v>-85.829548393045116</v>
      </c>
      <c r="DC9" s="336">
        <f t="shared" ref="DC9:DC12" si="258">DA9/CZ9</f>
        <v>0.98711181840025131</v>
      </c>
      <c r="DD9" s="335">
        <f>INDEX('SO APRIL 2026 Rev2'!$B$6:$BG$51,MATCH(B9,'SO APRIL 2026 Rev2'!$B$6:$B$51,0),MATCH($DD$3,'SO APRIL 2026 Rev2'!$B$5:$XG$5,0))</f>
        <v>2020.8603225806426</v>
      </c>
      <c r="DE9" s="335">
        <f>INDEX('Summary sales'!$A$6:$BX$50,MATCH($B9,'Summary sales'!$A$6:$A$50,0),MATCH($DD$3,'Summary sales'!$A$7:$BX$7,0))</f>
        <v>2196.2700000004843</v>
      </c>
      <c r="DF9" s="335">
        <f t="shared" ref="DF9:DF12" si="259">DE9-DD9</f>
        <v>175.40967741984173</v>
      </c>
      <c r="DG9" s="336">
        <f t="shared" ref="DG9:DG12" si="260">DE9/DD9</f>
        <v>1.0867995058638409</v>
      </c>
      <c r="DH9" s="335">
        <f>INDEX('SO APRIL 2026 Rev2'!$B$6:$BG$51,MATCH(B9,'SO APRIL 2026 Rev2'!$B$6:$B$51,0),MATCH($DH$3,'SO APRIL 2026 Rev2'!$B$5:$XG$5,0))</f>
        <v>0</v>
      </c>
      <c r="DI9" s="335">
        <f>INDEX('Summary sales'!$A$6:$BX$50,MATCH($B9,'Summary sales'!$A$6:$A$50,0),MATCH($DH$3,'Summary sales'!$A$7:$BX$7,0))</f>
        <v>0</v>
      </c>
      <c r="DJ9" s="335">
        <f t="shared" ref="DJ9:DJ12" si="261">DI9-DH9</f>
        <v>0</v>
      </c>
      <c r="DK9" s="336" t="e">
        <f t="shared" ref="DK9:DK12" si="262">DI9/DH9</f>
        <v>#DIV/0!</v>
      </c>
      <c r="DL9" s="335">
        <f>INDEX('SO APRIL 2026 Rev2'!$B$6:$BG$51,MATCH(B9,'SO APRIL 2026 Rev2'!$B$6:$B$51,0),MATCH($DL$3,'SO APRIL 2026 Rev2'!$B$5:$XG$5,0))</f>
        <v>2999.8519354838745</v>
      </c>
      <c r="DM9" s="335">
        <f>INDEX('Summary sales'!$A$6:$BX$50,MATCH($B9,'Summary sales'!$A$6:$A$50,0),MATCH($DL$3,'Summary sales'!$A$7:$BX$7,0))</f>
        <v>3756.0099999997765</v>
      </c>
      <c r="DN9" s="335">
        <f t="shared" ref="DN9:DN12" si="263">DM9-DL9</f>
        <v>756.15806451590197</v>
      </c>
      <c r="DO9" s="336">
        <f t="shared" ref="DO9:DO12" si="264">DM9/DL9</f>
        <v>1.2520651288057436</v>
      </c>
      <c r="DP9" s="335">
        <f>INDEX('SO APRIL 2026 Rev2'!$B$6:$BG$51,MATCH(B9,'SO APRIL 2026 Rev2'!$B$6:$B$51,0),MATCH($DP$3,'SO APRIL 2026 Rev2'!$B$5:$XG$5,0))</f>
        <v>0</v>
      </c>
      <c r="DQ9" s="335">
        <f>INDEX('Summary sales'!$A$6:$BX$50,MATCH($B9,'Summary sales'!$A$6:$A$50,0),MATCH($DP$3,'Summary sales'!$A$7:$BX$7,0))</f>
        <v>0</v>
      </c>
      <c r="DR9" s="335">
        <f t="shared" ref="DR9:DR12" si="265">DQ9-DP9</f>
        <v>0</v>
      </c>
      <c r="DS9" s="336" t="e">
        <f t="shared" ref="DS9:DS12" si="266">DQ9/DP9</f>
        <v>#DIV/0!</v>
      </c>
      <c r="DT9" s="335">
        <f>INDEX('SO APRIL 2026 Rev2'!$B$6:$BG$51,MATCH(B9,'SO APRIL 2026 Rev2'!$B$6:$B$51,0),MATCH($DT$3,'SO APRIL 2026 Rev2'!$B$5:$XG$5,0))</f>
        <v>2043.2745161290325</v>
      </c>
      <c r="DU9" s="335">
        <f>INDEX('Summary sales'!$A$6:$BX$50,MATCH($B9,'Summary sales'!$A$6:$A$50,0),MATCH($DT$3,'Summary sales'!$A$7:$BX$7,0))</f>
        <v>1211.9300000001676</v>
      </c>
      <c r="DV9" s="335">
        <f t="shared" ref="DV9:DV12" si="267">DU9-DT9</f>
        <v>-831.34451612886483</v>
      </c>
      <c r="DW9" s="336">
        <f t="shared" ref="DW9:DW12" si="268">DU9/DT9</f>
        <v>0.59313126573719499</v>
      </c>
      <c r="DX9" s="335">
        <f>INDEX('SO APRIL 2026 Rev2'!$B$6:$BG$51,MATCH(B9,'SO APRIL 2026 Rev2'!$B$6:$B$51,0),MATCH($DX$3,'SO APRIL 2026 Rev2'!$B$5:$XG$5,0))</f>
        <v>1999.5303225806451</v>
      </c>
      <c r="DY9" s="335">
        <f>INDEX('Summary sales'!$A$6:$BX$50,MATCH($B9,'Summary sales'!$A$6:$A$50,0),MATCH($DX$3,'Summary sales'!$A$7:$BX$7,0))</f>
        <v>0</v>
      </c>
      <c r="DZ9" s="335">
        <f t="shared" ref="DZ9:DZ12" si="269">DY9-DX9</f>
        <v>-1999.5303225806451</v>
      </c>
      <c r="EA9" s="336">
        <f t="shared" ref="EA9:EA12" si="270">DY9/DX9</f>
        <v>0</v>
      </c>
      <c r="EB9" s="335">
        <f>INDEX('SO APRIL 2026 Rev2'!$B$6:$BG$51,MATCH(B9,'SO APRIL 2026 Rev2'!$B$6:$B$51,0),MATCH($EB$3,'SO APRIL 2026 Rev2'!$B$5:$XG$5,0))</f>
        <v>0</v>
      </c>
      <c r="EC9" s="335">
        <f>INDEX('Summary sales'!$A$6:$BX$50,MATCH($B9,'Summary sales'!$A$6:$A$50,0),MATCH($EB$3,'Summary sales'!$A$7:$BX$7,0))</f>
        <v>0</v>
      </c>
      <c r="ED9" s="335">
        <f t="shared" ref="ED9:ED12" si="271">EC9-EB9</f>
        <v>0</v>
      </c>
      <c r="EE9" s="336" t="e">
        <f t="shared" ref="EE9:EE12" si="272">EC9/EB9</f>
        <v>#DIV/0!</v>
      </c>
      <c r="EF9" s="335">
        <f>INDEX('SO APRIL 2026 Rev2'!$B$6:$BG$51,MATCH(B9,'SO APRIL 2026 Rev2'!$B$6:$B$51,0),MATCH($EF$3,'SO APRIL 2026 Rev2'!$B$5:$XG$5,0))</f>
        <v>11007.047419354845</v>
      </c>
      <c r="EG9" s="335">
        <f>INDEX('Summary sales'!$A$6:$BX$50,MATCH($B9,'Summary sales'!$A$6:$A$50,0),MATCH($EF$3,'Summary sales'!$A$7:$BX$7,0))</f>
        <v>10045.819999999367</v>
      </c>
      <c r="EH9" s="335">
        <f t="shared" ref="EH9:EH12" si="273">EG9-EF9</f>
        <v>-961.22741935547856</v>
      </c>
      <c r="EI9" s="336">
        <f t="shared" ref="EI9:EI12" si="274">EG9/EF9</f>
        <v>0.91267163820287978</v>
      </c>
      <c r="EJ9" s="335">
        <f>INDEX('SO APRIL 2026 Rev2'!$B$6:$BG$51,MATCH(B9,'SO APRIL 2026 Rev2'!$B$6:$B$51,0),MATCH($EJ$3,'SO APRIL 2026 Rev2'!$B$5:$XG$5,0))</f>
        <v>1519.5448387096778</v>
      </c>
      <c r="EK9" s="335">
        <f>INDEX('Summary sales'!$A$6:$BX$50,MATCH($B9,'Summary sales'!$A$6:$A$50,0),MATCH($EJ$3,'Summary sales'!$A$7:$BX$7,0))</f>
        <v>2327.9200000001583</v>
      </c>
      <c r="EL9" s="335">
        <f t="shared" ref="EL9:EL12" si="275">EK9-EJ9</f>
        <v>808.37516129048049</v>
      </c>
      <c r="EM9" s="336">
        <f t="shared" ref="EM9:EM12" si="276">EK9/EJ9</f>
        <v>1.5319850659865442</v>
      </c>
      <c r="EN9" s="335">
        <f>INDEX('SO APRIL 2026 Rev2'!$B$6:$BG$51,MATCH(B9,'SO APRIL 2026 Rev2'!$B$6:$B$51,0),MATCH($EN$3,'SO APRIL 2026 Rev2'!$B$5:$XG$5,0))</f>
        <v>3999.6741935483842</v>
      </c>
      <c r="EO9" s="335">
        <f>INDEX('Summary sales'!$A$6:$BX$50,MATCH($B9,'Summary sales'!$A$6:$A$50,0),MATCH($EN$3,'Summary sales'!$A$7:$BX$7,0))</f>
        <v>5875.1499999994412</v>
      </c>
      <c r="EP9" s="335">
        <f t="shared" ref="EP9:EP12" si="277">EO9-EN9</f>
        <v>1875.475806451057</v>
      </c>
      <c r="EQ9" s="336">
        <f t="shared" ref="EQ9:EQ12" si="278">EO9/EN9</f>
        <v>1.4689071448560149</v>
      </c>
      <c r="ER9" s="335">
        <f>INDEX('SO APRIL 2026 Rev2'!$B$6:$BG$51,MATCH(B9,'SO APRIL 2026 Rev2'!$B$6:$B$51,0),MATCH($ER$3,'SO APRIL 2026 Rev2'!$B$5:$XG$5,0))</f>
        <v>7000</v>
      </c>
      <c r="ES9" s="335">
        <f>INDEX('Summary sales'!$A$6:$BX$50,MATCH(B9,'Summary sales'!$A$6:$A$50,0),MATCH($ER$3,'Summary sales'!$A$7:$BX$7,0))</f>
        <v>0</v>
      </c>
      <c r="ET9" s="335">
        <f t="shared" ref="ET9:ET12" si="279">ES9-ER9</f>
        <v>-7000</v>
      </c>
      <c r="EU9" s="336">
        <f t="shared" ref="EU9:EU12" si="280">ES9/ER9</f>
        <v>0</v>
      </c>
      <c r="EV9" s="335">
        <f>INDEX('SO APRIL 2026 Rev2'!$B$6:$BG$51,MATCH(B9,'SO APRIL 2026 Rev2'!$B$6:$B$51,0),MATCH($EV$3,'SO APRIL 2026 Rev2'!$B$5:$XG$5,0))</f>
        <v>7000</v>
      </c>
      <c r="EW9" s="335">
        <f>INDEX('Summary sales'!$A$6:$BX$50,MATCH($B9,'Summary sales'!$A$6:$A$50,0),MATCH($EV$3,'Summary sales'!$A$7:$BX$7,0))</f>
        <v>11405.360000000102</v>
      </c>
      <c r="EX9" s="335">
        <f t="shared" ref="EX9:EX12" si="281">EW9-EV9</f>
        <v>4405.3600000001024</v>
      </c>
      <c r="EY9" s="336">
        <f t="shared" ref="EY9:EY12" si="282">EW9/EV9</f>
        <v>1.6293371428571575</v>
      </c>
      <c r="EZ9" s="335">
        <f>INDEX('SO APRIL 2026 Rev2'!$B$6:$BG$51,MATCH(B9,'SO APRIL 2026 Rev2'!$B$6:$B$51,0),MATCH($EZ$3,'SO APRIL 2026 Rev2'!$B$5:$XG$5,0))</f>
        <v>48000</v>
      </c>
      <c r="FA9" s="335">
        <f>INDEX('Summary sales'!$A$6:$BX$50,MATCH($B9,'Summary sales'!$A$6:$A$50,0),MATCH($EZ$3,'Summary sales'!$A$7:$BX$7,0))</f>
        <v>46903.420000000857</v>
      </c>
      <c r="FB9" s="335">
        <f t="shared" ref="FB9:FB12" si="283">FA9-EZ9</f>
        <v>-1096.5799999991432</v>
      </c>
      <c r="FC9" s="336">
        <f t="shared" ref="FC9:FC12" si="284">FA9/EZ9</f>
        <v>0.97715458333335115</v>
      </c>
      <c r="FD9" s="335">
        <f>INDEX('SO APRIL 2026 Rev2'!$B$6:$BG$51,MATCH(B9,'SO APRIL 2026 Rev2'!$B$6:$B$51,0),MATCH($FD$3,'SO APRIL 2026 Rev2'!$B$5:$XG$5,0))</f>
        <v>8000</v>
      </c>
      <c r="FE9" s="335">
        <f>INDEX('Summary sales'!$A$6:$BX$50,MATCH(B9,'Summary sales'!$A$6:$A$50,0),MATCH($FD$3,'Summary sales'!$A$7:$BX$7,0))</f>
        <v>6993.3000000000466</v>
      </c>
      <c r="FF9" s="335">
        <f t="shared" ref="FF9:FF12" si="285">FE9-FD9</f>
        <v>-1006.6999999999534</v>
      </c>
      <c r="FG9" s="336">
        <f t="shared" ref="FG9:FG12" si="286">FE9/FD9</f>
        <v>0.87416250000000584</v>
      </c>
      <c r="FH9" s="335">
        <f>INDEX('SO APRIL 2026 Rev2'!$B$6:$BG$51,MATCH(B9,'SO APRIL 2026 Rev2'!$B$6:$B$51,0),MATCH($FH$3,'SO APRIL 2026 Rev2'!$B$5:$XG$5,0))</f>
        <v>0</v>
      </c>
      <c r="FI9" s="335">
        <f>INDEX('Summary sales'!$A$6:$BX$50,MATCH(B9,'Summary sales'!$A$6:$A$50,0),MATCH($FH$3,'Summary sales'!$A$7:$BX$7,0))</f>
        <v>652.20000000018626</v>
      </c>
      <c r="FJ9" s="335">
        <f t="shared" ref="FJ9:FJ12" si="287">FI9-FH9</f>
        <v>652.20000000018626</v>
      </c>
      <c r="FK9" s="336" t="e">
        <f t="shared" ref="FK9:FK12" si="288">FI9/FH9</f>
        <v>#DIV/0!</v>
      </c>
      <c r="FL9" s="335">
        <f>INDEX('SO APRIL 2026 Rev2'!$B$6:$BG$51,MATCH(B9,'SO APRIL 2026 Rev2'!$B$6:$B$51,0),MATCH($FL$3,'SO APRIL 2026 Rev2'!$B$5:$XG$5,0))</f>
        <v>726.8151612903232</v>
      </c>
      <c r="FM9" s="335">
        <f>INDEX('Summary sales'!$A$6:$BX$50,MATCH(B9,'Summary sales'!$A$6:$A$50,0),MATCH($FL$3,'Summary sales'!$A$7:$BX$7,0))</f>
        <v>742.86999999999534</v>
      </c>
      <c r="FN9" s="335">
        <f t="shared" ref="FN9:FN12" si="289">FM9-FL9</f>
        <v>16.05483870967214</v>
      </c>
      <c r="FO9" s="336">
        <f t="shared" ref="FO9:FO12" si="290">FM9/FL9</f>
        <v>1.0220893007806411</v>
      </c>
      <c r="FP9" s="335">
        <f>INDEX('SO APRIL 2026 Rev2'!$B$6:$BG$51,MATCH(B9,'SO APRIL 2026 Rev2'!$B$6:$B$51,0),MATCH($FP$3,'SO APRIL 2026 Rev2'!$B$5:$XG$5,0))</f>
        <v>3018.0416129032269</v>
      </c>
      <c r="FQ9" s="335">
        <f>INDEX('Summary sales'!$A$6:$BX$50,MATCH(B9,'Summary sales'!$A$6:$A$50,0),MATCH($FP$3,'Summary sales'!$A$7:$BX$7,0))</f>
        <v>3870.4199999999255</v>
      </c>
      <c r="FR9" s="335">
        <f t="shared" ref="FR9:FR12" si="291">FQ9-FP9</f>
        <v>852.37838709669859</v>
      </c>
      <c r="FS9" s="336">
        <f t="shared" ref="FS9:FS12" si="292">FQ9/FP9</f>
        <v>1.2824276456137882</v>
      </c>
      <c r="FT9" s="335">
        <f>INDEX('SO APRIL 2026 Rev2'!$B$6:$BG$51,MATCH(B9,'SO APRIL 2026 Rev2'!$B$6:$B$51,0),MATCH($FT$3,'SO APRIL 2026 Rev2'!$B$5:$XG$5,0))</f>
        <v>2044.9996774193546</v>
      </c>
      <c r="FU9" s="335">
        <f>INDEX('Summary sales'!$A$6:$BX$50,MATCH(B9,'Summary sales'!$A$6:$A$50,0),MATCH($FT$3,'Summary sales'!$A$7:$BX$7,0))</f>
        <v>0</v>
      </c>
      <c r="FV9" s="335">
        <f t="shared" ref="FV9:FV12" si="293">FU9-FT9</f>
        <v>-2044.9996774193546</v>
      </c>
      <c r="FW9" s="336">
        <f t="shared" ref="FW9:FW12" si="294">FU9/FT9</f>
        <v>0</v>
      </c>
      <c r="FX9" s="335">
        <f>INDEX('SO APRIL 2026 Rev2'!$B$6:$BG$51,MATCH(B9,'SO APRIL 2026 Rev2'!$B$6:$B$51,0),MATCH($FX$3,'SO APRIL 2026 Rev2'!$B$5:$XG$5,0))</f>
        <v>369.61070967741654</v>
      </c>
      <c r="FY9" s="335">
        <f>INDEX('Summary sales'!$A$6:$BX$50,MATCH(B9,'Summary sales'!$A$6:$A$50,0),MATCH($FX$3,'Summary sales'!$A$7:$BX$7,0))</f>
        <v>1455.6739999999991</v>
      </c>
      <c r="FZ9" s="335">
        <f t="shared" ref="FZ9:FZ12" si="295">FY9-FX9</f>
        <v>1086.0632903225826</v>
      </c>
      <c r="GA9" s="336">
        <f t="shared" ref="GA9:GA12" si="296">FY9/FX9</f>
        <v>3.938397784172599</v>
      </c>
      <c r="GB9" s="335">
        <f>INDEX('SO APRIL 2026 Rev2'!$B$6:$BG$51,MATCH(B9,'SO APRIL 2026 Rev2'!$B$6:$B$51,0),MATCH($GB$3,'SO APRIL 2026 Rev2'!$B$5:$XG$5,0))</f>
        <v>0</v>
      </c>
      <c r="GC9" s="335">
        <f>INDEX('Summary sales'!$A$6:$BX$50,MATCH(B9,'Summary sales'!$A$6:$A$50,0),MATCH($GB$3,'Summary sales'!$A$7:$BX$7,0))</f>
        <v>0</v>
      </c>
      <c r="GD9" s="335">
        <f t="shared" ref="GD9:GD12" si="297">GC9-GB9</f>
        <v>0</v>
      </c>
      <c r="GE9" s="336" t="e">
        <f t="shared" ref="GE9:GE12" si="298">GC9/GB9</f>
        <v>#DIV/0!</v>
      </c>
      <c r="GF9" s="335">
        <f>INDEX('SO APRIL 2026 Rev2'!$B$6:$BG$51,MATCH(B9,'SO APRIL 2026 Rev2'!$B$6:$B$51,0),MATCH($GF$3,'SO APRIL 2026 Rev2'!$B$5:$XG$5,0))</f>
        <v>1000</v>
      </c>
      <c r="GG9" s="335">
        <f>INDEX('Summary sales'!$A$6:$BX$50,MATCH($B9,'Summary sales'!$A$6:$A$50,0),MATCH($GF$3,'Summary sales'!$A$7:$BX$7,0))</f>
        <v>120.61699999980556</v>
      </c>
      <c r="GH9" s="335">
        <f t="shared" ref="GH9:GH12" si="299">GG9-GF9</f>
        <v>-879.38300000019444</v>
      </c>
      <c r="GI9" s="336">
        <f t="shared" ref="GI9:GI12" si="300">GG9/GF9</f>
        <v>0.12061699999980556</v>
      </c>
      <c r="GJ9" s="335">
        <f>INDEX('SO APRIL 2026 Rev2'!$B$6:$BG$51,MATCH(B9,'SO APRIL 2026 Rev2'!$B$6:$B$51,0),MATCH($GJ$3,'SO APRIL 2026 Rev2'!$B$5:$XG$5,0))</f>
        <v>0</v>
      </c>
      <c r="GK9" s="335">
        <f>INDEX('Summary sales'!$A$6:$BX$50,MATCH($B9,'Summary sales'!$A$6:$A$50,0),MATCH($GJ$3,'Summary sales'!$A$7:$BX$7,0))</f>
        <v>0</v>
      </c>
      <c r="GL9" s="335">
        <f t="shared" ref="GL9:GL12" si="301">GK9-GJ9</f>
        <v>0</v>
      </c>
      <c r="GM9" s="336" t="e">
        <f t="shared" ref="GM9:GM12" si="302">GK9/GJ9</f>
        <v>#DIV/0!</v>
      </c>
      <c r="GN9" s="335">
        <f>INDEX('SO APRIL 2026 Rev2'!$B$6:$BG$51,MATCH(B9,'SO APRIL 2026 Rev2'!$B$6:$B$51,0),MATCH($GN$3,'SO APRIL 2026 Rev2'!$B$5:$XG$5,0))</f>
        <v>1800</v>
      </c>
      <c r="GO9" s="335">
        <f>INDEX('Summary sales'!$A$6:$BX$50,MATCH(B9,'Summary sales'!$A$6:$A$50,0),MATCH($GN$3,'Summary sales'!$A$7:$BX$7,0))</f>
        <v>1578.6390000000247</v>
      </c>
      <c r="GP9" s="335">
        <f t="shared" ref="GP9:GP12" si="303">GO9-GN9</f>
        <v>-221.36099999997532</v>
      </c>
      <c r="GQ9" s="336">
        <f t="shared" ref="GQ9:GQ12" si="304">GO9/GN9</f>
        <v>0.87702166666668036</v>
      </c>
      <c r="GR9" s="335">
        <f>INDEX('SO APRIL 2026 Rev2'!$B$6:$BG$51,MATCH(B9,'SO APRIL 2026 Rev2'!$B$6:$B$51,0),MATCH($GR$3,'SO APRIL 2026 Rev2'!$B$5:$XG$5,0))</f>
        <v>2499.7025806451697</v>
      </c>
      <c r="GS9" s="335">
        <f>INDEX('Summary sales'!$A$6:$BX$50,MATCH(B9,'Summary sales'!$A$6:$A$50,0),MATCH($GR$3,'Summary sales'!$A$7:$BX$7,0))</f>
        <v>0</v>
      </c>
      <c r="GT9" s="335">
        <f t="shared" ref="GT9:GT12" si="305">GS9-GR9</f>
        <v>-2499.7025806451697</v>
      </c>
      <c r="GU9" s="336">
        <f t="shared" ref="GU9:GU12" si="306">GS9/GR9</f>
        <v>0</v>
      </c>
      <c r="GV9" s="335">
        <f>INDEX('SO APRIL 2026 Rev2'!$B$6:$BG$51,MATCH(B9,'SO APRIL 2026 Rev2'!$B$6:$B$51,0),MATCH($GV$3,'SO APRIL 2026 Rev2'!$B$5:$XG$5,0))</f>
        <v>0</v>
      </c>
      <c r="GW9" s="335">
        <f>INDEX('Summary sales'!$A$6:$BX$50,MATCH(B9,'Summary sales'!$A$6:$A$50,0),MATCH($GV$3,'Summary sales'!$A$7:$BX$7,0))</f>
        <v>0</v>
      </c>
      <c r="GX9" s="335">
        <f t="shared" si="106"/>
        <v>0</v>
      </c>
      <c r="GY9" s="336" t="e">
        <f t="shared" si="107"/>
        <v>#DIV/0!</v>
      </c>
      <c r="GZ9" s="335">
        <f>INDEX('SO APRIL 2026 Rev2'!$B$6:$BG$51,MATCH(B9,'SO APRIL 2026 Rev2'!$B$6:$B$51,0),MATCH($GZ$3,'SO APRIL 2026 Rev2'!$B$5:$XG$5,0))</f>
        <v>0</v>
      </c>
      <c r="HA9" s="335">
        <f>INDEX('Summary sales'!$A$6:$BX$50,MATCH(B9,'Summary sales'!$A$6:$A$50,0),MATCH($GZ$3,'Summary sales'!$A$7:$BX$7,0))</f>
        <v>0</v>
      </c>
      <c r="HB9" s="335">
        <f t="shared" ref="HB9:HB12" si="307">HA9-GZ9</f>
        <v>0</v>
      </c>
      <c r="HC9" s="379" t="e">
        <f t="shared" ref="HC9:HC12" si="308">HA9/GZ9</f>
        <v>#DIV/0!</v>
      </c>
    </row>
    <row r="10" spans="1:226" ht="15" customHeight="1">
      <c r="A10" s="574"/>
      <c r="B10" s="339" t="s">
        <v>57</v>
      </c>
      <c r="C10" s="340"/>
      <c r="D10" s="341">
        <f>SUM(D5:D9)</f>
        <v>900731.87499999988</v>
      </c>
      <c r="E10" s="341">
        <f t="shared" ref="E10:BT10" ca="1" si="309">SUM(E5:E9)</f>
        <v>777989.38099999493</v>
      </c>
      <c r="F10" s="341">
        <f t="shared" ca="1" si="309"/>
        <v>-122742.49400000504</v>
      </c>
      <c r="G10" s="342">
        <f t="shared" ca="1" si="309"/>
        <v>4.3070943872379495</v>
      </c>
      <c r="H10" s="341">
        <f t="shared" si="309"/>
        <v>5065.8645161290342</v>
      </c>
      <c r="I10" s="341">
        <f t="shared" si="309"/>
        <v>4826.7000000001863</v>
      </c>
      <c r="J10" s="341">
        <f t="shared" si="309"/>
        <v>-239.16451612884816</v>
      </c>
      <c r="K10" s="342">
        <f t="shared" si="309"/>
        <v>5.0364039384069956</v>
      </c>
      <c r="L10" s="341">
        <f t="shared" si="309"/>
        <v>7000</v>
      </c>
      <c r="M10" s="341">
        <f t="shared" si="309"/>
        <v>5045.8400000017136</v>
      </c>
      <c r="N10" s="341">
        <f t="shared" si="309"/>
        <v>-1954.1599999982864</v>
      </c>
      <c r="O10" s="342">
        <f t="shared" si="309"/>
        <v>3.6389600000015148</v>
      </c>
      <c r="P10" s="341">
        <f t="shared" si="309"/>
        <v>5648.6564516129283</v>
      </c>
      <c r="Q10" s="341">
        <f t="shared" si="309"/>
        <v>4601.6800000001676</v>
      </c>
      <c r="R10" s="341">
        <f t="shared" si="309"/>
        <v>-1046.9764516127607</v>
      </c>
      <c r="S10" s="342">
        <f t="shared" si="309"/>
        <v>4.0732517895350098</v>
      </c>
      <c r="T10" s="341">
        <f t="shared" si="309"/>
        <v>14129.580645161328</v>
      </c>
      <c r="U10" s="341">
        <f t="shared" si="309"/>
        <v>11925.229999999981</v>
      </c>
      <c r="V10" s="341">
        <f t="shared" si="309"/>
        <v>-2204.3506451613475</v>
      </c>
      <c r="W10" s="342">
        <f t="shared" si="309"/>
        <v>4.1765509426038996</v>
      </c>
      <c r="X10" s="341">
        <f t="shared" si="309"/>
        <v>3220.1032258064542</v>
      </c>
      <c r="Y10" s="341">
        <f t="shared" si="309"/>
        <v>3018.4899999999907</v>
      </c>
      <c r="Z10" s="341">
        <f t="shared" si="309"/>
        <v>-201.61322580646367</v>
      </c>
      <c r="AA10" s="342">
        <f t="shared" si="309"/>
        <v>4.6869460205643403</v>
      </c>
      <c r="AB10" s="341">
        <f t="shared" si="309"/>
        <v>0</v>
      </c>
      <c r="AC10" s="341">
        <f t="shared" si="309"/>
        <v>0</v>
      </c>
      <c r="AD10" s="341">
        <f t="shared" si="309"/>
        <v>0</v>
      </c>
      <c r="AE10" s="342" t="e">
        <f t="shared" si="309"/>
        <v>#DIV/0!</v>
      </c>
      <c r="AF10" s="341">
        <f t="shared" si="309"/>
        <v>1999.8825806451609</v>
      </c>
      <c r="AG10" s="341">
        <f t="shared" si="309"/>
        <v>453.48000000001048</v>
      </c>
      <c r="AH10" s="341">
        <f t="shared" si="309"/>
        <v>-1546.4025806451505</v>
      </c>
      <c r="AI10" s="342" t="e">
        <f t="shared" si="309"/>
        <v>#DIV/0!</v>
      </c>
      <c r="AJ10" s="341">
        <f t="shared" si="309"/>
        <v>3018.8161290322441</v>
      </c>
      <c r="AK10" s="341">
        <f t="shared" si="309"/>
        <v>3290.4899999999907</v>
      </c>
      <c r="AL10" s="341">
        <f t="shared" si="309"/>
        <v>271.67387096774632</v>
      </c>
      <c r="AM10" s="342">
        <f t="shared" si="309"/>
        <v>5.4499675690000338</v>
      </c>
      <c r="AN10" s="341">
        <f t="shared" si="309"/>
        <v>3366.3774193548352</v>
      </c>
      <c r="AO10" s="341">
        <f t="shared" si="309"/>
        <v>2633.1800000000512</v>
      </c>
      <c r="AP10" s="341">
        <f t="shared" si="309"/>
        <v>-733.19741935478396</v>
      </c>
      <c r="AQ10" s="342">
        <f t="shared" si="309"/>
        <v>3.9109993800170795</v>
      </c>
      <c r="AR10" s="341">
        <f t="shared" si="309"/>
        <v>21056.796129032249</v>
      </c>
      <c r="AS10" s="341">
        <f t="shared" si="309"/>
        <v>8288.8499999996275</v>
      </c>
      <c r="AT10" s="341">
        <f t="shared" si="309"/>
        <v>-12767.946129032622</v>
      </c>
      <c r="AU10" s="342" t="e">
        <f t="shared" si="309"/>
        <v>#DIV/0!</v>
      </c>
      <c r="AV10" s="341">
        <f t="shared" si="309"/>
        <v>33000.311290322607</v>
      </c>
      <c r="AW10" s="341">
        <f t="shared" si="309"/>
        <v>6280.2700000000186</v>
      </c>
      <c r="AX10" s="341">
        <f t="shared" si="309"/>
        <v>-26720.041290322588</v>
      </c>
      <c r="AY10" s="342">
        <f t="shared" si="309"/>
        <v>0.95154708462427706</v>
      </c>
      <c r="AZ10" s="341">
        <f t="shared" si="309"/>
        <v>11797.305806451612</v>
      </c>
      <c r="BA10" s="341">
        <f t="shared" si="309"/>
        <v>2305.4099999999162</v>
      </c>
      <c r="BB10" s="341">
        <f t="shared" si="309"/>
        <v>-9491.8958064516955</v>
      </c>
      <c r="BC10" s="342">
        <f t="shared" si="309"/>
        <v>0.80206964616223597</v>
      </c>
      <c r="BD10" s="341">
        <f t="shared" si="309"/>
        <v>2500</v>
      </c>
      <c r="BE10" s="341">
        <f t="shared" si="309"/>
        <v>175.28000000000247</v>
      </c>
      <c r="BF10" s="341">
        <f t="shared" si="309"/>
        <v>-2324.7199999999975</v>
      </c>
      <c r="BG10" s="342">
        <f t="shared" si="309"/>
        <v>0.35056000000000492</v>
      </c>
      <c r="BH10" s="341">
        <f t="shared" si="309"/>
        <v>48000</v>
      </c>
      <c r="BI10" s="341">
        <f t="shared" si="309"/>
        <v>49847.929999999935</v>
      </c>
      <c r="BJ10" s="341">
        <f t="shared" si="309"/>
        <v>1847.9299999999348</v>
      </c>
      <c r="BK10" s="342">
        <f t="shared" si="309"/>
        <v>5.1924927083333259</v>
      </c>
      <c r="BL10" s="341">
        <f t="shared" si="309"/>
        <v>42000.285483870961</v>
      </c>
      <c r="BM10" s="341">
        <f t="shared" si="309"/>
        <v>39814.520000000019</v>
      </c>
      <c r="BN10" s="341">
        <f t="shared" si="309"/>
        <v>-2185.7654838709386</v>
      </c>
      <c r="BO10" s="342">
        <f t="shared" si="309"/>
        <v>4.7470662524561877</v>
      </c>
      <c r="BP10" s="341">
        <f t="shared" ref="BP10" si="310">SUM(BP5:BP9)</f>
        <v>6500</v>
      </c>
      <c r="BQ10" s="341">
        <f t="shared" ref="BQ10" si="311">SUM(BQ5:BQ9)</f>
        <v>3204.7900000000373</v>
      </c>
      <c r="BR10" s="341">
        <f t="shared" ref="BR10" si="312">SUM(BR5:BR9)</f>
        <v>-3295.2099999999627</v>
      </c>
      <c r="BS10" s="342">
        <f t="shared" ref="BS10" si="313">SUM(BS5:BS9)</f>
        <v>2.4652230769231056</v>
      </c>
      <c r="BT10" s="341">
        <f t="shared" si="309"/>
        <v>4000</v>
      </c>
      <c r="BU10" s="341">
        <f t="shared" ref="BU10:EF10" si="314">SUM(BU5:BU9)</f>
        <v>2179.1859999999861</v>
      </c>
      <c r="BV10" s="341">
        <f t="shared" si="314"/>
        <v>-1820.8140000000137</v>
      </c>
      <c r="BW10" s="342" t="e">
        <f t="shared" si="314"/>
        <v>#DIV/0!</v>
      </c>
      <c r="BX10" s="341">
        <f t="shared" si="314"/>
        <v>24500</v>
      </c>
      <c r="BY10" s="341">
        <f t="shared" ca="1" si="314"/>
        <v>27197.670000000002</v>
      </c>
      <c r="BZ10" s="341">
        <f t="shared" ca="1" si="314"/>
        <v>2697.6700000000005</v>
      </c>
      <c r="CA10" s="342">
        <f t="shared" ca="1" si="314"/>
        <v>6.2450956363636365</v>
      </c>
      <c r="CB10" s="341">
        <f t="shared" si="314"/>
        <v>350.27419354838662</v>
      </c>
      <c r="CC10" s="341">
        <f t="shared" si="314"/>
        <v>394.39999999999418</v>
      </c>
      <c r="CD10" s="341">
        <f t="shared" si="314"/>
        <v>44.125806451607545</v>
      </c>
      <c r="CE10" s="342">
        <f t="shared" si="314"/>
        <v>5.6298752129667253</v>
      </c>
      <c r="CF10" s="341">
        <f t="shared" si="314"/>
        <v>447.25806451612902</v>
      </c>
      <c r="CG10" s="341">
        <f t="shared" si="314"/>
        <v>312.75</v>
      </c>
      <c r="CH10" s="341">
        <f t="shared" si="314"/>
        <v>-134.50806451612902</v>
      </c>
      <c r="CI10" s="342">
        <f t="shared" si="314"/>
        <v>3.4963036422646949</v>
      </c>
      <c r="CJ10" s="341">
        <f t="shared" si="314"/>
        <v>15000</v>
      </c>
      <c r="CK10" s="341">
        <f t="shared" si="314"/>
        <v>10103</v>
      </c>
      <c r="CL10" s="341">
        <f t="shared" si="314"/>
        <v>-4897</v>
      </c>
      <c r="CM10" s="342">
        <f t="shared" si="314"/>
        <v>2.8866428571429235</v>
      </c>
      <c r="CN10" s="341">
        <f t="shared" si="314"/>
        <v>11600</v>
      </c>
      <c r="CO10" s="341">
        <f t="shared" si="314"/>
        <v>9272.5</v>
      </c>
      <c r="CP10" s="341">
        <f t="shared" si="314"/>
        <v>-2327.5</v>
      </c>
      <c r="CQ10" s="342" t="e">
        <f t="shared" si="314"/>
        <v>#DIV/0!</v>
      </c>
      <c r="CR10" s="341">
        <f t="shared" si="314"/>
        <v>25000</v>
      </c>
      <c r="CS10" s="341">
        <f t="shared" si="314"/>
        <v>17014.010000000009</v>
      </c>
      <c r="CT10" s="341">
        <f t="shared" si="314"/>
        <v>-7985.9899999999907</v>
      </c>
      <c r="CU10" s="342">
        <f t="shared" si="314"/>
        <v>3.4028020000000017</v>
      </c>
      <c r="CV10" s="341">
        <f t="shared" si="314"/>
        <v>47000</v>
      </c>
      <c r="CW10" s="341">
        <f t="shared" si="314"/>
        <v>29868.899999999907</v>
      </c>
      <c r="CX10" s="341">
        <f t="shared" si="314"/>
        <v>-17131.100000000093</v>
      </c>
      <c r="CY10" s="342">
        <f t="shared" si="314"/>
        <v>3.6679933333333268</v>
      </c>
      <c r="CZ10" s="341">
        <f t="shared" si="314"/>
        <v>53297.77274193542</v>
      </c>
      <c r="DA10" s="341">
        <f t="shared" si="314"/>
        <v>68980.150999993086</v>
      </c>
      <c r="DB10" s="341">
        <f t="shared" si="314"/>
        <v>15682.378258057663</v>
      </c>
      <c r="DC10" s="342">
        <f t="shared" si="314"/>
        <v>6.339496915190419</v>
      </c>
      <c r="DD10" s="341">
        <f t="shared" si="314"/>
        <v>10104.301612903213</v>
      </c>
      <c r="DE10" s="341">
        <f t="shared" si="314"/>
        <v>12040.709999999963</v>
      </c>
      <c r="DF10" s="341">
        <f t="shared" si="314"/>
        <v>1936.4083870967499</v>
      </c>
      <c r="DG10" s="342">
        <f t="shared" si="314"/>
        <v>5.9582099096408365</v>
      </c>
      <c r="DH10" s="341">
        <f t="shared" si="314"/>
        <v>3200</v>
      </c>
      <c r="DI10" s="341">
        <f t="shared" si="314"/>
        <v>2879.359999999986</v>
      </c>
      <c r="DJ10" s="341">
        <f t="shared" si="314"/>
        <v>-320.64000000001397</v>
      </c>
      <c r="DK10" s="342" t="e">
        <f t="shared" si="314"/>
        <v>#DIV/0!</v>
      </c>
      <c r="DL10" s="341">
        <f t="shared" si="314"/>
        <v>31799.851935483875</v>
      </c>
      <c r="DM10" s="341">
        <f t="shared" si="314"/>
        <v>27676.400000000373</v>
      </c>
      <c r="DN10" s="341">
        <f t="shared" si="314"/>
        <v>-4123.451935483502</v>
      </c>
      <c r="DO10" s="342">
        <f t="shared" si="314"/>
        <v>4.5743415176947151</v>
      </c>
      <c r="DP10" s="341">
        <f t="shared" si="314"/>
        <v>10499.630322580644</v>
      </c>
      <c r="DQ10" s="341">
        <f t="shared" si="314"/>
        <v>9406.7099999999919</v>
      </c>
      <c r="DR10" s="341">
        <f t="shared" si="314"/>
        <v>-1092.9203225806523</v>
      </c>
      <c r="DS10" s="342" t="e">
        <f t="shared" si="314"/>
        <v>#DIV/0!</v>
      </c>
      <c r="DT10" s="341">
        <f t="shared" si="314"/>
        <v>10216.372580645162</v>
      </c>
      <c r="DU10" s="341">
        <f t="shared" si="314"/>
        <v>5940.4300000001676</v>
      </c>
      <c r="DV10" s="341">
        <f t="shared" si="314"/>
        <v>-4275.9425806449945</v>
      </c>
      <c r="DW10" s="342">
        <f t="shared" si="314"/>
        <v>2.907308809025948</v>
      </c>
      <c r="DX10" s="341">
        <f t="shared" si="314"/>
        <v>9997.6516129032261</v>
      </c>
      <c r="DY10" s="341">
        <f t="shared" si="314"/>
        <v>6762.9599999999627</v>
      </c>
      <c r="DZ10" s="341">
        <f t="shared" si="314"/>
        <v>-3234.6916129032629</v>
      </c>
      <c r="EA10" s="342">
        <f t="shared" si="314"/>
        <v>3.3822742889297688</v>
      </c>
      <c r="EB10" s="341">
        <f t="shared" si="314"/>
        <v>4000</v>
      </c>
      <c r="EC10" s="341">
        <f t="shared" si="314"/>
        <v>1730.5600000000559</v>
      </c>
      <c r="ED10" s="341">
        <f t="shared" si="314"/>
        <v>-2269.4399999999441</v>
      </c>
      <c r="EE10" s="342" t="e">
        <f t="shared" si="314"/>
        <v>#DIV/0!</v>
      </c>
      <c r="EF10" s="341">
        <f t="shared" si="314"/>
        <v>55035.237096774224</v>
      </c>
      <c r="EG10" s="341">
        <f t="shared" ref="EG10:GR10" si="315">SUM(EG5:EG9)</f>
        <v>50628.799999999814</v>
      </c>
      <c r="EH10" s="341">
        <f t="shared" si="315"/>
        <v>-4406.4370967744126</v>
      </c>
      <c r="EI10" s="342">
        <f t="shared" si="315"/>
        <v>4.5996712897751202</v>
      </c>
      <c r="EJ10" s="341">
        <f t="shared" si="315"/>
        <v>7597.7241935483889</v>
      </c>
      <c r="EK10" s="341">
        <f t="shared" si="315"/>
        <v>10032.730000000214</v>
      </c>
      <c r="EL10" s="341">
        <f t="shared" si="315"/>
        <v>2435.0058064518253</v>
      </c>
      <c r="EM10" s="342">
        <f t="shared" si="315"/>
        <v>6.6024573572435754</v>
      </c>
      <c r="EN10" s="341">
        <f t="shared" si="315"/>
        <v>19998.370967741921</v>
      </c>
      <c r="EO10" s="341">
        <f t="shared" si="315"/>
        <v>34417.599999999627</v>
      </c>
      <c r="EP10" s="341">
        <f t="shared" si="315"/>
        <v>14419.229032257706</v>
      </c>
      <c r="EQ10" s="342">
        <f t="shared" si="315"/>
        <v>8.6051008993473594</v>
      </c>
      <c r="ER10" s="341">
        <f t="shared" si="315"/>
        <v>35000</v>
      </c>
      <c r="ES10" s="341">
        <f t="shared" si="315"/>
        <v>18825.670000000042</v>
      </c>
      <c r="ET10" s="341">
        <f t="shared" si="315"/>
        <v>-16174.329999999958</v>
      </c>
      <c r="EU10" s="342">
        <f t="shared" si="315"/>
        <v>2.6893814285714344</v>
      </c>
      <c r="EV10" s="341">
        <f t="shared" si="315"/>
        <v>35000</v>
      </c>
      <c r="EW10" s="341">
        <f t="shared" si="315"/>
        <v>54487.380000000121</v>
      </c>
      <c r="EX10" s="341">
        <f t="shared" si="315"/>
        <v>19487.380000000121</v>
      </c>
      <c r="EY10" s="342">
        <f t="shared" si="315"/>
        <v>7.7839114285714466</v>
      </c>
      <c r="EZ10" s="341">
        <f t="shared" si="315"/>
        <v>154000</v>
      </c>
      <c r="FA10" s="341">
        <f t="shared" si="315"/>
        <v>133640.49000000022</v>
      </c>
      <c r="FB10" s="341">
        <f t="shared" si="315"/>
        <v>-20359.509999999776</v>
      </c>
      <c r="FC10" s="342">
        <f t="shared" si="315"/>
        <v>4.2502515644654029</v>
      </c>
      <c r="FD10" s="341">
        <f t="shared" si="315"/>
        <v>40000</v>
      </c>
      <c r="FE10" s="341">
        <f t="shared" si="315"/>
        <v>26527.639999999898</v>
      </c>
      <c r="FF10" s="341">
        <f t="shared" si="315"/>
        <v>-13472.360000000102</v>
      </c>
      <c r="FG10" s="342">
        <f t="shared" si="315"/>
        <v>3.3159549999999873</v>
      </c>
      <c r="FH10" s="341">
        <f t="shared" si="315"/>
        <v>7000</v>
      </c>
      <c r="FI10" s="341">
        <f t="shared" si="315"/>
        <v>8242.5</v>
      </c>
      <c r="FJ10" s="341">
        <f t="shared" si="315"/>
        <v>1242.5</v>
      </c>
      <c r="FK10" s="342" t="e">
        <f t="shared" si="315"/>
        <v>#DIV/0!</v>
      </c>
      <c r="FL10" s="341">
        <f t="shared" si="315"/>
        <v>3634.0758064516158</v>
      </c>
      <c r="FM10" s="341">
        <f t="shared" si="315"/>
        <v>3687.1899999999441</v>
      </c>
      <c r="FN10" s="341">
        <f t="shared" si="315"/>
        <v>53.114193548328103</v>
      </c>
      <c r="FO10" s="342">
        <f t="shared" si="315"/>
        <v>5.0730779933842243</v>
      </c>
      <c r="FP10" s="341">
        <f t="shared" si="315"/>
        <v>15090.208064516135</v>
      </c>
      <c r="FQ10" s="341">
        <f t="shared" si="315"/>
        <v>18179.459999999963</v>
      </c>
      <c r="FR10" s="341">
        <f t="shared" si="315"/>
        <v>3089.2519354838282</v>
      </c>
      <c r="FS10" s="342">
        <f t="shared" si="315"/>
        <v>6.0235948776438839</v>
      </c>
      <c r="FT10" s="341">
        <f t="shared" si="315"/>
        <v>10224.998387096774</v>
      </c>
      <c r="FU10" s="341">
        <f t="shared" si="315"/>
        <v>3155.4699999999721</v>
      </c>
      <c r="FV10" s="341">
        <f t="shared" si="315"/>
        <v>-7069.5283870968015</v>
      </c>
      <c r="FW10" s="342">
        <f t="shared" si="315"/>
        <v>1.5430173583117395</v>
      </c>
      <c r="FX10" s="341">
        <f t="shared" si="315"/>
        <v>1848.0535483870826</v>
      </c>
      <c r="FY10" s="341">
        <f t="shared" si="315"/>
        <v>2085.7419999999693</v>
      </c>
      <c r="FZ10" s="341">
        <f t="shared" si="315"/>
        <v>237.68845161288664</v>
      </c>
      <c r="GA10" s="342">
        <f t="shared" si="315"/>
        <v>5.6430778259113019</v>
      </c>
      <c r="GB10" s="341">
        <f t="shared" si="315"/>
        <v>0</v>
      </c>
      <c r="GC10" s="341">
        <f t="shared" si="315"/>
        <v>0</v>
      </c>
      <c r="GD10" s="341">
        <f t="shared" si="315"/>
        <v>0</v>
      </c>
      <c r="GE10" s="342" t="e">
        <f t="shared" si="315"/>
        <v>#DIV/0!</v>
      </c>
      <c r="GF10" s="341">
        <f t="shared" si="315"/>
        <v>21000</v>
      </c>
      <c r="GG10" s="341">
        <f t="shared" si="315"/>
        <v>21234.741999999806</v>
      </c>
      <c r="GH10" s="341">
        <f t="shared" si="315"/>
        <v>234.74199999980556</v>
      </c>
      <c r="GI10" s="342">
        <f t="shared" si="315"/>
        <v>4.3434419999998051</v>
      </c>
      <c r="GJ10" s="341">
        <f t="shared" si="315"/>
        <v>4487.6012903225401</v>
      </c>
      <c r="GK10" s="341">
        <f t="shared" si="315"/>
        <v>3158.75</v>
      </c>
      <c r="GL10" s="341">
        <f t="shared" si="315"/>
        <v>-1328.8512903225401</v>
      </c>
      <c r="GM10" s="342" t="e">
        <f t="shared" si="315"/>
        <v>#DIV/0!</v>
      </c>
      <c r="GN10" s="341">
        <f t="shared" si="315"/>
        <v>9000</v>
      </c>
      <c r="GO10" s="341">
        <f t="shared" si="315"/>
        <v>7993.1600000000326</v>
      </c>
      <c r="GP10" s="341">
        <f t="shared" si="315"/>
        <v>-1006.8399999999674</v>
      </c>
      <c r="GQ10" s="342">
        <f t="shared" si="315"/>
        <v>4.4406444444444624</v>
      </c>
      <c r="GR10" s="341">
        <f t="shared" si="315"/>
        <v>12498.512903225848</v>
      </c>
      <c r="GS10" s="341">
        <f t="shared" ref="GS10:HC10" si="316">SUM(GS5:GS9)</f>
        <v>4220.2200000002049</v>
      </c>
      <c r="GT10" s="341">
        <f t="shared" si="316"/>
        <v>-8278.2929032256434</v>
      </c>
      <c r="GU10" s="342">
        <f t="shared" si="316"/>
        <v>1.6882888519125232</v>
      </c>
      <c r="GV10" s="341">
        <f t="shared" si="316"/>
        <v>0</v>
      </c>
      <c r="GW10" s="341">
        <f t="shared" ref="GW10:GY10" si="317">SUM(GW5:GW9)</f>
        <v>0</v>
      </c>
      <c r="GX10" s="341">
        <f t="shared" si="317"/>
        <v>0</v>
      </c>
      <c r="GY10" s="342" t="e">
        <f t="shared" si="317"/>
        <v>#DIV/0!</v>
      </c>
      <c r="GZ10" s="341">
        <f t="shared" si="316"/>
        <v>0</v>
      </c>
      <c r="HA10" s="341">
        <f t="shared" si="316"/>
        <v>0</v>
      </c>
      <c r="HB10" s="341">
        <f t="shared" si="316"/>
        <v>0</v>
      </c>
      <c r="HC10" s="342" t="e">
        <f t="shared" si="316"/>
        <v>#DIV/0!</v>
      </c>
    </row>
    <row r="11" spans="1:226" ht="15" customHeight="1">
      <c r="A11" s="343"/>
      <c r="B11" s="333"/>
      <c r="C11" s="334"/>
      <c r="D11" s="335"/>
      <c r="E11" s="335"/>
      <c r="F11" s="335"/>
      <c r="G11" s="336"/>
      <c r="H11" s="335"/>
      <c r="I11" s="335"/>
      <c r="J11" s="335"/>
      <c r="K11" s="336"/>
      <c r="L11" s="335"/>
      <c r="M11" s="335"/>
      <c r="N11" s="335"/>
      <c r="O11" s="336"/>
      <c r="P11" s="335"/>
      <c r="Q11" s="335"/>
      <c r="R11" s="335"/>
      <c r="S11" s="336"/>
      <c r="T11" s="335"/>
      <c r="U11" s="335"/>
      <c r="V11" s="335"/>
      <c r="W11" s="336"/>
      <c r="X11" s="335"/>
      <c r="Y11" s="335"/>
      <c r="Z11" s="335"/>
      <c r="AA11" s="336"/>
      <c r="AB11" s="335"/>
      <c r="AC11" s="335"/>
      <c r="AD11" s="335"/>
      <c r="AE11" s="336"/>
      <c r="AF11" s="335"/>
      <c r="AG11" s="335"/>
      <c r="AH11" s="335"/>
      <c r="AI11" s="336"/>
      <c r="AJ11" s="335"/>
      <c r="AK11" s="335"/>
      <c r="AL11" s="335"/>
      <c r="AM11" s="336"/>
      <c r="AN11" s="335"/>
      <c r="AO11" s="335"/>
      <c r="AP11" s="335"/>
      <c r="AQ11" s="336"/>
      <c r="AR11" s="335"/>
      <c r="AS11" s="335"/>
      <c r="AT11" s="335"/>
      <c r="AU11" s="336"/>
      <c r="AV11" s="335"/>
      <c r="AW11" s="335"/>
      <c r="AX11" s="335"/>
      <c r="AY11" s="336"/>
      <c r="AZ11" s="335"/>
      <c r="BA11" s="335"/>
      <c r="BB11" s="335"/>
      <c r="BC11" s="336"/>
      <c r="BD11" s="335"/>
      <c r="BE11" s="335"/>
      <c r="BF11" s="335"/>
      <c r="BG11" s="336"/>
      <c r="BH11" s="335"/>
      <c r="BI11" s="335"/>
      <c r="BJ11" s="335"/>
      <c r="BK11" s="336"/>
      <c r="BL11" s="335"/>
      <c r="BM11" s="335"/>
      <c r="BN11" s="335"/>
      <c r="BO11" s="336"/>
      <c r="BP11" s="335"/>
      <c r="BQ11" s="335"/>
      <c r="BR11" s="335"/>
      <c r="BS11" s="336"/>
      <c r="BT11" s="335"/>
      <c r="BU11" s="335"/>
      <c r="BV11" s="335"/>
      <c r="BW11" s="336"/>
      <c r="BX11" s="335"/>
      <c r="BY11" s="335"/>
      <c r="BZ11" s="335"/>
      <c r="CA11" s="336"/>
      <c r="CB11" s="335"/>
      <c r="CC11" s="335"/>
      <c r="CD11" s="335"/>
      <c r="CE11" s="336"/>
      <c r="CF11" s="335"/>
      <c r="CG11" s="335"/>
      <c r="CH11" s="335"/>
      <c r="CI11" s="336"/>
      <c r="CJ11" s="335"/>
      <c r="CK11" s="335"/>
      <c r="CL11" s="335"/>
      <c r="CM11" s="336"/>
      <c r="CN11" s="335"/>
      <c r="CO11" s="335"/>
      <c r="CP11" s="335"/>
      <c r="CQ11" s="336"/>
      <c r="CR11" s="335"/>
      <c r="CS11" s="335"/>
      <c r="CT11" s="335"/>
      <c r="CU11" s="336"/>
      <c r="CV11" s="335"/>
      <c r="CW11" s="335"/>
      <c r="CX11" s="335"/>
      <c r="CY11" s="336"/>
      <c r="CZ11" s="335"/>
      <c r="DA11" s="335"/>
      <c r="DB11" s="335"/>
      <c r="DC11" s="336"/>
      <c r="DD11" s="335"/>
      <c r="DE11" s="335"/>
      <c r="DF11" s="335"/>
      <c r="DG11" s="336"/>
      <c r="DH11" s="335"/>
      <c r="DI11" s="335"/>
      <c r="DJ11" s="335"/>
      <c r="DK11" s="336"/>
      <c r="DL11" s="335"/>
      <c r="DM11" s="335"/>
      <c r="DN11" s="335"/>
      <c r="DO11" s="336"/>
      <c r="DP11" s="335"/>
      <c r="DQ11" s="335"/>
      <c r="DR11" s="335"/>
      <c r="DS11" s="336"/>
      <c r="DT11" s="335"/>
      <c r="DU11" s="335"/>
      <c r="DV11" s="335"/>
      <c r="DW11" s="336"/>
      <c r="DX11" s="335"/>
      <c r="DY11" s="335"/>
      <c r="DZ11" s="335"/>
      <c r="EA11" s="336"/>
      <c r="EB11" s="335"/>
      <c r="EC11" s="335"/>
      <c r="ED11" s="335"/>
      <c r="EE11" s="336"/>
      <c r="EF11" s="335"/>
      <c r="EG11" s="335"/>
      <c r="EH11" s="335"/>
      <c r="EI11" s="336"/>
      <c r="EJ11" s="335"/>
      <c r="EK11" s="335"/>
      <c r="EL11" s="335"/>
      <c r="EM11" s="336"/>
      <c r="EN11" s="335"/>
      <c r="EO11" s="335"/>
      <c r="EP11" s="335"/>
      <c r="EQ11" s="336"/>
      <c r="ER11" s="335"/>
      <c r="ES11" s="335"/>
      <c r="ET11" s="335"/>
      <c r="EU11" s="336"/>
      <c r="EV11" s="335"/>
      <c r="EW11" s="335"/>
      <c r="EX11" s="335"/>
      <c r="EY11" s="336"/>
      <c r="EZ11" s="335"/>
      <c r="FA11" s="335"/>
      <c r="FB11" s="335"/>
      <c r="FC11" s="336"/>
      <c r="FD11" s="335"/>
      <c r="FE11" s="335"/>
      <c r="FF11" s="335"/>
      <c r="FG11" s="336"/>
      <c r="FH11" s="335"/>
      <c r="FI11" s="335"/>
      <c r="FJ11" s="335"/>
      <c r="FK11" s="336"/>
      <c r="FL11" s="335"/>
      <c r="FM11" s="335"/>
      <c r="FN11" s="335"/>
      <c r="FO11" s="336"/>
      <c r="FP11" s="335"/>
      <c r="FQ11" s="335"/>
      <c r="FR11" s="335"/>
      <c r="FS11" s="336"/>
      <c r="FT11" s="335"/>
      <c r="FU11" s="335"/>
      <c r="FV11" s="335"/>
      <c r="FW11" s="336"/>
      <c r="FX11" s="335"/>
      <c r="FY11" s="335"/>
      <c r="FZ11" s="335"/>
      <c r="GA11" s="336"/>
      <c r="GB11" s="335"/>
      <c r="GC11" s="335"/>
      <c r="GD11" s="335"/>
      <c r="GE11" s="336"/>
      <c r="GF11" s="335"/>
      <c r="GG11" s="335"/>
      <c r="GH11" s="335"/>
      <c r="GI11" s="336"/>
      <c r="GJ11" s="335"/>
      <c r="GK11" s="335"/>
      <c r="GL11" s="335"/>
      <c r="GM11" s="336"/>
      <c r="GN11" s="335"/>
      <c r="GO11" s="335"/>
      <c r="GP11" s="335"/>
      <c r="GQ11" s="336"/>
      <c r="GR11" s="335"/>
      <c r="GS11" s="335"/>
      <c r="GT11" s="335"/>
      <c r="GU11" s="336"/>
      <c r="GV11" s="335"/>
      <c r="GW11" s="335"/>
      <c r="GX11" s="335"/>
      <c r="GY11" s="336"/>
      <c r="GZ11" s="335"/>
      <c r="HA11" s="335"/>
      <c r="HB11" s="335"/>
      <c r="HC11" s="379"/>
    </row>
    <row r="12" spans="1:226" ht="15" customHeight="1">
      <c r="A12" s="574">
        <f>WEEKNUM(B12)</f>
        <v>15</v>
      </c>
      <c r="B12" s="333">
        <f>B9+1</f>
        <v>46118</v>
      </c>
      <c r="C12" s="334" t="str">
        <f t="shared" ref="C12:C18" si="318">TEXT(B12,"ddd")</f>
        <v>Sen</v>
      </c>
      <c r="D12" s="335">
        <f>SUMIF($H$4:$HB$4,$D$4,H12:HB12)</f>
        <v>179511.43461290319</v>
      </c>
      <c r="E12" s="335">
        <f ca="1">SUMIF($H$4:$HB$4,$E$4,H12:HB12)</f>
        <v>216461.31600000279</v>
      </c>
      <c r="F12" s="335">
        <f t="shared" ca="1" si="209"/>
        <v>36949.881387099595</v>
      </c>
      <c r="G12" s="336">
        <f t="shared" ca="1" si="210"/>
        <v>1.2058358091047403</v>
      </c>
      <c r="H12" s="335">
        <f>INDEX('SO APRIL 2026 Rev2'!$B$6:$BG$51,MATCH(B12,'SO APRIL 2026 Rev2'!$B$6:$B$51,0),MATCH($H$3,'SO APRIL 2026 Rev2'!$B$5:$XG$5,0))</f>
        <v>1199.5729032258068</v>
      </c>
      <c r="I12" s="335">
        <f>INDEX('Summary sales'!$A$6:$BX$50,MATCH(B12,'Summary sales'!$A$6:$A$50,0),MATCH($H$3,'Summary sales'!$A$7:$BX$7,0))</f>
        <v>1191.3699999998789</v>
      </c>
      <c r="J12" s="335">
        <f t="shared" si="211"/>
        <v>-8.202903225927912</v>
      </c>
      <c r="K12" s="336">
        <f t="shared" si="212"/>
        <v>0.99316181350556587</v>
      </c>
      <c r="L12" s="335">
        <f>INDEX('SO APRIL 2026 Rev2'!$B$6:$BG$51,MATCH(B12,'SO APRIL 2026 Rev2'!$B$6:$B$51,0),MATCH($L$3,'SO APRIL 2026 Rev2'!$B$5:$XG$5,0))</f>
        <v>1500</v>
      </c>
      <c r="M12" s="335">
        <f>INDEX('Summary sales'!$A$6:$BX$50,MATCH($B12,'Summary sales'!$A$6:$A$50,0),MATCH($L$3,'Summary sales'!$A$7:$BX$7,0))</f>
        <v>1562.4199999999255</v>
      </c>
      <c r="N12" s="335">
        <f t="shared" si="213"/>
        <v>62.419999999925494</v>
      </c>
      <c r="O12" s="336">
        <f t="shared" si="214"/>
        <v>1.0416133333332838</v>
      </c>
      <c r="P12" s="335">
        <f>INDEX('SO APRIL 2026 Rev2'!$B$6:$BG$51,MATCH(B12,'SO APRIL 2026 Rev2'!$B$6:$B$51,0),MATCH($P$3,'SO APRIL 2026 Rev2'!$B$5:$XG$5,0))</f>
        <v>1129.7312903225857</v>
      </c>
      <c r="Q12" s="335">
        <f>INDEX('Summary sales'!$A$6:$BX$50,MATCH($B12,'Summary sales'!$A$6:$A$50,0),MATCH($P$3,'Summary sales'!$A$7:$BX$7,0))</f>
        <v>1293.6299999998882</v>
      </c>
      <c r="R12" s="335">
        <f t="shared" si="215"/>
        <v>163.89870967730258</v>
      </c>
      <c r="S12" s="336">
        <f t="shared" si="216"/>
        <v>1.1450776048085758</v>
      </c>
      <c r="T12" s="335">
        <f>INDEX('SO APRIL 2026 Rev2'!$B$6:$BG$51,MATCH(B12,'SO APRIL 2026 Rev2'!$B$6:$B$51,0),MATCH($T$3,'SO APRIL 2026 Rev2'!$B$5:$XG$5,0))</f>
        <v>3282.5161290322658</v>
      </c>
      <c r="U12" s="335">
        <f>INDEX('Summary sales'!$A$6:$BX$50,MATCH($B12,'Summary sales'!$A$6:$A$50,0),MATCH($T$3,'Summary sales'!$A$7:$BX$7,0))</f>
        <v>1533.589999999851</v>
      </c>
      <c r="V12" s="335">
        <f t="shared" si="217"/>
        <v>-1748.9261290324148</v>
      </c>
      <c r="W12" s="336">
        <f t="shared" si="218"/>
        <v>0.46719953222346416</v>
      </c>
      <c r="X12" s="335">
        <f>INDEX('SO APRIL 2026 Rev2'!$B$6:$BG$51,MATCH(B12,'SO APRIL 2026 Rev2'!$B$6:$B$51,0),MATCH($X$3,'SO APRIL 2026 Rev2'!$B$5:$XG$5,0))</f>
        <v>644.02064516129087</v>
      </c>
      <c r="Y12" s="335">
        <f>INDEX('Summary sales'!$A$6:$BX$50,MATCH($B12,'Summary sales'!$A$6:$A$50,0),MATCH($X$3,'Summary sales'!$A$7:$BX$7,0))</f>
        <v>718.06000000005588</v>
      </c>
      <c r="Z12" s="335">
        <f t="shared" si="219"/>
        <v>74.039354838765007</v>
      </c>
      <c r="AA12" s="336">
        <f t="shared" si="220"/>
        <v>1.1149642568061189</v>
      </c>
      <c r="AB12" s="335">
        <f>INDEX('SO APRIL 2026 Rev2'!$B$6:$BG$51,MATCH(B12,'SO APRIL 2026 Rev2'!$B$6:$B$51,0),MATCH($AB$3,'SO APRIL 2026 Rev2'!$B$5:$XG$5,0))</f>
        <v>0</v>
      </c>
      <c r="AC12" s="335">
        <f>INDEX('Summary sales'!$A$6:$BX$50,MATCH($B12,'Summary sales'!$A$6:$A$50,0),MATCH($AB$3,'Summary sales'!$A$7:$BX$7,0))</f>
        <v>0</v>
      </c>
      <c r="AD12" s="335">
        <f t="shared" si="221"/>
        <v>0</v>
      </c>
      <c r="AE12" s="336" t="e">
        <f t="shared" si="222"/>
        <v>#DIV/0!</v>
      </c>
      <c r="AF12" s="335">
        <f>INDEX('SO APRIL 2026 Rev2'!$B$6:$BG$51,MATCH(B12,'SO APRIL 2026 Rev2'!$B$6:$B$51,0),MATCH($AF$3,'SO APRIL 2026 Rev2'!$B$5:$XG$5,0))</f>
        <v>499.97064516129024</v>
      </c>
      <c r="AG12" s="335">
        <f>INDEX('Summary sales'!$A$6:$BX$50,MATCH($B12,'Summary sales'!$A$6:$A$50,0),MATCH($AF$3,'Summary sales'!$A$7:$BX$7,0))</f>
        <v>13.769999999989523</v>
      </c>
      <c r="AH12" s="335">
        <f t="shared" si="223"/>
        <v>-486.20064516130071</v>
      </c>
      <c r="AI12" s="336">
        <f t="shared" si="224"/>
        <v>2.7541616959426345E-2</v>
      </c>
      <c r="AJ12" s="335">
        <f>INDEX('SO APRIL 2026 Rev2'!$B$6:$BG$51,MATCH(B12,'SO APRIL 2026 Rev2'!$B$6:$B$51,0),MATCH($AJ$3,'SO APRIL 2026 Rev2'!$B$5:$XG$5,0))</f>
        <v>603.76322580644887</v>
      </c>
      <c r="AK12" s="335">
        <f>INDEX('Summary sales'!$A$6:$BX$50,MATCH($B12,'Summary sales'!$A$6:$A$50,0),MATCH($AJ$3,'Summary sales'!$A$7:$BX$7,0))</f>
        <v>939.17000000004191</v>
      </c>
      <c r="AL12" s="335">
        <f t="shared" si="225"/>
        <v>335.40677419359304</v>
      </c>
      <c r="AM12" s="336">
        <f t="shared" si="226"/>
        <v>1.5555270010782603</v>
      </c>
      <c r="AN12" s="335">
        <f>INDEX('SO APRIL 2026 Rev2'!$B$6:$BG$51,MATCH(B12,'SO APRIL 2026 Rev2'!$B$6:$B$51,0),MATCH($AN$3,'SO APRIL 2026 Rev2'!$B$5:$XG$5,0))</f>
        <v>673.27548387096704</v>
      </c>
      <c r="AO12" s="335">
        <f>INDEX('Summary sales'!$A$6:$BX$50,MATCH($B12,'Summary sales'!$A$6:$A$50,0),MATCH($AN$3,'Summary sales'!$A$7:$BX$7,0))</f>
        <v>602.17999999993481</v>
      </c>
      <c r="AP12" s="335">
        <f t="shared" si="227"/>
        <v>-71.095483871032229</v>
      </c>
      <c r="AQ12" s="336">
        <f t="shared" si="228"/>
        <v>0.89440357539491566</v>
      </c>
      <c r="AR12" s="335">
        <f>INDEX('SO APRIL 2026 Rev2'!$B$6:$BG$51,MATCH(B12,'SO APRIL 2026 Rev2'!$B$6:$B$51,0),MATCH($AR$3,'SO APRIL 2026 Rev2'!$B$5:$XG$5,0))</f>
        <v>5514.1990322580623</v>
      </c>
      <c r="AS12" s="335">
        <f>INDEX('Summary sales'!$A$6:$BX$50,MATCH($B12,'Summary sales'!$A$6:$A$50,0),MATCH($AR$3,'Summary sales'!$A$7:$BX$7,0))</f>
        <v>4286.2599999997765</v>
      </c>
      <c r="AT12" s="335">
        <f t="shared" si="229"/>
        <v>-1227.9390322582858</v>
      </c>
      <c r="AU12" s="336">
        <f t="shared" si="230"/>
        <v>0.77731325527518269</v>
      </c>
      <c r="AV12" s="335">
        <f>INDEX('SO APRIL 2026 Rev2'!$B$6:$BG$51,MATCH(B12,'SO APRIL 2026 Rev2'!$B$6:$B$51,0),MATCH($AV$3,'SO APRIL 2026 Rev2'!$B$5:$XG$5,0))</f>
        <v>6600.0622580645213</v>
      </c>
      <c r="AW12" s="335">
        <f>INDEX('Summary sales'!$A$6:$BX$50,MATCH($B12,'Summary sales'!$A$6:$A$50,0),MATCH($AV$3,'Summary sales'!$A$7:$BX$7,0))</f>
        <v>4062.9899999997579</v>
      </c>
      <c r="AX12" s="335">
        <f t="shared" si="231"/>
        <v>-2537.0722580647634</v>
      </c>
      <c r="AY12" s="336">
        <f t="shared" si="232"/>
        <v>0.61559873848693603</v>
      </c>
      <c r="AZ12" s="335">
        <f>INDEX('SO APRIL 2026 Rev2'!$B$6:$BG$51,MATCH(B12,'SO APRIL 2026 Rev2'!$B$6:$B$51,0),MATCH($AZ$3,'SO APRIL 2026 Rev2'!$B$5:$XG$5,0))</f>
        <v>2874.3264516129029</v>
      </c>
      <c r="BA12" s="335">
        <f>INDEX('Summary sales'!$A$6:$BX$50,MATCH($B12,'Summary sales'!$A$6:$A$50,0),MATCH($AZ$3,'Summary sales'!$A$7:$BX$7,0))</f>
        <v>1979.8499999999767</v>
      </c>
      <c r="BB12" s="335">
        <f t="shared" si="233"/>
        <v>-894.47645161292621</v>
      </c>
      <c r="BC12" s="336">
        <f t="shared" si="234"/>
        <v>0.68880484987674295</v>
      </c>
      <c r="BD12" s="335">
        <f>INDEX('SO APRIL 2026 Rev2'!$B$6:$BG$51,MATCH(B12,'SO APRIL 2026 Rev2'!$B$6:$B$51,0),MATCH($BD$3,'SO APRIL 2026 Rev2'!$B$5:$XG$5,0))</f>
        <v>500</v>
      </c>
      <c r="BE12" s="335">
        <f>INDEX('Summary sales'!$A$6:$BX$50,MATCH($B12,'Summary sales'!$A$6:$A$50,0),MATCH($BD$3,'Summary sales'!$A$7:$BX$7,0))</f>
        <v>14.649999999997817</v>
      </c>
      <c r="BF12" s="335">
        <f t="shared" si="235"/>
        <v>-485.35000000000218</v>
      </c>
      <c r="BG12" s="336">
        <f t="shared" si="236"/>
        <v>2.9299999999995635E-2</v>
      </c>
      <c r="BH12" s="335">
        <f>INDEX('SO APRIL 2026 Rev2'!$B$6:$BG$51,MATCH(B12,'SO APRIL 2026 Rev2'!$B$6:$B$51,0),MATCH($BH$3,'SO APRIL 2026 Rev2'!$B$5:$XG$5,0))</f>
        <v>4800</v>
      </c>
      <c r="BI12" s="335">
        <f>INDEX('Summary sales'!$A$6:$BX$50,MATCH($B12,'Summary sales'!$A$6:$A$50,0),MATCH($BH$3,'Summary sales'!$A$7:$BX$7,0))</f>
        <v>4023.7399999999907</v>
      </c>
      <c r="BJ12" s="335">
        <f t="shared" si="237"/>
        <v>-776.26000000000931</v>
      </c>
      <c r="BK12" s="336">
        <f t="shared" si="238"/>
        <v>0.83827916666666469</v>
      </c>
      <c r="BL12" s="335">
        <f>INDEX('SO APRIL 2026 Rev2'!$B$6:$BG$51,MATCH(B12,'SO APRIL 2026 Rev2'!$B$6:$B$51,0),MATCH($BL$3,'SO APRIL 2026 Rev2'!$B$5:$XG$5,0))</f>
        <v>9000.0570967741915</v>
      </c>
      <c r="BM12" s="335">
        <f>INDEX('Summary sales'!$A$6:$BX$50,MATCH($B12,'Summary sales'!$A$6:$A$50,0),MATCH($BL$3,'Summary sales'!$A$7:$BX$7,0))</f>
        <v>10549.660000000149</v>
      </c>
      <c r="BN12" s="335">
        <f t="shared" si="239"/>
        <v>1549.6029032259576</v>
      </c>
      <c r="BO12" s="336">
        <f t="shared" si="240"/>
        <v>1.1721770080526897</v>
      </c>
      <c r="BP12" s="335">
        <f>INDEX('SO APRIL 2026 Rev2'!$B$6:$BG$51,MATCH(B12,'SO APRIL 2026 Rev2'!$B$6:$B$51,0),MATCH($BP$3,'SO APRIL 2026 Rev2'!$B$5:$XG$5,0))</f>
        <v>1300</v>
      </c>
      <c r="BQ12" s="335">
        <f>INDEX('Summary sales'!$A$6:$BX$50,MATCH($B12,'Summary sales'!$A$6:$A$50,0),MATCH($BP$3,'Summary sales'!$A$7:$BX$7,0))</f>
        <v>1367.890000000014</v>
      </c>
      <c r="BR12" s="335">
        <f t="shared" ref="BR12:BR18" si="319">BQ12-BP12</f>
        <v>67.89000000001397</v>
      </c>
      <c r="BS12" s="336">
        <f t="shared" ref="BS12:BS18" si="320">BQ12/BP12</f>
        <v>1.0522230769230876</v>
      </c>
      <c r="BT12" s="335">
        <f>INDEX('SO APRIL 2026 Rev2'!$B$6:$BG$51,MATCH(B12,'SO APRIL 2026 Rev2'!$B$6:$B$51,0),MATCH($BT$3,'SO APRIL 2026 Rev2'!$B$5:$XG$5,0))</f>
        <v>1000</v>
      </c>
      <c r="BU12" s="335">
        <f>INDEX('Summary sales'!$A$6:$BX$50,MATCH($B12,'Summary sales'!$A$6:$A$50,0),MATCH($BT$3,'Summary sales'!$A$7:$BX$7,0))</f>
        <v>904.1019999999553</v>
      </c>
      <c r="BV12" s="335">
        <f t="shared" si="241"/>
        <v>-95.898000000044703</v>
      </c>
      <c r="BW12" s="336">
        <f t="shared" si="242"/>
        <v>0.90410199999995533</v>
      </c>
      <c r="BX12" s="335">
        <f>INDEX('SO APRIL 2026 Rev2'!$B$6:$BG$51,MATCH(B12,'SO APRIL 2026 Rev2'!$B$6:$B$51,0),MATCH($BX$3,'SO APRIL 2026 Rev2'!$B$5:$XG$5,0))</f>
        <v>5500</v>
      </c>
      <c r="BY12" s="335">
        <f ca="1">INDEX('Summary sales'!$A$6:$BX$50,MATCH($B12,'Summary sales'!$A$6:$A$50,0),MATCH($BX$3,'Summary sales'!$A$7:$BX$7,0))</f>
        <v>5534.4</v>
      </c>
      <c r="BZ12" s="335">
        <f t="shared" ca="1" si="243"/>
        <v>34.399999999999636</v>
      </c>
      <c r="CA12" s="336">
        <f t="shared" ca="1" si="244"/>
        <v>1.0062545454545453</v>
      </c>
      <c r="CB12" s="335">
        <f>INDEX('SO APRIL 2026 Rev2'!$B$6:$BG$51,MATCH(B12,'SO APRIL 2026 Rev2'!$B$6:$B$51,0),MATCH($CB$3,'SO APRIL 2026 Rev2'!$B$5:$XG$5,0))</f>
        <v>70.054838709677327</v>
      </c>
      <c r="CC12" s="335">
        <f>INDEX('Summary sales'!$A$6:$BX$50,MATCH($B12,'Summary sales'!$A$6:$A$50,0),MATCH($CB$3,'Summary sales'!$A$7:$BX$7,0))</f>
        <v>97.5</v>
      </c>
      <c r="CD12" s="335">
        <f t="shared" si="245"/>
        <v>27.445161290322673</v>
      </c>
      <c r="CE12" s="336">
        <f t="shared" si="246"/>
        <v>1.3917668186213583</v>
      </c>
      <c r="CF12" s="335">
        <f>INDEX('SO APRIL 2026 Rev2'!$B$6:$BG$51,MATCH(B12,'SO APRIL 2026 Rev2'!$B$6:$B$51,0),MATCH($CF$3,'SO APRIL 2026 Rev2'!$B$5:$XG$5,0))</f>
        <v>89.451612903225808</v>
      </c>
      <c r="CG12" s="335">
        <f>INDEX('Summary sales'!$A$6:$BX$50,MATCH($B12,'Summary sales'!$A$6:$A$50,0),MATCH($CF$3,'Summary sales'!$A$7:$BX$7,0))</f>
        <v>40.945999999996275</v>
      </c>
      <c r="CH12" s="335">
        <f t="shared" si="247"/>
        <v>-48.505612903229533</v>
      </c>
      <c r="CI12" s="336">
        <f t="shared" si="248"/>
        <v>0.45774468085102216</v>
      </c>
      <c r="CJ12" s="335">
        <f>INDEX('SO APRIL 2026 Rev2'!$B$6:$BG$51,MATCH(B12,'SO APRIL 2026 Rev2'!$B$6:$B$51,0),MATCH($CJ$3,'SO APRIL 2026 Rev2'!$B$5:$XG$5,0))</f>
        <v>3500</v>
      </c>
      <c r="CK12" s="335">
        <f>INDEX('Summary sales'!$A$6:$BX$50,MATCH($B12,'Summary sales'!$A$6:$A$50,0),MATCH($CJ$3,'Summary sales'!$A$7:$BX$7,0))</f>
        <v>4555.3999999999069</v>
      </c>
      <c r="CL12" s="335">
        <f t="shared" si="249"/>
        <v>1055.3999999999069</v>
      </c>
      <c r="CM12" s="336">
        <f t="shared" si="250"/>
        <v>1.3015428571428305</v>
      </c>
      <c r="CN12" s="335">
        <f>INDEX('SO APRIL 2026 Rev2'!$B$6:$BG$51,MATCH(B12,'SO APRIL 2026 Rev2'!$B$6:$B$51,0),MATCH($CN$3,'SO APRIL 2026 Rev2'!$B$5:$XG$5,0))</f>
        <v>2900</v>
      </c>
      <c r="CO12" s="335">
        <f>INDEX('Summary sales'!$A$6:$BX$50,MATCH($B12,'Summary sales'!$A$6:$A$50,0),MATCH($CN$3,'Summary sales'!$A$7:$BX$7,0))</f>
        <v>5126</v>
      </c>
      <c r="CP12" s="335">
        <f t="shared" si="251"/>
        <v>2226</v>
      </c>
      <c r="CQ12" s="336">
        <f t="shared" si="252"/>
        <v>1.7675862068965518</v>
      </c>
      <c r="CR12" s="335">
        <f>INDEX('SO APRIL 2026 Rev2'!$B$6:$BG$51,MATCH(B12,'SO APRIL 2026 Rev2'!$B$6:$B$51,0),MATCH($CR$3,'SO APRIL 2026 Rev2'!$B$5:$XG$5,0))</f>
        <v>5000</v>
      </c>
      <c r="CS12" s="335">
        <f>INDEX('Summary sales'!$A$6:$BX$50,MATCH($B12,'Summary sales'!$A$6:$A$50,0),MATCH($CR$3,'Summary sales'!$A$7:$BX$7,0))</f>
        <v>3727.8999999999651</v>
      </c>
      <c r="CT12" s="335">
        <f t="shared" si="253"/>
        <v>-1272.1000000000349</v>
      </c>
      <c r="CU12" s="336">
        <f t="shared" si="254"/>
        <v>0.74557999999999303</v>
      </c>
      <c r="CV12" s="335">
        <f>INDEX('SO APRIL 2026 Rev2'!$B$6:$BG$51,MATCH(B12,'SO APRIL 2026 Rev2'!$B$6:$B$51,0),MATCH($CV$3,'SO APRIL 2026 Rev2'!$B$5:$XG$5,0))</f>
        <v>8000</v>
      </c>
      <c r="CW12" s="335">
        <f>INDEX('Summary sales'!$A$6:$BX$50,MATCH($B12,'Summary sales'!$A$6:$A$50,0),MATCH($CV$3,'Summary sales'!$A$7:$BX$7,0))</f>
        <v>13924.700000000186</v>
      </c>
      <c r="CX12" s="335">
        <f t="shared" si="255"/>
        <v>5924.7000000001863</v>
      </c>
      <c r="CY12" s="336">
        <f t="shared" si="256"/>
        <v>1.7405875000000233</v>
      </c>
      <c r="CZ12" s="335">
        <f>INDEX('SO APRIL 2026 Rev2'!$B$6:$BG$51,MATCH(B12,'SO APRIL 2026 Rev2'!$B$6:$B$51,0),MATCH($CZ$3,'SO APRIL 2026 Rev2'!$B$5:$XG$5,0))</f>
        <v>11659.554548387085</v>
      </c>
      <c r="DA12" s="335">
        <f>INDEX('Summary sales'!$A$6:$BX$50,MATCH($B12,'Summary sales'!$A$6:$A$50,0),MATCH($CZ$3,'Summary sales'!$A$7:$BX$7,0))</f>
        <v>15197.943000003695</v>
      </c>
      <c r="DB12" s="335">
        <f t="shared" si="257"/>
        <v>3538.3884516166108</v>
      </c>
      <c r="DC12" s="336">
        <f t="shared" si="258"/>
        <v>1.3034754404151823</v>
      </c>
      <c r="DD12" s="335">
        <f>INDEX('SO APRIL 2026 Rev2'!$B$6:$BG$51,MATCH(B12,'SO APRIL 2026 Rev2'!$B$6:$B$51,0),MATCH($DD$3,'SO APRIL 2026 Rev2'!$B$5:$XG$5,0))</f>
        <v>2020.8603225806426</v>
      </c>
      <c r="DE12" s="335">
        <f>INDEX('Summary sales'!$A$6:$BX$50,MATCH($B12,'Summary sales'!$A$6:$A$50,0),MATCH($DD$3,'Summary sales'!$A$7:$BX$7,0))</f>
        <v>1967.7599999997765</v>
      </c>
      <c r="DF12" s="335">
        <f t="shared" si="259"/>
        <v>-53.100322580866077</v>
      </c>
      <c r="DG12" s="336">
        <f t="shared" si="260"/>
        <v>0.97372390264307984</v>
      </c>
      <c r="DH12" s="335">
        <f>INDEX('SO APRIL 2026 Rev2'!$B$6:$BG$51,MATCH(B12,'SO APRIL 2026 Rev2'!$B$6:$B$51,0),MATCH($DH$3,'SO APRIL 2026 Rev2'!$B$5:$XG$5,0))</f>
        <v>800</v>
      </c>
      <c r="DI12" s="335">
        <f>INDEX('Summary sales'!$A$6:$BX$50,MATCH($B12,'Summary sales'!$A$6:$A$50,0),MATCH($DH$3,'Summary sales'!$A$7:$BX$7,0))</f>
        <v>57.960000000079162</v>
      </c>
      <c r="DJ12" s="335">
        <f t="shared" si="261"/>
        <v>-742.03999999992084</v>
      </c>
      <c r="DK12" s="336">
        <f t="shared" si="262"/>
        <v>7.2450000000098949E-2</v>
      </c>
      <c r="DL12" s="335">
        <f>INDEX('SO APRIL 2026 Rev2'!$B$6:$BG$51,MATCH(B12,'SO APRIL 2026 Rev2'!$B$6:$B$51,0),MATCH($DL$3,'SO APRIL 2026 Rev2'!$B$5:$XG$5,0))</f>
        <v>7200</v>
      </c>
      <c r="DM12" s="335">
        <f>INDEX('Summary sales'!$A$6:$BX$50,MATCH($B12,'Summary sales'!$A$6:$A$50,0),MATCH($DL$3,'Summary sales'!$A$7:$BX$7,0))</f>
        <v>9399.5400000000373</v>
      </c>
      <c r="DN12" s="335">
        <f t="shared" si="263"/>
        <v>2199.5400000000373</v>
      </c>
      <c r="DO12" s="336">
        <f t="shared" si="264"/>
        <v>1.3054916666666718</v>
      </c>
      <c r="DP12" s="335">
        <f>INDEX('SO APRIL 2026 Rev2'!$B$6:$BG$51,MATCH(B12,'SO APRIL 2026 Rev2'!$B$6:$B$51,0),MATCH($DP$3,'SO APRIL 2026 Rev2'!$B$5:$XG$5,0))</f>
        <v>3499.876774193548</v>
      </c>
      <c r="DQ12" s="335">
        <f>INDEX('Summary sales'!$A$6:$BX$50,MATCH($B12,'Summary sales'!$A$6:$A$50,0),MATCH($DP$3,'Summary sales'!$A$7:$BX$7,0))</f>
        <v>4682.6700000000128</v>
      </c>
      <c r="DR12" s="335">
        <f t="shared" si="265"/>
        <v>1182.7932258064648</v>
      </c>
      <c r="DS12" s="336">
        <f t="shared" si="266"/>
        <v>1.3379528200900752</v>
      </c>
      <c r="DT12" s="335">
        <f>INDEX('SO APRIL 2026 Rev2'!$B$6:$BG$51,MATCH(B12,'SO APRIL 2026 Rev2'!$B$6:$B$51,0),MATCH($DT$3,'SO APRIL 2026 Rev2'!$B$5:$XG$5,0))</f>
        <v>2043.2745161290325</v>
      </c>
      <c r="DU12" s="335">
        <f>INDEX('Summary sales'!$A$6:$BX$50,MATCH($B12,'Summary sales'!$A$6:$A$50,0),MATCH($DT$3,'Summary sales'!$A$7:$BX$7,0))</f>
        <v>1668.25</v>
      </c>
      <c r="DV12" s="335">
        <f t="shared" si="267"/>
        <v>-375.02451612903246</v>
      </c>
      <c r="DW12" s="336">
        <f t="shared" si="268"/>
        <v>0.8164590645218277</v>
      </c>
      <c r="DX12" s="335">
        <f>INDEX('SO APRIL 2026 Rev2'!$B$6:$BG$51,MATCH(B12,'SO APRIL 2026 Rev2'!$B$6:$B$51,0),MATCH($DX$3,'SO APRIL 2026 Rev2'!$B$5:$XG$5,0))</f>
        <v>1999.5303225806451</v>
      </c>
      <c r="DY12" s="335">
        <f>INDEX('Summary sales'!$A$6:$BX$50,MATCH($B12,'Summary sales'!$A$6:$A$50,0),MATCH($DX$3,'Summary sales'!$A$7:$BX$7,0))</f>
        <v>1791.1300000000047</v>
      </c>
      <c r="DZ12" s="335">
        <f t="shared" si="269"/>
        <v>-208.40032258064048</v>
      </c>
      <c r="EA12" s="336">
        <f t="shared" si="270"/>
        <v>0.89577536273034675</v>
      </c>
      <c r="EB12" s="335">
        <f>INDEX('SO APRIL 2026 Rev2'!$B$6:$BG$51,MATCH(B12,'SO APRIL 2026 Rev2'!$B$6:$B$51,0),MATCH($EB$3,'SO APRIL 2026 Rev2'!$B$5:$XG$5,0))</f>
        <v>1000</v>
      </c>
      <c r="EC12" s="335">
        <f>INDEX('Summary sales'!$A$6:$BX$50,MATCH($B12,'Summary sales'!$A$6:$A$50,0),MATCH($EB$3,'Summary sales'!$A$7:$BX$7,0))</f>
        <v>514.52000000001863</v>
      </c>
      <c r="ED12" s="335">
        <f t="shared" si="271"/>
        <v>-485.47999999998137</v>
      </c>
      <c r="EE12" s="336">
        <f t="shared" si="272"/>
        <v>0.51452000000001863</v>
      </c>
      <c r="EF12" s="335">
        <f>INDEX('SO APRIL 2026 Rev2'!$B$6:$BG$51,MATCH(B12,'SO APRIL 2026 Rev2'!$B$6:$B$51,0),MATCH($EF$3,'SO APRIL 2026 Rev2'!$B$5:$XG$5,0))</f>
        <v>11007.047419354845</v>
      </c>
      <c r="EG12" s="335">
        <f>INDEX('Summary sales'!$A$6:$BX$50,MATCH($B12,'Summary sales'!$A$6:$A$50,0),MATCH($EF$3,'Summary sales'!$A$7:$BX$7,0))</f>
        <v>8950.5900000007823</v>
      </c>
      <c r="EH12" s="335">
        <f t="shared" si="273"/>
        <v>-2056.4574193540629</v>
      </c>
      <c r="EI12" s="336">
        <f t="shared" si="274"/>
        <v>0.81316902335334917</v>
      </c>
      <c r="EJ12" s="335">
        <f>INDEX('SO APRIL 2026 Rev2'!$B$6:$BG$51,MATCH(B12,'SO APRIL 2026 Rev2'!$B$6:$B$51,0),MATCH($EJ$3,'SO APRIL 2026 Rev2'!$B$5:$XG$5,0))</f>
        <v>1519.5448387096778</v>
      </c>
      <c r="EK12" s="335">
        <f>INDEX('Summary sales'!$A$6:$BX$50,MATCH($B12,'Summary sales'!$A$6:$A$50,0),MATCH($EJ$3,'Summary sales'!$A$7:$BX$7,0))</f>
        <v>2295.9799999999814</v>
      </c>
      <c r="EL12" s="335">
        <f t="shared" si="275"/>
        <v>776.43516129030354</v>
      </c>
      <c r="EM12" s="336">
        <f t="shared" si="276"/>
        <v>1.5109656138542209</v>
      </c>
      <c r="EN12" s="335">
        <f>INDEX('SO APRIL 2026 Rev2'!$B$6:$BG$51,MATCH(B12,'SO APRIL 2026 Rev2'!$B$6:$B$51,0),MATCH($EN$3,'SO APRIL 2026 Rev2'!$B$5:$XG$5,0))</f>
        <v>3999.6741935483842</v>
      </c>
      <c r="EO12" s="335">
        <f>INDEX('Summary sales'!$A$6:$BX$50,MATCH($B12,'Summary sales'!$A$6:$A$50,0),MATCH($EN$3,'Summary sales'!$A$7:$BX$7,0))</f>
        <v>7175.9500000001863</v>
      </c>
      <c r="EP12" s="335">
        <f t="shared" si="277"/>
        <v>3176.2758064518021</v>
      </c>
      <c r="EQ12" s="336">
        <f t="shared" si="278"/>
        <v>1.794133635078389</v>
      </c>
      <c r="ER12" s="335">
        <f>INDEX('SO APRIL 2026 Rev2'!$B$6:$BG$51,MATCH(B12,'SO APRIL 2026 Rev2'!$B$6:$B$51,0),MATCH($ER$3,'SO APRIL 2026 Rev2'!$B$5:$XG$5,0))</f>
        <v>7000</v>
      </c>
      <c r="ES12" s="335">
        <f>INDEX('Summary sales'!$A$6:$BX$50,MATCH(B12,'Summary sales'!$A$6:$A$50,0),MATCH($ER$3,'Summary sales'!$A$7:$BX$7,0))</f>
        <v>7675.0699999999488</v>
      </c>
      <c r="ET12" s="335">
        <f t="shared" si="279"/>
        <v>675.06999999994878</v>
      </c>
      <c r="EU12" s="336">
        <f t="shared" si="280"/>
        <v>1.096438571428564</v>
      </c>
      <c r="EV12" s="335">
        <f>INDEX('SO APRIL 2026 Rev2'!$B$6:$BG$51,MATCH(B12,'SO APRIL 2026 Rev2'!$B$6:$B$51,0),MATCH($EV$3,'SO APRIL 2026 Rev2'!$B$5:$XG$5,0))</f>
        <v>5000</v>
      </c>
      <c r="EW12" s="335">
        <f>INDEX('Summary sales'!$A$6:$BX$50,MATCH($B12,'Summary sales'!$A$6:$A$50,0),MATCH($EV$3,'Summary sales'!$A$7:$BX$7,0))</f>
        <v>6454.2299999999814</v>
      </c>
      <c r="EX12" s="335">
        <f t="shared" si="281"/>
        <v>1454.2299999999814</v>
      </c>
      <c r="EY12" s="336">
        <f t="shared" si="282"/>
        <v>1.2908459999999964</v>
      </c>
      <c r="EZ12" s="335">
        <f>INDEX('SO APRIL 2026 Rev2'!$B$6:$BG$51,MATCH(B12,'SO APRIL 2026 Rev2'!$B$6:$B$51,0),MATCH($EZ$3,'SO APRIL 2026 Rev2'!$B$5:$XG$5,0))</f>
        <v>26500</v>
      </c>
      <c r="FA12" s="335">
        <f>INDEX('Summary sales'!$A$6:$BX$50,MATCH($B12,'Summary sales'!$A$6:$A$50,0),MATCH($EZ$3,'Summary sales'!$A$7:$BX$7,0))</f>
        <v>48083.109999999404</v>
      </c>
      <c r="FB12" s="335">
        <f t="shared" si="283"/>
        <v>21583.109999999404</v>
      </c>
      <c r="FC12" s="336">
        <f t="shared" si="284"/>
        <v>1.814456981132053</v>
      </c>
      <c r="FD12" s="335">
        <f>INDEX('SO APRIL 2026 Rev2'!$B$6:$BG$51,MATCH(B12,'SO APRIL 2026 Rev2'!$B$6:$B$51,0),MATCH($FD$3,'SO APRIL 2026 Rev2'!$B$5:$XG$5,0))</f>
        <v>8000</v>
      </c>
      <c r="FE12" s="335">
        <f>INDEX('Summary sales'!$A$6:$BX$50,MATCH(B12,'Summary sales'!$A$6:$A$50,0),MATCH($FD$3,'Summary sales'!$A$7:$BX$7,0))</f>
        <v>3822.2299999999814</v>
      </c>
      <c r="FF12" s="335">
        <f t="shared" si="285"/>
        <v>-4177.7700000000186</v>
      </c>
      <c r="FG12" s="336">
        <f t="shared" si="286"/>
        <v>0.4777787499999977</v>
      </c>
      <c r="FH12" s="335">
        <f>INDEX('SO APRIL 2026 Rev2'!$B$6:$BG$51,MATCH(B12,'SO APRIL 2026 Rev2'!$B$6:$B$51,0),MATCH($FH$3,'SO APRIL 2026 Rev2'!$B$5:$XG$5,0))</f>
        <v>3500</v>
      </c>
      <c r="FI12" s="335">
        <f>INDEX('Summary sales'!$A$6:$BX$50,MATCH(B12,'Summary sales'!$A$6:$A$50,0),MATCH($FH$3,'Summary sales'!$A$7:$BX$7,0))</f>
        <v>3881.5</v>
      </c>
      <c r="FJ12" s="335">
        <f t="shared" si="287"/>
        <v>381.5</v>
      </c>
      <c r="FK12" s="336">
        <f t="shared" si="288"/>
        <v>1.109</v>
      </c>
      <c r="FL12" s="335">
        <f>INDEX('SO APRIL 2026 Rev2'!$B$6:$BG$51,MATCH(B12,'SO APRIL 2026 Rev2'!$B$6:$B$51,0),MATCH($FL$3,'SO APRIL 2026 Rev2'!$B$5:$XG$5,0))</f>
        <v>726.8151612903232</v>
      </c>
      <c r="FM12" s="335">
        <f>INDEX('Summary sales'!$A$6:$BX$50,MATCH(B12,'Summary sales'!$A$6:$A$50,0),MATCH($FL$3,'Summary sales'!$A$7:$BX$7,0))</f>
        <v>813.4100000000326</v>
      </c>
      <c r="FN12" s="335">
        <f t="shared" si="289"/>
        <v>86.594838709709393</v>
      </c>
      <c r="FO12" s="336">
        <f t="shared" si="290"/>
        <v>1.1191428623420245</v>
      </c>
      <c r="FP12" s="335">
        <f>INDEX('SO APRIL 2026 Rev2'!$B$6:$BG$51,MATCH(B12,'SO APRIL 2026 Rev2'!$B$6:$B$51,0),MATCH($FP$3,'SO APRIL 2026 Rev2'!$B$5:$XG$5,0))</f>
        <v>3018.0416129032269</v>
      </c>
      <c r="FQ12" s="335">
        <f>INDEX('Summary sales'!$A$6:$BX$50,MATCH(B12,'Summary sales'!$A$6:$A$50,0),MATCH($FP$3,'Summary sales'!$A$7:$BX$7,0))</f>
        <v>3998.5600000000559</v>
      </c>
      <c r="FR12" s="335">
        <f t="shared" si="291"/>
        <v>980.51838709682897</v>
      </c>
      <c r="FS12" s="336">
        <f t="shared" si="292"/>
        <v>1.3248856420351383</v>
      </c>
      <c r="FT12" s="335">
        <f>INDEX('SO APRIL 2026 Rev2'!$B$6:$BG$51,MATCH(B12,'SO APRIL 2026 Rev2'!$B$6:$B$51,0),MATCH($FT$3,'SO APRIL 2026 Rev2'!$B$5:$XG$5,0))</f>
        <v>2044.9996774193546</v>
      </c>
      <c r="FU12" s="335">
        <f>INDEX('Summary sales'!$A$6:$BX$50,MATCH(B12,'Summary sales'!$A$6:$A$50,0),MATCH($FT$3,'Summary sales'!$A$7:$BX$7,0))</f>
        <v>5747.9300000001676</v>
      </c>
      <c r="FV12" s="335">
        <f t="shared" si="293"/>
        <v>3702.930322580813</v>
      </c>
      <c r="FW12" s="336">
        <f t="shared" si="294"/>
        <v>2.8107241597483528</v>
      </c>
      <c r="FX12" s="335">
        <f>INDEX('SO APRIL 2026 Rev2'!$B$6:$BG$51,MATCH(B12,'SO APRIL 2026 Rev2'!$B$6:$B$51,0),MATCH($FX$3,'SO APRIL 2026 Rev2'!$B$5:$XG$5,0))</f>
        <v>369.61070967741654</v>
      </c>
      <c r="FY12" s="335">
        <f>INDEX('Summary sales'!$A$6:$BX$50,MATCH(B12,'Summary sales'!$A$6:$A$50,0),MATCH($FX$3,'Summary sales'!$A$7:$BX$7,0))</f>
        <v>1397.7220000000671</v>
      </c>
      <c r="FZ12" s="335">
        <f t="shared" si="295"/>
        <v>1028.1112903226506</v>
      </c>
      <c r="GA12" s="336">
        <f t="shared" si="296"/>
        <v>3.7816057906437575</v>
      </c>
      <c r="GB12" s="335">
        <f>INDEX('SO APRIL 2026 Rev2'!$B$6:$BG$51,MATCH(B12,'SO APRIL 2026 Rev2'!$B$6:$B$51,0),MATCH($GB$3,'SO APRIL 2026 Rev2'!$B$5:$XG$5,0))</f>
        <v>0</v>
      </c>
      <c r="GC12" s="335">
        <f>INDEX('Summary sales'!$A$6:$BX$50,MATCH(B12,'Summary sales'!$A$6:$A$50,0),MATCH($GB$3,'Summary sales'!$A$7:$BX$7,0))</f>
        <v>0</v>
      </c>
      <c r="GD12" s="335">
        <f t="shared" si="297"/>
        <v>0</v>
      </c>
      <c r="GE12" s="336" t="e">
        <f t="shared" si="298"/>
        <v>#DIV/0!</v>
      </c>
      <c r="GF12" s="335">
        <f>INDEX('SO APRIL 2026 Rev2'!$B$6:$BG$51,MATCH(B12,'SO APRIL 2026 Rev2'!$B$6:$B$51,0),MATCH($GF$3,'SO APRIL 2026 Rev2'!$B$5:$XG$5,0))</f>
        <v>5000</v>
      </c>
      <c r="GG12" s="335">
        <f>INDEX('Summary sales'!$A$6:$BX$50,MATCH($B12,'Summary sales'!$A$6:$A$50,0),MATCH($GF$3,'Summary sales'!$A$7:$BX$7,0))</f>
        <v>5785.2929999995977</v>
      </c>
      <c r="GH12" s="335">
        <f t="shared" si="299"/>
        <v>785.29299999959767</v>
      </c>
      <c r="GI12" s="336">
        <f t="shared" si="300"/>
        <v>1.1570585999999194</v>
      </c>
      <c r="GJ12" s="335">
        <f>INDEX('SO APRIL 2026 Rev2'!$B$6:$BG$51,MATCH(B12,'SO APRIL 2026 Rev2'!$B$6:$B$51,0),MATCH($GJ$3,'SO APRIL 2026 Rev2'!$B$5:$XG$5,0))</f>
        <v>1121.900322580635</v>
      </c>
      <c r="GK12" s="335">
        <f>INDEX('Summary sales'!$A$6:$BX$50,MATCH($B12,'Summary sales'!$A$6:$A$50,0),MATCH($GJ$3,'Summary sales'!$A$7:$BX$7,0))</f>
        <v>1395.4199999999255</v>
      </c>
      <c r="GL12" s="335">
        <f t="shared" si="301"/>
        <v>273.51967741929047</v>
      </c>
      <c r="GM12" s="336">
        <f t="shared" si="302"/>
        <v>1.2438003376183464</v>
      </c>
      <c r="GN12" s="335">
        <f>INDEX('SO APRIL 2026 Rev2'!$B$6:$BG$51,MATCH(B12,'SO APRIL 2026 Rev2'!$B$6:$B$51,0),MATCH($GN$3,'SO APRIL 2026 Rev2'!$B$5:$XG$5,0))</f>
        <v>1800</v>
      </c>
      <c r="GO12" s="335">
        <f>INDEX('Summary sales'!$A$6:$BX$50,MATCH(B12,'Summary sales'!$A$6:$A$50,0),MATCH($GN$3,'Summary sales'!$A$7:$BX$7,0))</f>
        <v>1650.2999999999884</v>
      </c>
      <c r="GP12" s="335">
        <f t="shared" si="303"/>
        <v>-149.70000000001164</v>
      </c>
      <c r="GQ12" s="336">
        <f t="shared" si="304"/>
        <v>0.91683333333332684</v>
      </c>
      <c r="GR12" s="335">
        <f>INDEX('SO APRIL 2026 Rev2'!$B$6:$BG$51,MATCH(B12,'SO APRIL 2026 Rev2'!$B$6:$B$51,0),MATCH($GR$3,'SO APRIL 2026 Rev2'!$B$5:$XG$5,0))</f>
        <v>2499.7025806451697</v>
      </c>
      <c r="GS12" s="335">
        <f>INDEX('Summary sales'!$A$6:$BX$50,MATCH(B12,'Summary sales'!$A$6:$A$50,0),MATCH($GR$3,'Summary sales'!$A$7:$BX$7,0))</f>
        <v>4004.0699999998324</v>
      </c>
      <c r="GT12" s="335">
        <f t="shared" si="305"/>
        <v>1504.3674193546626</v>
      </c>
      <c r="GU12" s="336">
        <f t="shared" si="306"/>
        <v>1.6018185647375647</v>
      </c>
      <c r="GV12" s="335">
        <f>INDEX('SO APRIL 2026 Rev2'!$B$6:$BG$51,MATCH(B12,'SO APRIL 2026 Rev2'!$B$6:$B$51,0),MATCH($GV$3,'SO APRIL 2026 Rev2'!$B$5:$XG$5,0))</f>
        <v>0</v>
      </c>
      <c r="GW12" s="335">
        <f>INDEX('Summary sales'!$A$6:$BX$50,MATCH(B12,'Summary sales'!$A$6:$A$50,0),MATCH($GV$3,'Summary sales'!$A$7:$BX$7,0))</f>
        <v>0</v>
      </c>
      <c r="GX12" s="335">
        <f t="shared" ref="GX12:GX18" si="321">GW12-GV12</f>
        <v>0</v>
      </c>
      <c r="GY12" s="336" t="e">
        <f t="shared" ref="GY12:GY18" si="322">GW12/GV12</f>
        <v>#DIV/0!</v>
      </c>
      <c r="GZ12" s="335">
        <f>INDEX('SO APRIL 2026 Rev2'!$B$6:$BG$51,MATCH(B12,'SO APRIL 2026 Rev2'!$B$6:$B$51,0),MATCH($GZ$3,'SO APRIL 2026 Rev2'!$B$5:$XG$5,0))</f>
        <v>0</v>
      </c>
      <c r="HA12" s="335">
        <f>INDEX('Summary sales'!$A$6:$BX$50,MATCH(B12,'Summary sales'!$A$6:$A$50,0),MATCH($GZ$3,'Summary sales'!$A$7:$BX$7,0))</f>
        <v>0</v>
      </c>
      <c r="HB12" s="335">
        <f t="shared" si="307"/>
        <v>0</v>
      </c>
      <c r="HC12" s="379" t="e">
        <f t="shared" si="308"/>
        <v>#DIV/0!</v>
      </c>
    </row>
    <row r="13" spans="1:226" ht="15" customHeight="1">
      <c r="A13" s="574"/>
      <c r="B13" s="333">
        <f t="shared" ref="B13:B18" si="323">B12+1</f>
        <v>46119</v>
      </c>
      <c r="C13" s="334" t="str">
        <f t="shared" si="318"/>
        <v>Sel</v>
      </c>
      <c r="D13" s="335">
        <f t="shared" ref="D13:D18" si="324">SUMIF($H$4:$HB$4,$D$4,H13:HB13)</f>
        <v>179511.43461290319</v>
      </c>
      <c r="E13" s="335">
        <f t="shared" ref="E13:E18" ca="1" si="325">SUMIF($H$4:$HB$4,$E$4,H13:HB13)</f>
        <v>208891.97699999981</v>
      </c>
      <c r="F13" s="335">
        <f t="shared" ref="F13:F18" ca="1" si="326">E13-D13</f>
        <v>29380.542387096619</v>
      </c>
      <c r="G13" s="336">
        <f t="shared" ref="G13:G18" ca="1" si="327">E13/D13</f>
        <v>1.1636694757102941</v>
      </c>
      <c r="H13" s="335">
        <f>INDEX('SO APRIL 2026 Rev2'!$B$6:$BG$51,MATCH(B13,'SO APRIL 2026 Rev2'!$B$6:$B$51,0),MATCH($H$3,'SO APRIL 2026 Rev2'!$B$5:$XG$5,0))</f>
        <v>1199.5729032258068</v>
      </c>
      <c r="I13" s="335">
        <f>INDEX('Summary sales'!$A$6:$BX$50,MATCH(B13,'Summary sales'!$A$6:$A$50,0),MATCH($H$3,'Summary sales'!$A$7:$BX$7,0))</f>
        <v>1368.9199999999255</v>
      </c>
      <c r="J13" s="335">
        <f t="shared" ref="J13:J18" si="328">I13-H13</f>
        <v>169.34709677411865</v>
      </c>
      <c r="K13" s="336">
        <f t="shared" ref="K13:K18" si="329">I13/H13</f>
        <v>1.1411728260272656</v>
      </c>
      <c r="L13" s="335">
        <f>INDEX('SO APRIL 2026 Rev2'!$B$6:$BG$51,MATCH(B13,'SO APRIL 2026 Rev2'!$B$6:$B$51,0),MATCH($L$3,'SO APRIL 2026 Rev2'!$B$5:$XG$5,0))</f>
        <v>1500</v>
      </c>
      <c r="M13" s="335">
        <f>INDEX('Summary sales'!$A$6:$BX$50,MATCH($B13,'Summary sales'!$A$6:$A$50,0),MATCH($L$3,'Summary sales'!$A$7:$BX$7,0))</f>
        <v>1543.7999999988824</v>
      </c>
      <c r="N13" s="335">
        <f t="shared" ref="N13:N18" si="330">M13-L13</f>
        <v>43.799999998882413</v>
      </c>
      <c r="O13" s="336">
        <f t="shared" ref="O13:O18" si="331">M13/L13</f>
        <v>1.0291999999992549</v>
      </c>
      <c r="P13" s="335">
        <f>INDEX('SO APRIL 2026 Rev2'!$B$6:$BG$51,MATCH(B13,'SO APRIL 2026 Rev2'!$B$6:$B$51,0),MATCH($P$3,'SO APRIL 2026 Rev2'!$B$5:$XG$5,0))</f>
        <v>1129.7312903225857</v>
      </c>
      <c r="Q13" s="335">
        <f>INDEX('Summary sales'!$A$6:$BX$50,MATCH($B13,'Summary sales'!$A$6:$A$50,0),MATCH($P$3,'Summary sales'!$A$7:$BX$7,0))</f>
        <v>1315.0100000002421</v>
      </c>
      <c r="R13" s="335">
        <f t="shared" ref="R13:R18" si="332">Q13-P13</f>
        <v>185.27870967765648</v>
      </c>
      <c r="S13" s="336">
        <f t="shared" ref="S13:S18" si="333">Q13/P13</f>
        <v>1.1640024590491351</v>
      </c>
      <c r="T13" s="335">
        <f>INDEX('SO APRIL 2026 Rev2'!$B$6:$BG$51,MATCH(B13,'SO APRIL 2026 Rev2'!$B$6:$B$51,0),MATCH($T$3,'SO APRIL 2026 Rev2'!$B$5:$XG$5,0))</f>
        <v>3282.5161290322658</v>
      </c>
      <c r="U13" s="335">
        <f>INDEX('Summary sales'!$A$6:$BX$50,MATCH($B13,'Summary sales'!$A$6:$A$50,0),MATCH($T$3,'Summary sales'!$A$7:$BX$7,0))</f>
        <v>181.8000000002794</v>
      </c>
      <c r="V13" s="335">
        <f t="shared" ref="V13:V18" si="334">U13-T13</f>
        <v>-3100.7161290319864</v>
      </c>
      <c r="W13" s="336">
        <f t="shared" ref="W13:W18" si="335">U13/T13</f>
        <v>5.5384343245824877E-2</v>
      </c>
      <c r="X13" s="335">
        <f>INDEX('SO APRIL 2026 Rev2'!$B$6:$BG$51,MATCH(B13,'SO APRIL 2026 Rev2'!$B$6:$B$51,0),MATCH($X$3,'SO APRIL 2026 Rev2'!$B$5:$XG$5,0))</f>
        <v>644.02064516129087</v>
      </c>
      <c r="Y13" s="335">
        <f>INDEX('Summary sales'!$A$6:$BX$50,MATCH($B13,'Summary sales'!$A$6:$A$50,0),MATCH($X$3,'Summary sales'!$A$7:$BX$7,0))</f>
        <v>801.84999999997672</v>
      </c>
      <c r="Z13" s="335">
        <f t="shared" ref="Z13:Z18" si="336">Y13-X13</f>
        <v>157.82935483868584</v>
      </c>
      <c r="AA13" s="336">
        <f t="shared" ref="AA13:AA18" si="337">Y13/X13</f>
        <v>1.2450687816058419</v>
      </c>
      <c r="AB13" s="335">
        <f>INDEX('SO APRIL 2026 Rev2'!$B$6:$BG$51,MATCH(B13,'SO APRIL 2026 Rev2'!$B$6:$B$51,0),MATCH($AB$3,'SO APRIL 2026 Rev2'!$B$5:$XG$5,0))</f>
        <v>0</v>
      </c>
      <c r="AC13" s="335">
        <f>INDEX('Summary sales'!$A$6:$BX$50,MATCH($B13,'Summary sales'!$A$6:$A$50,0),MATCH($AB$3,'Summary sales'!$A$7:$BX$7,0))</f>
        <v>0</v>
      </c>
      <c r="AD13" s="335">
        <f t="shared" ref="AD13:AD18" si="338">AC13-AB13</f>
        <v>0</v>
      </c>
      <c r="AE13" s="336" t="e">
        <f t="shared" ref="AE13:AE18" si="339">AC13/AB13</f>
        <v>#DIV/0!</v>
      </c>
      <c r="AF13" s="335">
        <f>INDEX('SO APRIL 2026 Rev2'!$B$6:$BG$51,MATCH(B13,'SO APRIL 2026 Rev2'!$B$6:$B$51,0),MATCH($AF$3,'SO APRIL 2026 Rev2'!$B$5:$XG$5,0))</f>
        <v>499.97064516129024</v>
      </c>
      <c r="AG13" s="335">
        <f>INDEX('Summary sales'!$A$6:$BX$50,MATCH($B13,'Summary sales'!$A$6:$A$50,0),MATCH($AF$3,'Summary sales'!$A$7:$BX$7,0))</f>
        <v>54.579999999987194</v>
      </c>
      <c r="AH13" s="335">
        <f t="shared" ref="AH13:AH18" si="340">AG13-AF13</f>
        <v>-445.39064516130304</v>
      </c>
      <c r="AI13" s="336">
        <f t="shared" ref="AI13:AI18" si="341">AG13/AF13</f>
        <v>0.10916640912463914</v>
      </c>
      <c r="AJ13" s="335">
        <f>INDEX('SO APRIL 2026 Rev2'!$B$6:$BG$51,MATCH(B13,'SO APRIL 2026 Rev2'!$B$6:$B$51,0),MATCH($AJ$3,'SO APRIL 2026 Rev2'!$B$5:$XG$5,0))</f>
        <v>603.76322580644887</v>
      </c>
      <c r="AK13" s="335">
        <f>INDEX('Summary sales'!$A$6:$BX$50,MATCH($B13,'Summary sales'!$A$6:$A$50,0),MATCH($AJ$3,'Summary sales'!$A$7:$BX$7,0))</f>
        <v>929.92999999993481</v>
      </c>
      <c r="AL13" s="335">
        <f t="shared" ref="AL13:AL18" si="342">AK13-AJ13</f>
        <v>326.16677419348594</v>
      </c>
      <c r="AM13" s="336">
        <f t="shared" ref="AM13:AM18" si="343">AK13/AJ13</f>
        <v>1.5402229885031897</v>
      </c>
      <c r="AN13" s="335">
        <f>INDEX('SO APRIL 2026 Rev2'!$B$6:$BG$51,MATCH(B13,'SO APRIL 2026 Rev2'!$B$6:$B$51,0),MATCH($AN$3,'SO APRIL 2026 Rev2'!$B$5:$XG$5,0))</f>
        <v>673.27548387096704</v>
      </c>
      <c r="AO13" s="335">
        <f>INDEX('Summary sales'!$A$6:$BX$50,MATCH($B13,'Summary sales'!$A$6:$A$50,0),MATCH($AN$3,'Summary sales'!$A$7:$BX$7,0))</f>
        <v>792.70000000006985</v>
      </c>
      <c r="AP13" s="335">
        <f t="shared" ref="AP13:AP18" si="344">AO13-AN13</f>
        <v>119.42451612910281</v>
      </c>
      <c r="AQ13" s="336">
        <f t="shared" ref="AQ13:AQ18" si="345">AO13/AN13</f>
        <v>1.1773783822373525</v>
      </c>
      <c r="AR13" s="335">
        <f>INDEX('SO APRIL 2026 Rev2'!$B$6:$BG$51,MATCH(B13,'SO APRIL 2026 Rev2'!$B$6:$B$51,0),MATCH($AR$3,'SO APRIL 2026 Rev2'!$B$5:$XG$5,0))</f>
        <v>5514.1990322580623</v>
      </c>
      <c r="AS13" s="335">
        <f>INDEX('Summary sales'!$A$6:$BX$50,MATCH($B13,'Summary sales'!$A$6:$A$50,0),MATCH($AR$3,'Summary sales'!$A$7:$BX$7,0))</f>
        <v>4502.929999999702</v>
      </c>
      <c r="AT13" s="335">
        <f t="shared" ref="AT13:AT18" si="346">AS13-AR13</f>
        <v>-1011.2690322583603</v>
      </c>
      <c r="AU13" s="336">
        <f t="shared" ref="AU13:AU18" si="347">AS13/AR13</f>
        <v>0.81660635999128128</v>
      </c>
      <c r="AV13" s="335">
        <f>INDEX('SO APRIL 2026 Rev2'!$B$6:$BG$51,MATCH(B13,'SO APRIL 2026 Rev2'!$B$6:$B$51,0),MATCH($AV$3,'SO APRIL 2026 Rev2'!$B$5:$XG$5,0))</f>
        <v>6600.0622580645213</v>
      </c>
      <c r="AW13" s="335">
        <f>INDEX('Summary sales'!$A$6:$BX$50,MATCH($B13,'Summary sales'!$A$6:$A$50,0),MATCH($AV$3,'Summary sales'!$A$7:$BX$7,0))</f>
        <v>4270.3500000000931</v>
      </c>
      <c r="AX13" s="335">
        <f t="shared" ref="AX13:AX18" si="348">AW13-AV13</f>
        <v>-2329.7122580644282</v>
      </c>
      <c r="AY13" s="336">
        <f t="shared" ref="AY13:AY18" si="349">AW13/AV13</f>
        <v>0.64701662393899595</v>
      </c>
      <c r="AZ13" s="335">
        <f>INDEX('SO APRIL 2026 Rev2'!$B$6:$BG$51,MATCH(B13,'SO APRIL 2026 Rev2'!$B$6:$B$51,0),MATCH($AZ$3,'SO APRIL 2026 Rev2'!$B$5:$XG$5,0))</f>
        <v>2874.3264516129029</v>
      </c>
      <c r="BA13" s="335">
        <f>INDEX('Summary sales'!$A$6:$BX$50,MATCH($B13,'Summary sales'!$A$6:$A$50,0),MATCH($AZ$3,'Summary sales'!$A$7:$BX$7,0))</f>
        <v>1487.7900000000373</v>
      </c>
      <c r="BB13" s="335">
        <f t="shared" ref="BB13:BB18" si="350">BA13-AZ13</f>
        <v>-1386.5364516128657</v>
      </c>
      <c r="BC13" s="336">
        <f t="shared" ref="BC13:BC18" si="351">BA13/AZ13</f>
        <v>0.51761343919900848</v>
      </c>
      <c r="BD13" s="335">
        <f>INDEX('SO APRIL 2026 Rev2'!$B$6:$BG$51,MATCH(B13,'SO APRIL 2026 Rev2'!$B$6:$B$51,0),MATCH($BD$3,'SO APRIL 2026 Rev2'!$B$5:$XG$5,0))</f>
        <v>500</v>
      </c>
      <c r="BE13" s="335">
        <f>INDEX('Summary sales'!$A$6:$BX$50,MATCH($B13,'Summary sales'!$A$6:$A$50,0),MATCH($BD$3,'Summary sales'!$A$7:$BX$7,0))</f>
        <v>5.8400000000001455</v>
      </c>
      <c r="BF13" s="335">
        <f t="shared" ref="BF13:BF18" si="352">BE13-BD13</f>
        <v>-494.15999999999985</v>
      </c>
      <c r="BG13" s="336">
        <f t="shared" ref="BG13:BG18" si="353">BE13/BD13</f>
        <v>1.1680000000000291E-2</v>
      </c>
      <c r="BH13" s="335">
        <f>INDEX('SO APRIL 2026 Rev2'!$B$6:$BG$51,MATCH(B13,'SO APRIL 2026 Rev2'!$B$6:$B$51,0),MATCH($BH$3,'SO APRIL 2026 Rev2'!$B$5:$XG$5,0))</f>
        <v>4800</v>
      </c>
      <c r="BI13" s="335">
        <f>INDEX('Summary sales'!$A$6:$BX$50,MATCH($B13,'Summary sales'!$A$6:$A$50,0),MATCH($BH$3,'Summary sales'!$A$7:$BX$7,0))</f>
        <v>3744.1400000001304</v>
      </c>
      <c r="BJ13" s="335">
        <f t="shared" ref="BJ13:BJ18" si="354">BI13-BH13</f>
        <v>-1055.8599999998696</v>
      </c>
      <c r="BK13" s="336">
        <f t="shared" ref="BK13:BK18" si="355">BI13/BH13</f>
        <v>0.78002916666669386</v>
      </c>
      <c r="BL13" s="335">
        <f>INDEX('SO APRIL 2026 Rev2'!$B$6:$BG$51,MATCH(B13,'SO APRIL 2026 Rev2'!$B$6:$B$51,0),MATCH($BL$3,'SO APRIL 2026 Rev2'!$B$5:$XG$5,0))</f>
        <v>9000.0570967741915</v>
      </c>
      <c r="BM13" s="335">
        <f>INDEX('Summary sales'!$A$6:$BX$50,MATCH($B13,'Summary sales'!$A$6:$A$50,0),MATCH($BL$3,'Summary sales'!$A$7:$BX$7,0))</f>
        <v>11182.889999999665</v>
      </c>
      <c r="BN13" s="335">
        <f t="shared" ref="BN13:BN18" si="356">BM13-BL13</f>
        <v>2182.8329032254733</v>
      </c>
      <c r="BO13" s="336">
        <f t="shared" ref="BO13:BO18" si="357">BM13/BL13</f>
        <v>1.2425354505815132</v>
      </c>
      <c r="BP13" s="335">
        <f>INDEX('SO APRIL 2026 Rev2'!$B$6:$BG$51,MATCH(B13,'SO APRIL 2026 Rev2'!$B$6:$B$51,0),MATCH($BP$3,'SO APRIL 2026 Rev2'!$B$5:$XG$5,0))</f>
        <v>1300</v>
      </c>
      <c r="BQ13" s="335">
        <f>INDEX('Summary sales'!$A$6:$BX$50,MATCH($B13,'Summary sales'!$A$6:$A$50,0),MATCH($BP$3,'Summary sales'!$A$7:$BX$7,0))</f>
        <v>1137.4200000000419</v>
      </c>
      <c r="BR13" s="335">
        <f t="shared" si="319"/>
        <v>-162.57999999995809</v>
      </c>
      <c r="BS13" s="336">
        <f t="shared" si="320"/>
        <v>0.87493846153849375</v>
      </c>
      <c r="BT13" s="335">
        <f>INDEX('SO APRIL 2026 Rev2'!$B$6:$BG$51,MATCH(B13,'SO APRIL 2026 Rev2'!$B$6:$B$51,0),MATCH($BT$3,'SO APRIL 2026 Rev2'!$B$5:$XG$5,0))</f>
        <v>1000</v>
      </c>
      <c r="BU13" s="335">
        <f>INDEX('Summary sales'!$A$6:$BX$50,MATCH($B13,'Summary sales'!$A$6:$A$50,0),MATCH($BT$3,'Summary sales'!$A$7:$BX$7,0))</f>
        <v>830.6600000000326</v>
      </c>
      <c r="BV13" s="335">
        <f t="shared" ref="BV13:BV18" si="358">BU13-BT13</f>
        <v>-169.3399999999674</v>
      </c>
      <c r="BW13" s="336">
        <f t="shared" ref="BW13:BW18" si="359">BU13/BT13</f>
        <v>0.83066000000003259</v>
      </c>
      <c r="BX13" s="335">
        <f>INDEX('SO APRIL 2026 Rev2'!$B$6:$BG$51,MATCH(B13,'SO APRIL 2026 Rev2'!$B$6:$B$51,0),MATCH($BX$3,'SO APRIL 2026 Rev2'!$B$5:$XG$5,0))</f>
        <v>5500</v>
      </c>
      <c r="BY13" s="335">
        <f ca="1">INDEX('Summary sales'!$A$6:$BX$50,MATCH($B13,'Summary sales'!$A$6:$A$50,0),MATCH($BX$3,'Summary sales'!$A$7:$BX$7,0))</f>
        <v>6736.04</v>
      </c>
      <c r="BZ13" s="335">
        <f t="shared" ref="BZ13:BZ18" ca="1" si="360">BY13-BX13</f>
        <v>1236.04</v>
      </c>
      <c r="CA13" s="336">
        <f t="shared" ref="CA13:CA18" ca="1" si="361">BY13/BX13</f>
        <v>1.2247345454545455</v>
      </c>
      <c r="CB13" s="335">
        <f>INDEX('SO APRIL 2026 Rev2'!$B$6:$BG$51,MATCH(B13,'SO APRIL 2026 Rev2'!$B$6:$B$51,0),MATCH($CB$3,'SO APRIL 2026 Rev2'!$B$5:$XG$5,0))</f>
        <v>70.054838709677327</v>
      </c>
      <c r="CC13" s="335">
        <f>INDEX('Summary sales'!$A$6:$BX$50,MATCH($B13,'Summary sales'!$A$6:$A$50,0),MATCH($CB$3,'Summary sales'!$A$7:$BX$7,0))</f>
        <v>144.5</v>
      </c>
      <c r="CD13" s="335">
        <f t="shared" ref="CD13:CD18" si="362">CC13-CB13</f>
        <v>74.445161290322673</v>
      </c>
      <c r="CE13" s="336">
        <f t="shared" ref="CE13:CE18" si="363">CC13/CB13</f>
        <v>2.0626697978542183</v>
      </c>
      <c r="CF13" s="335">
        <f>INDEX('SO APRIL 2026 Rev2'!$B$6:$BG$51,MATCH(B13,'SO APRIL 2026 Rev2'!$B$6:$B$51,0),MATCH($CF$3,'SO APRIL 2026 Rev2'!$B$5:$XG$5,0))</f>
        <v>89.451612903225808</v>
      </c>
      <c r="CG13" s="335">
        <f>INDEX('Summary sales'!$A$6:$BX$50,MATCH($B13,'Summary sales'!$A$6:$A$50,0),MATCH($CF$3,'Summary sales'!$A$7:$BX$7,0))</f>
        <v>45.99900000001071</v>
      </c>
      <c r="CH13" s="335">
        <f t="shared" ref="CH13:CH18" si="364">CG13-CF13</f>
        <v>-43.452612903215098</v>
      </c>
      <c r="CI13" s="336">
        <f t="shared" ref="CI13:CI18" si="365">CG13/CF13</f>
        <v>0.51423332131277755</v>
      </c>
      <c r="CJ13" s="335">
        <f>INDEX('SO APRIL 2026 Rev2'!$B$6:$BG$51,MATCH(B13,'SO APRIL 2026 Rev2'!$B$6:$B$51,0),MATCH($CJ$3,'SO APRIL 2026 Rev2'!$B$5:$XG$5,0))</f>
        <v>3500</v>
      </c>
      <c r="CK13" s="335">
        <f>INDEX('Summary sales'!$A$6:$BX$50,MATCH($B13,'Summary sales'!$A$6:$A$50,0),MATCH($CJ$3,'Summary sales'!$A$7:$BX$7,0))</f>
        <v>4338.7000000001863</v>
      </c>
      <c r="CL13" s="335">
        <f t="shared" ref="CL13:CL18" si="366">CK13-CJ13</f>
        <v>838.70000000018626</v>
      </c>
      <c r="CM13" s="336">
        <f t="shared" ref="CM13:CM18" si="367">CK13/CJ13</f>
        <v>1.2396285714286246</v>
      </c>
      <c r="CN13" s="335">
        <f>INDEX('SO APRIL 2026 Rev2'!$B$6:$BG$51,MATCH(B13,'SO APRIL 2026 Rev2'!$B$6:$B$51,0),MATCH($CN$3,'SO APRIL 2026 Rev2'!$B$5:$XG$5,0))</f>
        <v>2900</v>
      </c>
      <c r="CO13" s="335">
        <f>INDEX('Summary sales'!$A$6:$BX$50,MATCH($B13,'Summary sales'!$A$6:$A$50,0),MATCH($CN$3,'Summary sales'!$A$7:$BX$7,0))</f>
        <v>4673.5</v>
      </c>
      <c r="CP13" s="335">
        <f t="shared" ref="CP13:CP18" si="368">CO13-CN13</f>
        <v>1773.5</v>
      </c>
      <c r="CQ13" s="336">
        <f t="shared" ref="CQ13:CQ18" si="369">CO13/CN13</f>
        <v>1.6115517241379311</v>
      </c>
      <c r="CR13" s="335">
        <f>INDEX('SO APRIL 2026 Rev2'!$B$6:$BG$51,MATCH(B13,'SO APRIL 2026 Rev2'!$B$6:$B$51,0),MATCH($CR$3,'SO APRIL 2026 Rev2'!$B$5:$XG$5,0))</f>
        <v>5000</v>
      </c>
      <c r="CS13" s="335">
        <f>INDEX('Summary sales'!$A$6:$BX$50,MATCH($B13,'Summary sales'!$A$6:$A$50,0),MATCH($CR$3,'Summary sales'!$A$7:$BX$7,0))</f>
        <v>3744.7800000000279</v>
      </c>
      <c r="CT13" s="335">
        <f t="shared" ref="CT13:CT18" si="370">CS13-CR13</f>
        <v>-1255.2199999999721</v>
      </c>
      <c r="CU13" s="336">
        <f t="shared" ref="CU13:CU18" si="371">CS13/CR13</f>
        <v>0.74895600000000562</v>
      </c>
      <c r="CV13" s="335">
        <f>INDEX('SO APRIL 2026 Rev2'!$B$6:$BG$51,MATCH(B13,'SO APRIL 2026 Rev2'!$B$6:$B$51,0),MATCH($CV$3,'SO APRIL 2026 Rev2'!$B$5:$XG$5,0))</f>
        <v>8000</v>
      </c>
      <c r="CW13" s="335">
        <f>INDEX('Summary sales'!$A$6:$BX$50,MATCH($B13,'Summary sales'!$A$6:$A$50,0),MATCH($CV$3,'Summary sales'!$A$7:$BX$7,0))</f>
        <v>10752.399999999907</v>
      </c>
      <c r="CX13" s="335">
        <f t="shared" ref="CX13:CX18" si="372">CW13-CV13</f>
        <v>2752.3999999999069</v>
      </c>
      <c r="CY13" s="336">
        <f t="shared" ref="CY13:CY18" si="373">CW13/CV13</f>
        <v>1.3440499999999884</v>
      </c>
      <c r="CZ13" s="335">
        <f>INDEX('SO APRIL 2026 Rev2'!$B$6:$BG$51,MATCH(B13,'SO APRIL 2026 Rev2'!$B$6:$B$51,0),MATCH($CZ$3,'SO APRIL 2026 Rev2'!$B$5:$XG$5,0))</f>
        <v>11659.554548387085</v>
      </c>
      <c r="DA13" s="335">
        <f>INDEX('Summary sales'!$A$6:$BX$50,MATCH($B13,'Summary sales'!$A$6:$A$50,0),MATCH($CZ$3,'Summary sales'!$A$7:$BX$7,0))</f>
        <v>15859.453000001609</v>
      </c>
      <c r="DB13" s="335">
        <f t="shared" ref="DB13:DB18" si="374">DA13-CZ13</f>
        <v>4199.8984516145247</v>
      </c>
      <c r="DC13" s="336">
        <f t="shared" ref="DC13:DC18" si="375">DA13/CZ13</f>
        <v>1.3602108840595042</v>
      </c>
      <c r="DD13" s="335">
        <f>INDEX('SO APRIL 2026 Rev2'!$B$6:$BG$51,MATCH(B13,'SO APRIL 2026 Rev2'!$B$6:$B$51,0),MATCH($DD$3,'SO APRIL 2026 Rev2'!$B$5:$XG$5,0))</f>
        <v>2020.8603225806426</v>
      </c>
      <c r="DE13" s="335">
        <f>INDEX('Summary sales'!$A$6:$BX$50,MATCH($B13,'Summary sales'!$A$6:$A$50,0),MATCH($DD$3,'Summary sales'!$A$7:$BX$7,0))</f>
        <v>2285.4399999994785</v>
      </c>
      <c r="DF13" s="335">
        <f t="shared" ref="DF13:DF18" si="376">DE13-DD13</f>
        <v>264.5796774188359</v>
      </c>
      <c r="DG13" s="336">
        <f t="shared" ref="DG13:DG18" si="377">DE13/DD13</f>
        <v>1.1309242773795307</v>
      </c>
      <c r="DH13" s="335">
        <f>INDEX('SO APRIL 2026 Rev2'!$B$6:$BG$51,MATCH(B13,'SO APRIL 2026 Rev2'!$B$6:$B$51,0),MATCH($DH$3,'SO APRIL 2026 Rev2'!$B$5:$XG$5,0))</f>
        <v>800</v>
      </c>
      <c r="DI13" s="335">
        <f>INDEX('Summary sales'!$A$6:$BX$50,MATCH($B13,'Summary sales'!$A$6:$A$50,0),MATCH($DH$3,'Summary sales'!$A$7:$BX$7,0))</f>
        <v>1029.2899999999208</v>
      </c>
      <c r="DJ13" s="335">
        <f t="shared" ref="DJ13:DJ18" si="378">DI13-DH13</f>
        <v>229.28999999992084</v>
      </c>
      <c r="DK13" s="336">
        <f t="shared" ref="DK13:DK18" si="379">DI13/DH13</f>
        <v>1.2866124999999011</v>
      </c>
      <c r="DL13" s="335">
        <f>INDEX('SO APRIL 2026 Rev2'!$B$6:$BG$51,MATCH(B13,'SO APRIL 2026 Rev2'!$B$6:$B$51,0),MATCH($DL$3,'SO APRIL 2026 Rev2'!$B$5:$XG$5,0))</f>
        <v>7200</v>
      </c>
      <c r="DM13" s="335">
        <f>INDEX('Summary sales'!$A$6:$BX$50,MATCH($B13,'Summary sales'!$A$6:$A$50,0),MATCH($DL$3,'Summary sales'!$A$7:$BX$7,0))</f>
        <v>9865.5400000000373</v>
      </c>
      <c r="DN13" s="335">
        <f t="shared" ref="DN13:DN18" si="380">DM13-DL13</f>
        <v>2665.5400000000373</v>
      </c>
      <c r="DO13" s="336">
        <f t="shared" ref="DO13:DO18" si="381">DM13/DL13</f>
        <v>1.3702138888888942</v>
      </c>
      <c r="DP13" s="335">
        <f>INDEX('SO APRIL 2026 Rev2'!$B$6:$BG$51,MATCH(B13,'SO APRIL 2026 Rev2'!$B$6:$B$51,0),MATCH($DP$3,'SO APRIL 2026 Rev2'!$B$5:$XG$5,0))</f>
        <v>3499.876774193548</v>
      </c>
      <c r="DQ13" s="335">
        <f>INDEX('Summary sales'!$A$6:$BX$50,MATCH($B13,'Summary sales'!$A$6:$A$50,0),MATCH($DP$3,'Summary sales'!$A$7:$BX$7,0))</f>
        <v>4680.8399999999965</v>
      </c>
      <c r="DR13" s="335">
        <f t="shared" ref="DR13:DR18" si="382">DQ13-DP13</f>
        <v>1180.9632258064485</v>
      </c>
      <c r="DS13" s="336">
        <f t="shared" ref="DS13:DS18" si="383">DQ13/DP13</f>
        <v>1.3374299445381386</v>
      </c>
      <c r="DT13" s="335">
        <f>INDEX('SO APRIL 2026 Rev2'!$B$6:$BG$51,MATCH(B13,'SO APRIL 2026 Rev2'!$B$6:$B$51,0),MATCH($DT$3,'SO APRIL 2026 Rev2'!$B$5:$XG$5,0))</f>
        <v>2043.2745161290325</v>
      </c>
      <c r="DU13" s="335">
        <f>INDEX('Summary sales'!$A$6:$BX$50,MATCH($B13,'Summary sales'!$A$6:$A$50,0),MATCH($DT$3,'Summary sales'!$A$7:$BX$7,0))</f>
        <v>1469.5300000000279</v>
      </c>
      <c r="DV13" s="335">
        <f t="shared" ref="DV13:DV18" si="384">DU13-DT13</f>
        <v>-573.74451612900452</v>
      </c>
      <c r="DW13" s="336">
        <f t="shared" ref="DW13:DW18" si="385">DU13/DT13</f>
        <v>0.71920341021236878</v>
      </c>
      <c r="DX13" s="335">
        <f>INDEX('SO APRIL 2026 Rev2'!$B$6:$BG$51,MATCH(B13,'SO APRIL 2026 Rev2'!$B$6:$B$51,0),MATCH($DX$3,'SO APRIL 2026 Rev2'!$B$5:$XG$5,0))</f>
        <v>1999.5303225806451</v>
      </c>
      <c r="DY13" s="335">
        <f>INDEX('Summary sales'!$A$6:$BX$50,MATCH($B13,'Summary sales'!$A$6:$A$50,0),MATCH($DX$3,'Summary sales'!$A$7:$BX$7,0))</f>
        <v>2046.7199999999721</v>
      </c>
      <c r="DZ13" s="335">
        <f t="shared" ref="DZ13:DZ18" si="386">DY13-DX13</f>
        <v>47.189677419326927</v>
      </c>
      <c r="EA13" s="336">
        <f t="shared" ref="EA13:EA18" si="387">DY13/DX13</f>
        <v>1.0236003809926837</v>
      </c>
      <c r="EB13" s="335">
        <f>INDEX('SO APRIL 2026 Rev2'!$B$6:$BG$51,MATCH(B13,'SO APRIL 2026 Rev2'!$B$6:$B$51,0),MATCH($EB$3,'SO APRIL 2026 Rev2'!$B$5:$XG$5,0))</f>
        <v>1000</v>
      </c>
      <c r="EC13" s="335">
        <f>INDEX('Summary sales'!$A$6:$BX$50,MATCH($B13,'Summary sales'!$A$6:$A$50,0),MATCH($EB$3,'Summary sales'!$A$7:$BX$7,0))</f>
        <v>1100.6399999998976</v>
      </c>
      <c r="ED13" s="335">
        <f t="shared" ref="ED13:ED18" si="388">EC13-EB13</f>
        <v>100.63999999989755</v>
      </c>
      <c r="EE13" s="336">
        <f t="shared" ref="EE13:EE18" si="389">EC13/EB13</f>
        <v>1.1006399999998975</v>
      </c>
      <c r="EF13" s="335">
        <f>INDEX('SO APRIL 2026 Rev2'!$B$6:$BG$51,MATCH(B13,'SO APRIL 2026 Rev2'!$B$6:$B$51,0),MATCH($EF$3,'SO APRIL 2026 Rev2'!$B$5:$XG$5,0))</f>
        <v>11007.047419354845</v>
      </c>
      <c r="EG13" s="335">
        <f>INDEX('Summary sales'!$A$6:$BX$50,MATCH($B13,'Summary sales'!$A$6:$A$50,0),MATCH($EF$3,'Summary sales'!$A$7:$BX$7,0))</f>
        <v>8774.8699999991804</v>
      </c>
      <c r="EH13" s="335">
        <f t="shared" ref="EH13:EH18" si="390">EG13-EF13</f>
        <v>-2232.1774193556648</v>
      </c>
      <c r="EI13" s="336">
        <f t="shared" ref="EI13:EI18" si="391">EG13/EF13</f>
        <v>0.7972047058295948</v>
      </c>
      <c r="EJ13" s="335">
        <f>INDEX('SO APRIL 2026 Rev2'!$B$6:$BG$51,MATCH(B13,'SO APRIL 2026 Rev2'!$B$6:$B$51,0),MATCH($EJ$3,'SO APRIL 2026 Rev2'!$B$5:$XG$5,0))</f>
        <v>1519.5448387096778</v>
      </c>
      <c r="EK13" s="335">
        <f>INDEX('Summary sales'!$A$6:$BX$50,MATCH($B13,'Summary sales'!$A$6:$A$50,0),MATCH($EJ$3,'Summary sales'!$A$7:$BX$7,0))</f>
        <v>2523.9099999999162</v>
      </c>
      <c r="EL13" s="335">
        <f t="shared" ref="EL13:EL18" si="392">EK13-EJ13</f>
        <v>1004.3651612902383</v>
      </c>
      <c r="EM13" s="336">
        <f t="shared" ref="EM13:EM18" si="393">EK13/EJ13</f>
        <v>1.6609644781151016</v>
      </c>
      <c r="EN13" s="335">
        <f>INDEX('SO APRIL 2026 Rev2'!$B$6:$BG$51,MATCH(B13,'SO APRIL 2026 Rev2'!$B$6:$B$51,0),MATCH($EN$3,'SO APRIL 2026 Rev2'!$B$5:$XG$5,0))</f>
        <v>3999.6741935483842</v>
      </c>
      <c r="EO13" s="335">
        <f>INDEX('Summary sales'!$A$6:$BX$50,MATCH($B13,'Summary sales'!$A$6:$A$50,0),MATCH($EN$3,'Summary sales'!$A$7:$BX$7,0))</f>
        <v>6339.2999999998137</v>
      </c>
      <c r="EP13" s="335">
        <f t="shared" ref="EP13:EP18" si="394">EO13-EN13</f>
        <v>2339.6258064514295</v>
      </c>
      <c r="EQ13" s="336">
        <f t="shared" ref="EQ13:EQ18" si="395">EO13/EN13</f>
        <v>1.5849540970675382</v>
      </c>
      <c r="ER13" s="335">
        <f>INDEX('SO APRIL 2026 Rev2'!$B$6:$BG$51,MATCH(B13,'SO APRIL 2026 Rev2'!$B$6:$B$51,0),MATCH($ER$3,'SO APRIL 2026 Rev2'!$B$5:$XG$5,0))</f>
        <v>7000</v>
      </c>
      <c r="ES13" s="335">
        <f>INDEX('Summary sales'!$A$6:$BX$50,MATCH(B13,'Summary sales'!$A$6:$A$50,0),MATCH($ER$3,'Summary sales'!$A$7:$BX$7,0))</f>
        <v>8365.8100000000559</v>
      </c>
      <c r="ET13" s="335">
        <f t="shared" ref="ET13:ET18" si="396">ES13-ER13</f>
        <v>1365.8100000000559</v>
      </c>
      <c r="EU13" s="336">
        <f t="shared" ref="EU13:EU18" si="397">ES13/ER13</f>
        <v>1.1951157142857223</v>
      </c>
      <c r="EV13" s="335">
        <f>INDEX('SO APRIL 2026 Rev2'!$B$6:$BG$51,MATCH(B13,'SO APRIL 2026 Rev2'!$B$6:$B$51,0),MATCH($EV$3,'SO APRIL 2026 Rev2'!$B$5:$XG$5,0))</f>
        <v>5000</v>
      </c>
      <c r="EW13" s="335">
        <f>INDEX('Summary sales'!$A$6:$BX$50,MATCH($B13,'Summary sales'!$A$6:$A$50,0),MATCH($EV$3,'Summary sales'!$A$7:$BX$7,0))</f>
        <v>4363.1099999998696</v>
      </c>
      <c r="EX13" s="335">
        <f t="shared" ref="EX13:EX18" si="398">EW13-EV13</f>
        <v>-636.89000000013039</v>
      </c>
      <c r="EY13" s="336">
        <f t="shared" ref="EY13:EY18" si="399">EW13/EV13</f>
        <v>0.87262199999997392</v>
      </c>
      <c r="EZ13" s="335">
        <f>INDEX('SO APRIL 2026 Rev2'!$B$6:$BG$51,MATCH(B13,'SO APRIL 2026 Rev2'!$B$6:$B$51,0),MATCH($EZ$3,'SO APRIL 2026 Rev2'!$B$5:$XG$5,0))</f>
        <v>26500</v>
      </c>
      <c r="FA13" s="335">
        <f>INDEX('Summary sales'!$A$6:$BX$50,MATCH($B13,'Summary sales'!$A$6:$A$50,0),MATCH($EZ$3,'Summary sales'!$A$7:$BX$7,0))</f>
        <v>45208.950000000186</v>
      </c>
      <c r="FB13" s="335">
        <f t="shared" ref="FB13:FB18" si="400">FA13-EZ13</f>
        <v>18708.950000000186</v>
      </c>
      <c r="FC13" s="336">
        <f t="shared" ref="FC13:FC18" si="401">FA13/EZ13</f>
        <v>1.7059981132075541</v>
      </c>
      <c r="FD13" s="335">
        <f>INDEX('SO APRIL 2026 Rev2'!$B$6:$BG$51,MATCH(B13,'SO APRIL 2026 Rev2'!$B$6:$B$51,0),MATCH($FD$3,'SO APRIL 2026 Rev2'!$B$5:$XG$5,0))</f>
        <v>8000</v>
      </c>
      <c r="FE13" s="335">
        <f>INDEX('Summary sales'!$A$6:$BX$50,MATCH(B13,'Summary sales'!$A$6:$A$50,0),MATCH($FD$3,'Summary sales'!$A$7:$BX$7,0))</f>
        <v>5708.5900000000838</v>
      </c>
      <c r="FF13" s="335">
        <f t="shared" ref="FF13:FF18" si="402">FE13-FD13</f>
        <v>-2291.4099999999162</v>
      </c>
      <c r="FG13" s="336">
        <f t="shared" ref="FG13:FG18" si="403">FE13/FD13</f>
        <v>0.71357375000001044</v>
      </c>
      <c r="FH13" s="335">
        <f>INDEX('SO APRIL 2026 Rev2'!$B$6:$BG$51,MATCH(B13,'SO APRIL 2026 Rev2'!$B$6:$B$51,0),MATCH($FH$3,'SO APRIL 2026 Rev2'!$B$5:$XG$5,0))</f>
        <v>3500</v>
      </c>
      <c r="FI13" s="335">
        <f>INDEX('Summary sales'!$A$6:$BX$50,MATCH(B13,'Summary sales'!$A$6:$A$50,0),MATCH($FH$3,'Summary sales'!$A$7:$BX$7,0))</f>
        <v>4142.2999999998137</v>
      </c>
      <c r="FJ13" s="335">
        <f t="shared" ref="FJ13:FJ18" si="404">FI13-FH13</f>
        <v>642.29999999981374</v>
      </c>
      <c r="FK13" s="336">
        <f t="shared" ref="FK13:FK18" si="405">FI13/FH13</f>
        <v>1.1835142857142325</v>
      </c>
      <c r="FL13" s="335">
        <f>INDEX('SO APRIL 2026 Rev2'!$B$6:$BG$51,MATCH(B13,'SO APRIL 2026 Rev2'!$B$6:$B$51,0),MATCH($FL$3,'SO APRIL 2026 Rev2'!$B$5:$XG$5,0))</f>
        <v>726.8151612903232</v>
      </c>
      <c r="FM13" s="335">
        <f>INDEX('Summary sales'!$A$6:$BX$50,MATCH(B13,'Summary sales'!$A$6:$A$50,0),MATCH($FL$3,'Summary sales'!$A$7:$BX$7,0))</f>
        <v>788.69999999995343</v>
      </c>
      <c r="FN13" s="335">
        <f t="shared" ref="FN13:FN18" si="406">FM13-FL13</f>
        <v>61.88483870963023</v>
      </c>
      <c r="FO13" s="336">
        <f t="shared" ref="FO13:FO18" si="407">FM13/FL13</f>
        <v>1.0851452226172131</v>
      </c>
      <c r="FP13" s="335">
        <f>INDEX('SO APRIL 2026 Rev2'!$B$6:$BG$51,MATCH(B13,'SO APRIL 2026 Rev2'!$B$6:$B$51,0),MATCH($FP$3,'SO APRIL 2026 Rev2'!$B$5:$XG$5,0))</f>
        <v>3018.0416129032269</v>
      </c>
      <c r="FQ13" s="335">
        <f>INDEX('Summary sales'!$A$6:$BX$50,MATCH(B13,'Summary sales'!$A$6:$A$50,0),MATCH($FP$3,'Summary sales'!$A$7:$BX$7,0))</f>
        <v>3143.8799999998882</v>
      </c>
      <c r="FR13" s="335">
        <f t="shared" ref="FR13:FR18" si="408">FQ13-FP13</f>
        <v>125.83838709666134</v>
      </c>
      <c r="FS13" s="336">
        <f t="shared" ref="FS13:FS18" si="409">FQ13/FP13</f>
        <v>1.0416953784065324</v>
      </c>
      <c r="FT13" s="335">
        <f>INDEX('SO APRIL 2026 Rev2'!$B$6:$BG$51,MATCH(B13,'SO APRIL 2026 Rev2'!$B$6:$B$51,0),MATCH($FT$3,'SO APRIL 2026 Rev2'!$B$5:$XG$5,0))</f>
        <v>2044.9996774193546</v>
      </c>
      <c r="FU13" s="335">
        <f>INDEX('Summary sales'!$A$6:$BX$50,MATCH(B13,'Summary sales'!$A$6:$A$50,0),MATCH($FT$3,'Summary sales'!$A$7:$BX$7,0))</f>
        <v>1970.4899999999907</v>
      </c>
      <c r="FV13" s="335">
        <f t="shared" ref="FV13:FV18" si="410">FU13-FT13</f>
        <v>-74.509677419363925</v>
      </c>
      <c r="FW13" s="336">
        <f t="shared" ref="FW13:FW18" si="411">FU13/FT13</f>
        <v>0.96356494416987393</v>
      </c>
      <c r="FX13" s="335">
        <f>INDEX('SO APRIL 2026 Rev2'!$B$6:$BG$51,MATCH(B13,'SO APRIL 2026 Rev2'!$B$6:$B$51,0),MATCH($FX$3,'SO APRIL 2026 Rev2'!$B$5:$XG$5,0))</f>
        <v>369.61070967741654</v>
      </c>
      <c r="FY13" s="335">
        <f>INDEX('Summary sales'!$A$6:$BX$50,MATCH(B13,'Summary sales'!$A$6:$A$50,0),MATCH($FX$3,'Summary sales'!$A$7:$BX$7,0))</f>
        <v>1453.1529999999329</v>
      </c>
      <c r="FZ13" s="335">
        <f t="shared" ref="FZ13:FZ18" si="412">FY13-FX13</f>
        <v>1083.5422903225165</v>
      </c>
      <c r="GA13" s="336">
        <f t="shared" ref="GA13:GA18" si="413">FY13/FX13</f>
        <v>3.9315770943655681</v>
      </c>
      <c r="GB13" s="335">
        <f>INDEX('SO APRIL 2026 Rev2'!$B$6:$BG$51,MATCH(B13,'SO APRIL 2026 Rev2'!$B$6:$B$51,0),MATCH($GB$3,'SO APRIL 2026 Rev2'!$B$5:$XG$5,0))</f>
        <v>0</v>
      </c>
      <c r="GC13" s="335">
        <f>INDEX('Summary sales'!$A$6:$BX$50,MATCH(B13,'Summary sales'!$A$6:$A$50,0),MATCH($GB$3,'Summary sales'!$A$7:$BX$7,0))</f>
        <v>0</v>
      </c>
      <c r="GD13" s="335">
        <f t="shared" ref="GD13:GD18" si="414">GC13-GB13</f>
        <v>0</v>
      </c>
      <c r="GE13" s="336" t="e">
        <f t="shared" ref="GE13:GE18" si="415">GC13/GB13</f>
        <v>#DIV/0!</v>
      </c>
      <c r="GF13" s="335">
        <f>INDEX('SO APRIL 2026 Rev2'!$B$6:$BG$51,MATCH(B13,'SO APRIL 2026 Rev2'!$B$6:$B$51,0),MATCH($GF$3,'SO APRIL 2026 Rev2'!$B$5:$XG$5,0))</f>
        <v>5000</v>
      </c>
      <c r="GG13" s="335">
        <f>INDEX('Summary sales'!$A$6:$BX$50,MATCH($B13,'Summary sales'!$A$6:$A$50,0),MATCH($GF$3,'Summary sales'!$A$7:$BX$7,0))</f>
        <v>7288.7980000007919</v>
      </c>
      <c r="GH13" s="335">
        <f t="shared" ref="GH13:GH18" si="416">GG13-GF13</f>
        <v>2288.7980000007919</v>
      </c>
      <c r="GI13" s="336">
        <f t="shared" ref="GI13:GI18" si="417">GG13/GF13</f>
        <v>1.4577596000001585</v>
      </c>
      <c r="GJ13" s="335">
        <f>INDEX('SO APRIL 2026 Rev2'!$B$6:$BG$51,MATCH(B13,'SO APRIL 2026 Rev2'!$B$6:$B$51,0),MATCH($GJ$3,'SO APRIL 2026 Rev2'!$B$5:$XG$5,0))</f>
        <v>1121.900322580635</v>
      </c>
      <c r="GK13" s="335">
        <f>INDEX('Summary sales'!$A$6:$BX$50,MATCH($B13,'Summary sales'!$A$6:$A$50,0),MATCH($GJ$3,'Summary sales'!$A$7:$BX$7,0))</f>
        <v>1765.3900000001304</v>
      </c>
      <c r="GL13" s="335">
        <f t="shared" ref="GL13:GL18" si="418">GK13-GJ13</f>
        <v>643.48967741949537</v>
      </c>
      <c r="GM13" s="336">
        <f t="shared" ref="GM13:GM18" si="419">GK13/GJ13</f>
        <v>1.5735711671241144</v>
      </c>
      <c r="GN13" s="335">
        <f>INDEX('SO APRIL 2026 Rev2'!$B$6:$BG$51,MATCH(B13,'SO APRIL 2026 Rev2'!$B$6:$B$51,0),MATCH($GN$3,'SO APRIL 2026 Rev2'!$B$5:$XG$5,0))</f>
        <v>1800</v>
      </c>
      <c r="GO13" s="335">
        <f>INDEX('Summary sales'!$A$6:$BX$50,MATCH(B13,'Summary sales'!$A$6:$A$50,0),MATCH($GN$3,'Summary sales'!$A$7:$BX$7,0))</f>
        <v>1601.0639999999548</v>
      </c>
      <c r="GP13" s="335">
        <f t="shared" ref="GP13:GP18" si="420">GO13-GN13</f>
        <v>-198.93600000004517</v>
      </c>
      <c r="GQ13" s="336">
        <f t="shared" ref="GQ13:GQ18" si="421">GO13/GN13</f>
        <v>0.88947999999997496</v>
      </c>
      <c r="GR13" s="335">
        <f>INDEX('SO APRIL 2026 Rev2'!$B$6:$BG$51,MATCH(B13,'SO APRIL 2026 Rev2'!$B$6:$B$51,0),MATCH($GR$3,'SO APRIL 2026 Rev2'!$B$5:$XG$5,0))</f>
        <v>2499.7025806451697</v>
      </c>
      <c r="GS13" s="335">
        <f>INDEX('Summary sales'!$A$6:$BX$50,MATCH(B13,'Summary sales'!$A$6:$A$50,0),MATCH($GR$3,'Summary sales'!$A$7:$BX$7,0))</f>
        <v>2529.6800000001676</v>
      </c>
      <c r="GT13" s="335">
        <f t="shared" ref="GT13:GT18" si="422">GS13-GR13</f>
        <v>29.977419354997892</v>
      </c>
      <c r="GU13" s="336">
        <f t="shared" ref="GU13:GU18" si="423">GS13/GR13</f>
        <v>1.0119923944500873</v>
      </c>
      <c r="GV13" s="335">
        <f>INDEX('SO APRIL 2026 Rev2'!$B$6:$BG$51,MATCH(B13,'SO APRIL 2026 Rev2'!$B$6:$B$51,0),MATCH($GV$3,'SO APRIL 2026 Rev2'!$B$5:$XG$5,0))</f>
        <v>0</v>
      </c>
      <c r="GW13" s="335">
        <f>INDEX('Summary sales'!$A$6:$BX$50,MATCH(B13,'Summary sales'!$A$6:$A$50,0),MATCH($GV$3,'Summary sales'!$A$7:$BX$7,0))</f>
        <v>0</v>
      </c>
      <c r="GX13" s="335">
        <f t="shared" si="321"/>
        <v>0</v>
      </c>
      <c r="GY13" s="336" t="e">
        <f t="shared" si="322"/>
        <v>#DIV/0!</v>
      </c>
      <c r="GZ13" s="335">
        <f>INDEX('SO APRIL 2026 Rev2'!$B$6:$BG$51,MATCH(B13,'SO APRIL 2026 Rev2'!$B$6:$B$51,0),MATCH($GZ$3,'SO APRIL 2026 Rev2'!$B$5:$XG$5,0))</f>
        <v>0</v>
      </c>
      <c r="HA13" s="335">
        <f>INDEX('Summary sales'!$A$6:$BX$50,MATCH(B13,'Summary sales'!$A$6:$A$50,0),MATCH($GZ$3,'Summary sales'!$A$7:$BX$7,0))</f>
        <v>0</v>
      </c>
      <c r="HB13" s="335">
        <f t="shared" ref="HB13:HB18" si="424">HA13-GZ13</f>
        <v>0</v>
      </c>
      <c r="HC13" s="379" t="e">
        <f t="shared" ref="HC13:HC18" si="425">HA13/GZ13</f>
        <v>#DIV/0!</v>
      </c>
    </row>
    <row r="14" spans="1:226" ht="15" customHeight="1">
      <c r="A14" s="574"/>
      <c r="B14" s="333">
        <f t="shared" si="323"/>
        <v>46120</v>
      </c>
      <c r="C14" s="334" t="str">
        <f t="shared" si="318"/>
        <v>Rab</v>
      </c>
      <c r="D14" s="335">
        <f t="shared" si="324"/>
        <v>179511.43461290319</v>
      </c>
      <c r="E14" s="335">
        <f t="shared" ca="1" si="325"/>
        <v>191488.95921428589</v>
      </c>
      <c r="F14" s="335">
        <f t="shared" ca="1" si="326"/>
        <v>11977.524601382698</v>
      </c>
      <c r="G14" s="336">
        <f t="shared" ca="1" si="327"/>
        <v>1.0667229061324752</v>
      </c>
      <c r="H14" s="335">
        <f>INDEX('SO APRIL 2026 Rev2'!$B$6:$BG$51,MATCH(B14,'SO APRIL 2026 Rev2'!$B$6:$B$51,0),MATCH($H$3,'SO APRIL 2026 Rev2'!$B$5:$XG$5,0))</f>
        <v>1199.5729032258068</v>
      </c>
      <c r="I14" s="335">
        <f>INDEX('Summary sales'!$A$6:$BX$50,MATCH(B14,'Summary sales'!$A$6:$A$50,0),MATCH($H$3,'Summary sales'!$A$7:$BX$7,0))</f>
        <v>1167.6500000001397</v>
      </c>
      <c r="J14" s="335">
        <f t="shared" si="328"/>
        <v>-31.922903225667142</v>
      </c>
      <c r="K14" s="336">
        <f t="shared" si="329"/>
        <v>0.97338810910131235</v>
      </c>
      <c r="L14" s="335">
        <f>INDEX('SO APRIL 2026 Rev2'!$B$6:$BG$51,MATCH(B14,'SO APRIL 2026 Rev2'!$B$6:$B$51,0),MATCH($L$3,'SO APRIL 2026 Rev2'!$B$5:$XG$5,0))</f>
        <v>1500</v>
      </c>
      <c r="M14" s="335">
        <f>INDEX('Summary sales'!$A$6:$BX$50,MATCH($B14,'Summary sales'!$A$6:$A$50,0),MATCH($L$3,'Summary sales'!$A$7:$BX$7,0))</f>
        <v>1769.4700000006706</v>
      </c>
      <c r="N14" s="335">
        <f t="shared" si="330"/>
        <v>269.47000000067055</v>
      </c>
      <c r="O14" s="336">
        <f t="shared" si="331"/>
        <v>1.1796466666671137</v>
      </c>
      <c r="P14" s="335">
        <f>INDEX('SO APRIL 2026 Rev2'!$B$6:$BG$51,MATCH(B14,'SO APRIL 2026 Rev2'!$B$6:$B$51,0),MATCH($P$3,'SO APRIL 2026 Rev2'!$B$5:$XG$5,0))</f>
        <v>1129.7312903225857</v>
      </c>
      <c r="Q14" s="335">
        <f>INDEX('Summary sales'!$A$6:$BX$50,MATCH($B14,'Summary sales'!$A$6:$A$50,0),MATCH($P$3,'Summary sales'!$A$7:$BX$7,0))</f>
        <v>1323.2799999997951</v>
      </c>
      <c r="R14" s="335">
        <f t="shared" si="332"/>
        <v>193.54870967720944</v>
      </c>
      <c r="S14" s="336">
        <f t="shared" si="333"/>
        <v>1.1713227838647748</v>
      </c>
      <c r="T14" s="335">
        <f>INDEX('SO APRIL 2026 Rev2'!$B$6:$BG$51,MATCH(B14,'SO APRIL 2026 Rev2'!$B$6:$B$51,0),MATCH($T$3,'SO APRIL 2026 Rev2'!$B$5:$XG$5,0))</f>
        <v>3282.5161290322658</v>
      </c>
      <c r="U14" s="335">
        <f>INDEX('Summary sales'!$A$6:$BX$50,MATCH($B14,'Summary sales'!$A$6:$A$50,0),MATCH($T$3,'Summary sales'!$A$7:$BX$7,0))</f>
        <v>6161.5999999996275</v>
      </c>
      <c r="V14" s="335">
        <f t="shared" si="334"/>
        <v>2879.0838709673617</v>
      </c>
      <c r="W14" s="336">
        <f t="shared" si="335"/>
        <v>1.8770966410502172</v>
      </c>
      <c r="X14" s="335">
        <f>INDEX('SO APRIL 2026 Rev2'!$B$6:$BG$51,MATCH(B14,'SO APRIL 2026 Rev2'!$B$6:$B$51,0),MATCH($X$3,'SO APRIL 2026 Rev2'!$B$5:$XG$5,0))</f>
        <v>644.02064516129087</v>
      </c>
      <c r="Y14" s="335">
        <f>INDEX('Summary sales'!$A$6:$BX$50,MATCH($B14,'Summary sales'!$A$6:$A$50,0),MATCH($X$3,'Summary sales'!$A$7:$BX$7,0))</f>
        <v>682.06000000005588</v>
      </c>
      <c r="Z14" s="335">
        <f t="shared" si="336"/>
        <v>38.039354838765007</v>
      </c>
      <c r="AA14" s="336">
        <f t="shared" si="337"/>
        <v>1.0590654276762173</v>
      </c>
      <c r="AB14" s="335">
        <f>INDEX('SO APRIL 2026 Rev2'!$B$6:$BG$51,MATCH(B14,'SO APRIL 2026 Rev2'!$B$6:$B$51,0),MATCH($AB$3,'SO APRIL 2026 Rev2'!$B$5:$XG$5,0))</f>
        <v>0</v>
      </c>
      <c r="AC14" s="335">
        <f>INDEX('Summary sales'!$A$6:$BX$50,MATCH($B14,'Summary sales'!$A$6:$A$50,0),MATCH($AB$3,'Summary sales'!$A$7:$BX$7,0))</f>
        <v>0</v>
      </c>
      <c r="AD14" s="335">
        <f t="shared" si="338"/>
        <v>0</v>
      </c>
      <c r="AE14" s="336" t="e">
        <f t="shared" si="339"/>
        <v>#DIV/0!</v>
      </c>
      <c r="AF14" s="335">
        <f>INDEX('SO APRIL 2026 Rev2'!$B$6:$BG$51,MATCH(B14,'SO APRIL 2026 Rev2'!$B$6:$B$51,0),MATCH($AF$3,'SO APRIL 2026 Rev2'!$B$5:$XG$5,0))</f>
        <v>499.97064516129024</v>
      </c>
      <c r="AG14" s="335">
        <f>INDEX('Summary sales'!$A$6:$BX$50,MATCH($B14,'Summary sales'!$A$6:$A$50,0),MATCH($AF$3,'Summary sales'!$A$7:$BX$7,0))</f>
        <v>0</v>
      </c>
      <c r="AH14" s="335">
        <f t="shared" si="340"/>
        <v>-499.97064516129024</v>
      </c>
      <c r="AI14" s="336">
        <f t="shared" si="341"/>
        <v>0</v>
      </c>
      <c r="AJ14" s="335">
        <f>INDEX('SO APRIL 2026 Rev2'!$B$6:$BG$51,MATCH(B14,'SO APRIL 2026 Rev2'!$B$6:$B$51,0),MATCH($AJ$3,'SO APRIL 2026 Rev2'!$B$5:$XG$5,0))</f>
        <v>603.76322580644887</v>
      </c>
      <c r="AK14" s="335">
        <f>INDEX('Summary sales'!$A$6:$BX$50,MATCH($B14,'Summary sales'!$A$6:$A$50,0),MATCH($AJ$3,'Summary sales'!$A$7:$BX$7,0))</f>
        <v>991.61999999999534</v>
      </c>
      <c r="AL14" s="335">
        <f t="shared" si="342"/>
        <v>387.85677419354647</v>
      </c>
      <c r="AM14" s="336">
        <f t="shared" si="343"/>
        <v>1.6423988040601258</v>
      </c>
      <c r="AN14" s="335">
        <f>INDEX('SO APRIL 2026 Rev2'!$B$6:$BG$51,MATCH(B14,'SO APRIL 2026 Rev2'!$B$6:$B$51,0),MATCH($AN$3,'SO APRIL 2026 Rev2'!$B$5:$XG$5,0))</f>
        <v>673.27548387096704</v>
      </c>
      <c r="AO14" s="335">
        <f>INDEX('Summary sales'!$A$6:$BX$50,MATCH($B14,'Summary sales'!$A$6:$A$50,0),MATCH($AN$3,'Summary sales'!$A$7:$BX$7,0))</f>
        <v>738.44999999995343</v>
      </c>
      <c r="AP14" s="335">
        <f t="shared" si="344"/>
        <v>65.174516128986397</v>
      </c>
      <c r="AQ14" s="336">
        <f t="shared" si="345"/>
        <v>1.0968021525962426</v>
      </c>
      <c r="AR14" s="335">
        <f>INDEX('SO APRIL 2026 Rev2'!$B$6:$BG$51,MATCH(B14,'SO APRIL 2026 Rev2'!$B$6:$B$51,0),MATCH($AR$3,'SO APRIL 2026 Rev2'!$B$5:$XG$5,0))</f>
        <v>5514.1990322580623</v>
      </c>
      <c r="AS14" s="335">
        <f>INDEX('Summary sales'!$A$6:$BX$50,MATCH($B14,'Summary sales'!$A$6:$A$50,0),MATCH($AR$3,'Summary sales'!$A$7:$BX$7,0))</f>
        <v>5063.3499999996275</v>
      </c>
      <c r="AT14" s="335">
        <f t="shared" si="346"/>
        <v>-450.84903225843482</v>
      </c>
      <c r="AU14" s="336">
        <f t="shared" si="347"/>
        <v>0.91823852755024471</v>
      </c>
      <c r="AV14" s="335">
        <f>INDEX('SO APRIL 2026 Rev2'!$B$6:$BG$51,MATCH(B14,'SO APRIL 2026 Rev2'!$B$6:$B$51,0),MATCH($AV$3,'SO APRIL 2026 Rev2'!$B$5:$XG$5,0))</f>
        <v>6600.0622580645213</v>
      </c>
      <c r="AW14" s="335">
        <f>INDEX('Summary sales'!$A$6:$BX$50,MATCH($B14,'Summary sales'!$A$6:$A$50,0),MATCH($AV$3,'Summary sales'!$A$7:$BX$7,0))</f>
        <v>4869.8800000003539</v>
      </c>
      <c r="AX14" s="335">
        <f t="shared" si="348"/>
        <v>-1730.1822580641674</v>
      </c>
      <c r="AY14" s="336">
        <f t="shared" si="349"/>
        <v>0.7378536458576459</v>
      </c>
      <c r="AZ14" s="335">
        <f>INDEX('SO APRIL 2026 Rev2'!$B$6:$BG$51,MATCH(B14,'SO APRIL 2026 Rev2'!$B$6:$B$51,0),MATCH($AZ$3,'SO APRIL 2026 Rev2'!$B$5:$XG$5,0))</f>
        <v>2874.3264516129029</v>
      </c>
      <c r="BA14" s="335">
        <f>INDEX('Summary sales'!$A$6:$BX$50,MATCH($B14,'Summary sales'!$A$6:$A$50,0),MATCH($AZ$3,'Summary sales'!$A$7:$BX$7,0))</f>
        <v>583.40000000002328</v>
      </c>
      <c r="BB14" s="335">
        <f t="shared" si="350"/>
        <v>-2290.9264516128796</v>
      </c>
      <c r="BC14" s="336">
        <f t="shared" si="351"/>
        <v>0.20296929030891864</v>
      </c>
      <c r="BD14" s="335">
        <f>INDEX('SO APRIL 2026 Rev2'!$B$6:$BG$51,MATCH(B14,'SO APRIL 2026 Rev2'!$B$6:$B$51,0),MATCH($BD$3,'SO APRIL 2026 Rev2'!$B$5:$XG$5,0))</f>
        <v>500</v>
      </c>
      <c r="BE14" s="335">
        <f>INDEX('Summary sales'!$A$6:$BX$50,MATCH($B14,'Summary sales'!$A$6:$A$50,0),MATCH($BD$3,'Summary sales'!$A$7:$BX$7,0))</f>
        <v>40.549999999999272</v>
      </c>
      <c r="BF14" s="335">
        <f t="shared" si="352"/>
        <v>-459.45000000000073</v>
      </c>
      <c r="BG14" s="336">
        <f t="shared" si="353"/>
        <v>8.1099999999998548E-2</v>
      </c>
      <c r="BH14" s="335">
        <f>INDEX('SO APRIL 2026 Rev2'!$B$6:$BG$51,MATCH(B14,'SO APRIL 2026 Rev2'!$B$6:$B$51,0),MATCH($BH$3,'SO APRIL 2026 Rev2'!$B$5:$XG$5,0))</f>
        <v>4800</v>
      </c>
      <c r="BI14" s="335">
        <f>INDEX('Summary sales'!$A$6:$BX$50,MATCH($B14,'Summary sales'!$A$6:$A$50,0),MATCH($BH$3,'Summary sales'!$A$7:$BX$7,0))</f>
        <v>3824.0400000000373</v>
      </c>
      <c r="BJ14" s="335">
        <f t="shared" si="354"/>
        <v>-975.95999999996275</v>
      </c>
      <c r="BK14" s="336">
        <f t="shared" si="355"/>
        <v>0.79667500000000779</v>
      </c>
      <c r="BL14" s="335">
        <f>INDEX('SO APRIL 2026 Rev2'!$B$6:$BG$51,MATCH(B14,'SO APRIL 2026 Rev2'!$B$6:$B$51,0),MATCH($BL$3,'SO APRIL 2026 Rev2'!$B$5:$XG$5,0))</f>
        <v>9000.0570967741915</v>
      </c>
      <c r="BM14" s="335">
        <f>INDEX('Summary sales'!$A$6:$BX$50,MATCH($B14,'Summary sales'!$A$6:$A$50,0),MATCH($BL$3,'Summary sales'!$A$7:$BX$7,0))</f>
        <v>10756.129999999888</v>
      </c>
      <c r="BN14" s="335">
        <f t="shared" si="356"/>
        <v>1756.0729032256968</v>
      </c>
      <c r="BO14" s="336">
        <f t="shared" si="357"/>
        <v>1.1951179736243129</v>
      </c>
      <c r="BP14" s="335">
        <f>INDEX('SO APRIL 2026 Rev2'!$B$6:$BG$51,MATCH(B14,'SO APRIL 2026 Rev2'!$B$6:$B$51,0),MATCH($BP$3,'SO APRIL 2026 Rev2'!$B$5:$XG$5,0))</f>
        <v>1300</v>
      </c>
      <c r="BQ14" s="335">
        <f>INDEX('Summary sales'!$A$6:$BX$50,MATCH($B14,'Summary sales'!$A$6:$A$50,0),MATCH($BP$3,'Summary sales'!$A$7:$BX$7,0))</f>
        <v>1271.5100000000093</v>
      </c>
      <c r="BR14" s="335">
        <f t="shared" si="319"/>
        <v>-28.489999999990687</v>
      </c>
      <c r="BS14" s="336">
        <f t="shared" si="320"/>
        <v>0.97808461538462255</v>
      </c>
      <c r="BT14" s="335">
        <f>INDEX('SO APRIL 2026 Rev2'!$B$6:$BG$51,MATCH(B14,'SO APRIL 2026 Rev2'!$B$6:$B$51,0),MATCH($BT$3,'SO APRIL 2026 Rev2'!$B$5:$XG$5,0))</f>
        <v>1000</v>
      </c>
      <c r="BU14" s="335">
        <f>INDEX('Summary sales'!$A$6:$BX$50,MATCH($B14,'Summary sales'!$A$6:$A$50,0),MATCH($BT$3,'Summary sales'!$A$7:$BX$7,0))</f>
        <v>1509.5429999999469</v>
      </c>
      <c r="BV14" s="335">
        <f t="shared" si="358"/>
        <v>509.54299999994691</v>
      </c>
      <c r="BW14" s="336">
        <f t="shared" si="359"/>
        <v>1.509542999999947</v>
      </c>
      <c r="BX14" s="335">
        <f>INDEX('SO APRIL 2026 Rev2'!$B$6:$BG$51,MATCH(B14,'SO APRIL 2026 Rev2'!$B$6:$B$51,0),MATCH($BX$3,'SO APRIL 2026 Rev2'!$B$5:$XG$5,0))</f>
        <v>5500</v>
      </c>
      <c r="BY14" s="335">
        <f ca="1">INDEX('Summary sales'!$A$6:$BX$50,MATCH($B14,'Summary sales'!$A$6:$A$50,0),MATCH($BX$3,'Summary sales'!$A$7:$BX$7,0))</f>
        <v>3731.733214285714</v>
      </c>
      <c r="BZ14" s="335">
        <f t="shared" ca="1" si="360"/>
        <v>-1768.266785714286</v>
      </c>
      <c r="CA14" s="336">
        <f t="shared" ca="1" si="361"/>
        <v>0.67849694805194805</v>
      </c>
      <c r="CB14" s="335">
        <f>INDEX('SO APRIL 2026 Rev2'!$B$6:$BG$51,MATCH(B14,'SO APRIL 2026 Rev2'!$B$6:$B$51,0),MATCH($CB$3,'SO APRIL 2026 Rev2'!$B$5:$XG$5,0))</f>
        <v>70.054838709677327</v>
      </c>
      <c r="CC14" s="335">
        <f>INDEX('Summary sales'!$A$6:$BX$50,MATCH($B14,'Summary sales'!$A$6:$A$50,0),MATCH($CB$3,'Summary sales'!$A$7:$BX$7,0))</f>
        <v>110.30000000000291</v>
      </c>
      <c r="CD14" s="335">
        <f t="shared" si="362"/>
        <v>40.245161290325584</v>
      </c>
      <c r="CE14" s="336">
        <f t="shared" si="363"/>
        <v>1.5744808214763064</v>
      </c>
      <c r="CF14" s="335">
        <f>INDEX('SO APRIL 2026 Rev2'!$B$6:$BG$51,MATCH(B14,'SO APRIL 2026 Rev2'!$B$6:$B$51,0),MATCH($CF$3,'SO APRIL 2026 Rev2'!$B$5:$XG$5,0))</f>
        <v>89.451612903225808</v>
      </c>
      <c r="CG14" s="335">
        <f>INDEX('Summary sales'!$A$6:$BX$50,MATCH($B14,'Summary sales'!$A$6:$A$50,0),MATCH($CF$3,'Summary sales'!$A$7:$BX$7,0))</f>
        <v>46.11799999998766</v>
      </c>
      <c r="CH14" s="335">
        <f t="shared" si="364"/>
        <v>-43.333612903238148</v>
      </c>
      <c r="CI14" s="336">
        <f t="shared" si="365"/>
        <v>0.51556364947696265</v>
      </c>
      <c r="CJ14" s="335">
        <f>INDEX('SO APRIL 2026 Rev2'!$B$6:$BG$51,MATCH(B14,'SO APRIL 2026 Rev2'!$B$6:$B$51,0),MATCH($CJ$3,'SO APRIL 2026 Rev2'!$B$5:$XG$5,0))</f>
        <v>3500</v>
      </c>
      <c r="CK14" s="335">
        <f>INDEX('Summary sales'!$A$6:$BX$50,MATCH($B14,'Summary sales'!$A$6:$A$50,0),MATCH($CJ$3,'Summary sales'!$A$7:$BX$7,0))</f>
        <v>3880</v>
      </c>
      <c r="CL14" s="335">
        <f t="shared" si="366"/>
        <v>380</v>
      </c>
      <c r="CM14" s="336">
        <f t="shared" si="367"/>
        <v>1.1085714285714285</v>
      </c>
      <c r="CN14" s="335">
        <f>INDEX('SO APRIL 2026 Rev2'!$B$6:$BG$51,MATCH(B14,'SO APRIL 2026 Rev2'!$B$6:$B$51,0),MATCH($CN$3,'SO APRIL 2026 Rev2'!$B$5:$XG$5,0))</f>
        <v>2900</v>
      </c>
      <c r="CO14" s="335">
        <f>INDEX('Summary sales'!$A$6:$BX$50,MATCH($B14,'Summary sales'!$A$6:$A$50,0),MATCH($CN$3,'Summary sales'!$A$7:$BX$7,0))</f>
        <v>4227.3999999994412</v>
      </c>
      <c r="CP14" s="335">
        <f t="shared" si="368"/>
        <v>1327.3999999994412</v>
      </c>
      <c r="CQ14" s="336">
        <f t="shared" si="369"/>
        <v>1.4577241379308419</v>
      </c>
      <c r="CR14" s="335">
        <f>INDEX('SO APRIL 2026 Rev2'!$B$6:$BG$51,MATCH(B14,'SO APRIL 2026 Rev2'!$B$6:$B$51,0),MATCH($CR$3,'SO APRIL 2026 Rev2'!$B$5:$XG$5,0))</f>
        <v>5000</v>
      </c>
      <c r="CS14" s="335">
        <f>INDEX('Summary sales'!$A$6:$BX$50,MATCH($B14,'Summary sales'!$A$6:$A$50,0),MATCH($CR$3,'Summary sales'!$A$7:$BX$7,0))</f>
        <v>3084.109999999986</v>
      </c>
      <c r="CT14" s="335">
        <f t="shared" si="370"/>
        <v>-1915.890000000014</v>
      </c>
      <c r="CU14" s="336">
        <f t="shared" si="371"/>
        <v>0.61682199999999721</v>
      </c>
      <c r="CV14" s="335">
        <f>INDEX('SO APRIL 2026 Rev2'!$B$6:$BG$51,MATCH(B14,'SO APRIL 2026 Rev2'!$B$6:$B$51,0),MATCH($CV$3,'SO APRIL 2026 Rev2'!$B$5:$XG$5,0))</f>
        <v>8000</v>
      </c>
      <c r="CW14" s="335">
        <f>INDEX('Summary sales'!$A$6:$BX$50,MATCH($B14,'Summary sales'!$A$6:$A$50,0),MATCH($CV$3,'Summary sales'!$A$7:$BX$7,0))</f>
        <v>8138.8000000000466</v>
      </c>
      <c r="CX14" s="335">
        <f t="shared" si="372"/>
        <v>138.80000000004657</v>
      </c>
      <c r="CY14" s="336">
        <f t="shared" si="373"/>
        <v>1.0173500000000057</v>
      </c>
      <c r="CZ14" s="335">
        <f>INDEX('SO APRIL 2026 Rev2'!$B$6:$BG$51,MATCH(B14,'SO APRIL 2026 Rev2'!$B$6:$B$51,0),MATCH($CZ$3,'SO APRIL 2026 Rev2'!$B$5:$XG$5,0))</f>
        <v>11659.554548387085</v>
      </c>
      <c r="DA14" s="335">
        <f>INDEX('Summary sales'!$A$6:$BX$50,MATCH($B14,'Summary sales'!$A$6:$A$50,0),MATCH($CZ$3,'Summary sales'!$A$7:$BX$7,0))</f>
        <v>16964.054999999702</v>
      </c>
      <c r="DB14" s="335">
        <f t="shared" si="374"/>
        <v>5304.5004516126173</v>
      </c>
      <c r="DC14" s="336">
        <f t="shared" si="375"/>
        <v>1.454948808687242</v>
      </c>
      <c r="DD14" s="335">
        <f>INDEX('SO APRIL 2026 Rev2'!$B$6:$BG$51,MATCH(B14,'SO APRIL 2026 Rev2'!$B$6:$B$51,0),MATCH($DD$3,'SO APRIL 2026 Rev2'!$B$5:$XG$5,0))</f>
        <v>2020.8603225806426</v>
      </c>
      <c r="DE14" s="335">
        <f>INDEX('Summary sales'!$A$6:$BX$50,MATCH($B14,'Summary sales'!$A$6:$A$50,0),MATCH($DD$3,'Summary sales'!$A$7:$BX$7,0))</f>
        <v>338.87000000011176</v>
      </c>
      <c r="DF14" s="335">
        <f t="shared" si="376"/>
        <v>-1681.9903225805308</v>
      </c>
      <c r="DG14" s="336">
        <f t="shared" si="377"/>
        <v>0.16768600789161622</v>
      </c>
      <c r="DH14" s="335">
        <f>INDEX('SO APRIL 2026 Rev2'!$B$6:$BG$51,MATCH(B14,'SO APRIL 2026 Rev2'!$B$6:$B$51,0),MATCH($DH$3,'SO APRIL 2026 Rev2'!$B$5:$XG$5,0))</f>
        <v>800</v>
      </c>
      <c r="DI14" s="335">
        <f>INDEX('Summary sales'!$A$6:$BX$50,MATCH($B14,'Summary sales'!$A$6:$A$50,0),MATCH($DH$3,'Summary sales'!$A$7:$BX$7,0))</f>
        <v>645.11000000010245</v>
      </c>
      <c r="DJ14" s="335">
        <f t="shared" si="378"/>
        <v>-154.88999999989755</v>
      </c>
      <c r="DK14" s="336">
        <f t="shared" si="379"/>
        <v>0.80638750000012804</v>
      </c>
      <c r="DL14" s="335">
        <f>INDEX('SO APRIL 2026 Rev2'!$B$6:$BG$51,MATCH(B14,'SO APRIL 2026 Rev2'!$B$6:$B$51,0),MATCH($DL$3,'SO APRIL 2026 Rev2'!$B$5:$XG$5,0))</f>
        <v>7200</v>
      </c>
      <c r="DM14" s="335">
        <f>INDEX('Summary sales'!$A$6:$BX$50,MATCH($B14,'Summary sales'!$A$6:$A$50,0),MATCH($DL$3,'Summary sales'!$A$7:$BX$7,0))</f>
        <v>12206.589999999851</v>
      </c>
      <c r="DN14" s="335">
        <f t="shared" si="380"/>
        <v>5006.589999999851</v>
      </c>
      <c r="DO14" s="336">
        <f t="shared" si="381"/>
        <v>1.6953597222222014</v>
      </c>
      <c r="DP14" s="335">
        <f>INDEX('SO APRIL 2026 Rev2'!$B$6:$BG$51,MATCH(B14,'SO APRIL 2026 Rev2'!$B$6:$B$51,0),MATCH($DP$3,'SO APRIL 2026 Rev2'!$B$5:$XG$5,0))</f>
        <v>3499.876774193548</v>
      </c>
      <c r="DQ14" s="335">
        <f>INDEX('Summary sales'!$A$6:$BX$50,MATCH($B14,'Summary sales'!$A$6:$A$50,0),MATCH($DP$3,'Summary sales'!$A$7:$BX$7,0))</f>
        <v>3194.1399999999849</v>
      </c>
      <c r="DR14" s="335">
        <f t="shared" si="382"/>
        <v>-305.73677419356318</v>
      </c>
      <c r="DS14" s="336">
        <f t="shared" si="383"/>
        <v>0.91264356035391792</v>
      </c>
      <c r="DT14" s="335">
        <f>INDEX('SO APRIL 2026 Rev2'!$B$6:$BG$51,MATCH(B14,'SO APRIL 2026 Rev2'!$B$6:$B$51,0),MATCH($DT$3,'SO APRIL 2026 Rev2'!$B$5:$XG$5,0))</f>
        <v>2043.2745161290325</v>
      </c>
      <c r="DU14" s="335">
        <f>INDEX('Summary sales'!$A$6:$BX$50,MATCH($B14,'Summary sales'!$A$6:$A$50,0),MATCH($DT$3,'Summary sales'!$A$7:$BX$7,0))</f>
        <v>1220.8199999998324</v>
      </c>
      <c r="DV14" s="335">
        <f t="shared" si="384"/>
        <v>-822.4545161292001</v>
      </c>
      <c r="DW14" s="336">
        <f t="shared" si="385"/>
        <v>0.59748212507082321</v>
      </c>
      <c r="DX14" s="335">
        <f>INDEX('SO APRIL 2026 Rev2'!$B$6:$BG$51,MATCH(B14,'SO APRIL 2026 Rev2'!$B$6:$B$51,0),MATCH($DX$3,'SO APRIL 2026 Rev2'!$B$5:$XG$5,0))</f>
        <v>1999.5303225806451</v>
      </c>
      <c r="DY14" s="335">
        <f>INDEX('Summary sales'!$A$6:$BX$50,MATCH($B14,'Summary sales'!$A$6:$A$50,0),MATCH($DX$3,'Summary sales'!$A$7:$BX$7,0))</f>
        <v>1932.2600000000093</v>
      </c>
      <c r="DZ14" s="335">
        <f t="shared" si="386"/>
        <v>-67.27032258063582</v>
      </c>
      <c r="EA14" s="336">
        <f t="shared" si="387"/>
        <v>0.96635693801641631</v>
      </c>
      <c r="EB14" s="335">
        <f>INDEX('SO APRIL 2026 Rev2'!$B$6:$BG$51,MATCH(B14,'SO APRIL 2026 Rev2'!$B$6:$B$51,0),MATCH($EB$3,'SO APRIL 2026 Rev2'!$B$5:$XG$5,0))</f>
        <v>1000</v>
      </c>
      <c r="EC14" s="335">
        <f>INDEX('Summary sales'!$A$6:$BX$50,MATCH($B14,'Summary sales'!$A$6:$A$50,0),MATCH($EB$3,'Summary sales'!$A$7:$BX$7,0))</f>
        <v>531.17000000004191</v>
      </c>
      <c r="ED14" s="335">
        <f t="shared" si="388"/>
        <v>-468.82999999995809</v>
      </c>
      <c r="EE14" s="336">
        <f t="shared" si="389"/>
        <v>0.53117000000004189</v>
      </c>
      <c r="EF14" s="335">
        <f>INDEX('SO APRIL 2026 Rev2'!$B$6:$BG$51,MATCH(B14,'SO APRIL 2026 Rev2'!$B$6:$B$51,0),MATCH($EF$3,'SO APRIL 2026 Rev2'!$B$5:$XG$5,0))</f>
        <v>11007.047419354845</v>
      </c>
      <c r="EG14" s="335">
        <f>INDEX('Summary sales'!$A$6:$BX$50,MATCH($B14,'Summary sales'!$A$6:$A$50,0),MATCH($EF$3,'Summary sales'!$A$7:$BX$7,0))</f>
        <v>9123.6000000005588</v>
      </c>
      <c r="EH14" s="335">
        <f t="shared" si="390"/>
        <v>-1883.4474193542865</v>
      </c>
      <c r="EI14" s="336">
        <f t="shared" si="391"/>
        <v>0.82888713497841182</v>
      </c>
      <c r="EJ14" s="335">
        <f>INDEX('SO APRIL 2026 Rev2'!$B$6:$BG$51,MATCH(B14,'SO APRIL 2026 Rev2'!$B$6:$B$51,0),MATCH($EJ$3,'SO APRIL 2026 Rev2'!$B$5:$XG$5,0))</f>
        <v>1519.5448387096778</v>
      </c>
      <c r="EK14" s="335">
        <f>INDEX('Summary sales'!$A$6:$BX$50,MATCH($B14,'Summary sales'!$A$6:$A$50,0),MATCH($EJ$3,'Summary sales'!$A$7:$BX$7,0))</f>
        <v>1830</v>
      </c>
      <c r="EL14" s="335">
        <f t="shared" si="392"/>
        <v>310.45516129032217</v>
      </c>
      <c r="EM14" s="336">
        <f t="shared" si="393"/>
        <v>1.2043079963036467</v>
      </c>
      <c r="EN14" s="335">
        <f>INDEX('SO APRIL 2026 Rev2'!$B$6:$BG$51,MATCH(B14,'SO APRIL 2026 Rev2'!$B$6:$B$51,0),MATCH($EN$3,'SO APRIL 2026 Rev2'!$B$5:$XG$5,0))</f>
        <v>3999.6741935483842</v>
      </c>
      <c r="EO14" s="335">
        <f>INDEX('Summary sales'!$A$6:$BX$50,MATCH($B14,'Summary sales'!$A$6:$A$50,0),MATCH($EN$3,'Summary sales'!$A$7:$BX$7,0))</f>
        <v>3893.230000000447</v>
      </c>
      <c r="EP14" s="335">
        <f t="shared" si="394"/>
        <v>-106.44419354793718</v>
      </c>
      <c r="EQ14" s="336">
        <f t="shared" si="395"/>
        <v>0.97338678392364175</v>
      </c>
      <c r="ER14" s="335">
        <f>INDEX('SO APRIL 2026 Rev2'!$B$6:$BG$51,MATCH(B14,'SO APRIL 2026 Rev2'!$B$6:$B$51,0),MATCH($ER$3,'SO APRIL 2026 Rev2'!$B$5:$XG$5,0))</f>
        <v>7000</v>
      </c>
      <c r="ES14" s="335">
        <f>INDEX('Summary sales'!$A$6:$BX$50,MATCH(B14,'Summary sales'!$A$6:$A$50,0),MATCH($ER$3,'Summary sales'!$A$7:$BX$7,0))</f>
        <v>6913.5899999999674</v>
      </c>
      <c r="ET14" s="335">
        <f t="shared" si="396"/>
        <v>-86.410000000032596</v>
      </c>
      <c r="EU14" s="336">
        <f t="shared" si="397"/>
        <v>0.98765571428570964</v>
      </c>
      <c r="EV14" s="335">
        <f>INDEX('SO APRIL 2026 Rev2'!$B$6:$BG$51,MATCH(B14,'SO APRIL 2026 Rev2'!$B$6:$B$51,0),MATCH($EV$3,'SO APRIL 2026 Rev2'!$B$5:$XG$5,0))</f>
        <v>5000</v>
      </c>
      <c r="EW14" s="335">
        <f>INDEX('Summary sales'!$A$6:$BX$50,MATCH($B14,'Summary sales'!$A$6:$A$50,0),MATCH($EV$3,'Summary sales'!$A$7:$BX$7,0))</f>
        <v>4513.5700000000652</v>
      </c>
      <c r="EX14" s="335">
        <f t="shared" si="398"/>
        <v>-486.42999999993481</v>
      </c>
      <c r="EY14" s="336">
        <f t="shared" si="399"/>
        <v>0.90271400000001301</v>
      </c>
      <c r="EZ14" s="335">
        <f>INDEX('SO APRIL 2026 Rev2'!$B$6:$BG$51,MATCH(B14,'SO APRIL 2026 Rev2'!$B$6:$B$51,0),MATCH($EZ$3,'SO APRIL 2026 Rev2'!$B$5:$XG$5,0))</f>
        <v>26500</v>
      </c>
      <c r="FA14" s="335">
        <f>INDEX('Summary sales'!$A$6:$BX$50,MATCH($B14,'Summary sales'!$A$6:$A$50,0),MATCH($EZ$3,'Summary sales'!$A$7:$BX$7,0))</f>
        <v>30572.490000000224</v>
      </c>
      <c r="FB14" s="335">
        <f t="shared" si="400"/>
        <v>4072.4900000002235</v>
      </c>
      <c r="FC14" s="336">
        <f t="shared" si="401"/>
        <v>1.1536788679245367</v>
      </c>
      <c r="FD14" s="335">
        <f>INDEX('SO APRIL 2026 Rev2'!$B$6:$BG$51,MATCH(B14,'SO APRIL 2026 Rev2'!$B$6:$B$51,0),MATCH($FD$3,'SO APRIL 2026 Rev2'!$B$5:$XG$5,0))</f>
        <v>8000</v>
      </c>
      <c r="FE14" s="335">
        <f>INDEX('Summary sales'!$A$6:$BX$50,MATCH(B14,'Summary sales'!$A$6:$A$50,0),MATCH($FD$3,'Summary sales'!$A$7:$BX$7,0))</f>
        <v>7693.7799999997951</v>
      </c>
      <c r="FF14" s="335">
        <f t="shared" si="402"/>
        <v>-306.22000000020489</v>
      </c>
      <c r="FG14" s="336">
        <f t="shared" si="403"/>
        <v>0.96172249999997439</v>
      </c>
      <c r="FH14" s="335">
        <f>INDEX('SO APRIL 2026 Rev2'!$B$6:$BG$51,MATCH(B14,'SO APRIL 2026 Rev2'!$B$6:$B$51,0),MATCH($FH$3,'SO APRIL 2026 Rev2'!$B$5:$XG$5,0))</f>
        <v>3500</v>
      </c>
      <c r="FI14" s="335">
        <f>INDEX('Summary sales'!$A$6:$BX$50,MATCH(B14,'Summary sales'!$A$6:$A$50,0),MATCH($FH$3,'Summary sales'!$A$7:$BX$7,0))</f>
        <v>4322.7000000001863</v>
      </c>
      <c r="FJ14" s="335">
        <f t="shared" si="404"/>
        <v>822.70000000018626</v>
      </c>
      <c r="FK14" s="336">
        <f t="shared" si="405"/>
        <v>1.2350571428571961</v>
      </c>
      <c r="FL14" s="335">
        <f>INDEX('SO APRIL 2026 Rev2'!$B$6:$BG$51,MATCH(B14,'SO APRIL 2026 Rev2'!$B$6:$B$51,0),MATCH($FL$3,'SO APRIL 2026 Rev2'!$B$5:$XG$5,0))</f>
        <v>726.8151612903232</v>
      </c>
      <c r="FM14" s="335">
        <f>INDEX('Summary sales'!$A$6:$BX$50,MATCH(B14,'Summary sales'!$A$6:$A$50,0),MATCH($FL$3,'Summary sales'!$A$7:$BX$7,0))</f>
        <v>769.1600000000326</v>
      </c>
      <c r="FN14" s="335">
        <f t="shared" si="406"/>
        <v>42.344838709709393</v>
      </c>
      <c r="FO14" s="336">
        <f t="shared" si="407"/>
        <v>1.0582608082012683</v>
      </c>
      <c r="FP14" s="335">
        <f>INDEX('SO APRIL 2026 Rev2'!$B$6:$BG$51,MATCH(B14,'SO APRIL 2026 Rev2'!$B$6:$B$51,0),MATCH($FP$3,'SO APRIL 2026 Rev2'!$B$5:$XG$5,0))</f>
        <v>3018.0416129032269</v>
      </c>
      <c r="FQ14" s="335">
        <f>INDEX('Summary sales'!$A$6:$BX$50,MATCH(B14,'Summary sales'!$A$6:$A$50,0),MATCH($FP$3,'Summary sales'!$A$7:$BX$7,0))</f>
        <v>4005.9400000004098</v>
      </c>
      <c r="FR14" s="335">
        <f t="shared" si="408"/>
        <v>987.89838709718288</v>
      </c>
      <c r="FS14" s="336">
        <f t="shared" si="409"/>
        <v>1.3273309363507639</v>
      </c>
      <c r="FT14" s="335">
        <f>INDEX('SO APRIL 2026 Rev2'!$B$6:$BG$51,MATCH(B14,'SO APRIL 2026 Rev2'!$B$6:$B$51,0),MATCH($FT$3,'SO APRIL 2026 Rev2'!$B$5:$XG$5,0))</f>
        <v>2044.9996774193546</v>
      </c>
      <c r="FU14" s="335">
        <f>INDEX('Summary sales'!$A$6:$BX$50,MATCH(B14,'Summary sales'!$A$6:$A$50,0),MATCH($FT$3,'Summary sales'!$A$7:$BX$7,0))</f>
        <v>3547.339999999851</v>
      </c>
      <c r="FV14" s="335">
        <f t="shared" si="410"/>
        <v>1502.3403225804964</v>
      </c>
      <c r="FW14" s="336">
        <f t="shared" si="411"/>
        <v>1.734640860421232</v>
      </c>
      <c r="FX14" s="335">
        <f>INDEX('SO APRIL 2026 Rev2'!$B$6:$BG$51,MATCH(B14,'SO APRIL 2026 Rev2'!$B$6:$B$51,0),MATCH($FX$3,'SO APRIL 2026 Rev2'!$B$5:$XG$5,0))</f>
        <v>369.61070967741654</v>
      </c>
      <c r="FY14" s="335">
        <f>INDEX('Summary sales'!$A$6:$BX$50,MATCH(B14,'Summary sales'!$A$6:$A$50,0),MATCH($FX$3,'Summary sales'!$A$7:$BX$7,0))</f>
        <v>873.33100000000559</v>
      </c>
      <c r="FZ14" s="335">
        <f t="shared" si="412"/>
        <v>503.72029032258905</v>
      </c>
      <c r="GA14" s="336">
        <f t="shared" si="413"/>
        <v>2.3628400831843286</v>
      </c>
      <c r="GB14" s="335">
        <f>INDEX('SO APRIL 2026 Rev2'!$B$6:$BG$51,MATCH(B14,'SO APRIL 2026 Rev2'!$B$6:$B$51,0),MATCH($GB$3,'SO APRIL 2026 Rev2'!$B$5:$XG$5,0))</f>
        <v>0</v>
      </c>
      <c r="GC14" s="335">
        <f>INDEX('Summary sales'!$A$6:$BX$50,MATCH(B14,'Summary sales'!$A$6:$A$50,0),MATCH($GB$3,'Summary sales'!$A$7:$BX$7,0))</f>
        <v>0</v>
      </c>
      <c r="GD14" s="335">
        <f t="shared" si="414"/>
        <v>0</v>
      </c>
      <c r="GE14" s="336" t="e">
        <f t="shared" si="415"/>
        <v>#DIV/0!</v>
      </c>
      <c r="GF14" s="335">
        <f>INDEX('SO APRIL 2026 Rev2'!$B$6:$BG$51,MATCH(B14,'SO APRIL 2026 Rev2'!$B$6:$B$51,0),MATCH($GF$3,'SO APRIL 2026 Rev2'!$B$5:$XG$5,0))</f>
        <v>5000</v>
      </c>
      <c r="GG14" s="335">
        <f>INDEX('Summary sales'!$A$6:$BX$50,MATCH($B14,'Summary sales'!$A$6:$A$50,0),MATCH($GF$3,'Summary sales'!$A$7:$BX$7,0))</f>
        <v>6930.4169999996193</v>
      </c>
      <c r="GH14" s="335">
        <f t="shared" si="416"/>
        <v>1930.4169999996193</v>
      </c>
      <c r="GI14" s="336">
        <f t="shared" si="417"/>
        <v>1.3860833999999238</v>
      </c>
      <c r="GJ14" s="335">
        <f>INDEX('SO APRIL 2026 Rev2'!$B$6:$BG$51,MATCH(B14,'SO APRIL 2026 Rev2'!$B$6:$B$51,0),MATCH($GJ$3,'SO APRIL 2026 Rev2'!$B$5:$XG$5,0))</f>
        <v>1121.900322580635</v>
      </c>
      <c r="GK14" s="335">
        <f>INDEX('Summary sales'!$A$6:$BX$50,MATCH($B14,'Summary sales'!$A$6:$A$50,0),MATCH($GJ$3,'Summary sales'!$A$7:$BX$7,0))</f>
        <v>1373.75</v>
      </c>
      <c r="GL14" s="335">
        <f t="shared" si="418"/>
        <v>251.84967741936498</v>
      </c>
      <c r="GM14" s="336">
        <f t="shared" si="419"/>
        <v>1.2244848961626567</v>
      </c>
      <c r="GN14" s="335">
        <f>INDEX('SO APRIL 2026 Rev2'!$B$6:$BG$51,MATCH(B14,'SO APRIL 2026 Rev2'!$B$6:$B$51,0),MATCH($GN$3,'SO APRIL 2026 Rev2'!$B$5:$XG$5,0))</f>
        <v>1800</v>
      </c>
      <c r="GO14" s="335">
        <f>INDEX('Summary sales'!$A$6:$BX$50,MATCH(B14,'Summary sales'!$A$6:$A$50,0),MATCH($GN$3,'Summary sales'!$A$7:$BX$7,0))</f>
        <v>1820.5420000000158</v>
      </c>
      <c r="GP14" s="335">
        <f t="shared" si="420"/>
        <v>20.542000000015832</v>
      </c>
      <c r="GQ14" s="336">
        <f t="shared" si="421"/>
        <v>1.011412222222231</v>
      </c>
      <c r="GR14" s="335">
        <f>INDEX('SO APRIL 2026 Rev2'!$B$6:$BG$51,MATCH(B14,'SO APRIL 2026 Rev2'!$B$6:$B$51,0),MATCH($GR$3,'SO APRIL 2026 Rev2'!$B$5:$XG$5,0))</f>
        <v>2499.7025806451697</v>
      </c>
      <c r="GS14" s="335">
        <f>INDEX('Summary sales'!$A$6:$BX$50,MATCH(B14,'Summary sales'!$A$6:$A$50,0),MATCH($GR$3,'Summary sales'!$A$7:$BX$7,0))</f>
        <v>2301.5099999997765</v>
      </c>
      <c r="GT14" s="335">
        <f t="shared" si="422"/>
        <v>-198.19258064539326</v>
      </c>
      <c r="GU14" s="336">
        <f t="shared" si="423"/>
        <v>0.92071353521016086</v>
      </c>
      <c r="GV14" s="335">
        <f>INDEX('SO APRIL 2026 Rev2'!$B$6:$BG$51,MATCH(B14,'SO APRIL 2026 Rev2'!$B$6:$B$51,0),MATCH($GV$3,'SO APRIL 2026 Rev2'!$B$5:$XG$5,0))</f>
        <v>0</v>
      </c>
      <c r="GW14" s="335">
        <f>INDEX('Summary sales'!$A$6:$BX$50,MATCH(B14,'Summary sales'!$A$6:$A$50,0),MATCH($GV$3,'Summary sales'!$A$7:$BX$7,0))</f>
        <v>0</v>
      </c>
      <c r="GX14" s="335">
        <f t="shared" si="321"/>
        <v>0</v>
      </c>
      <c r="GY14" s="336" t="e">
        <f t="shared" si="322"/>
        <v>#DIV/0!</v>
      </c>
      <c r="GZ14" s="335">
        <f>INDEX('SO APRIL 2026 Rev2'!$B$6:$BG$51,MATCH(B14,'SO APRIL 2026 Rev2'!$B$6:$B$51,0),MATCH($GZ$3,'SO APRIL 2026 Rev2'!$B$5:$XG$5,0))</f>
        <v>0</v>
      </c>
      <c r="HA14" s="335">
        <f>INDEX('Summary sales'!$A$6:$BX$50,MATCH(B14,'Summary sales'!$A$6:$A$50,0),MATCH($GZ$3,'Summary sales'!$A$7:$BX$7,0))</f>
        <v>0</v>
      </c>
      <c r="HB14" s="335">
        <f t="shared" si="424"/>
        <v>0</v>
      </c>
      <c r="HC14" s="379" t="e">
        <f t="shared" si="425"/>
        <v>#DIV/0!</v>
      </c>
    </row>
    <row r="15" spans="1:226" ht="15" customHeight="1">
      <c r="A15" s="574"/>
      <c r="B15" s="333">
        <f t="shared" si="323"/>
        <v>46121</v>
      </c>
      <c r="C15" s="334" t="str">
        <f t="shared" si="318"/>
        <v>Kam</v>
      </c>
      <c r="D15" s="335">
        <f t="shared" si="324"/>
        <v>177511.43461290319</v>
      </c>
      <c r="E15" s="335">
        <f t="shared" ca="1" si="325"/>
        <v>187453.0830000031</v>
      </c>
      <c r="F15" s="335">
        <f t="shared" ca="1" si="326"/>
        <v>9941.6483870999073</v>
      </c>
      <c r="G15" s="336">
        <f t="shared" ca="1" si="327"/>
        <v>1.0560056787822121</v>
      </c>
      <c r="H15" s="335">
        <f>INDEX('SO APRIL 2026 Rev2'!$B$6:$BG$51,MATCH(B15,'SO APRIL 2026 Rev2'!$B$6:$B$51,0),MATCH($H$3,'SO APRIL 2026 Rev2'!$B$5:$XG$5,0))</f>
        <v>1199.5729032258068</v>
      </c>
      <c r="I15" s="335">
        <f>INDEX('Summary sales'!$A$6:$BX$50,MATCH(B15,'Summary sales'!$A$6:$A$50,0),MATCH($H$3,'Summary sales'!$A$7:$BX$7,0))</f>
        <v>1195.3799999998882</v>
      </c>
      <c r="J15" s="335">
        <f t="shared" si="328"/>
        <v>-4.1929032259185988</v>
      </c>
      <c r="K15" s="336">
        <f t="shared" si="329"/>
        <v>0.99650466994157394</v>
      </c>
      <c r="L15" s="335">
        <f>INDEX('SO APRIL 2026 Rev2'!$B$6:$BG$51,MATCH(B15,'SO APRIL 2026 Rev2'!$B$6:$B$51,0),MATCH($L$3,'SO APRIL 2026 Rev2'!$B$5:$XG$5,0))</f>
        <v>1500</v>
      </c>
      <c r="M15" s="335">
        <f>INDEX('Summary sales'!$A$6:$BX$50,MATCH($B15,'Summary sales'!$A$6:$A$50,0),MATCH($L$3,'Summary sales'!$A$7:$BX$7,0))</f>
        <v>1831.1699999999255</v>
      </c>
      <c r="N15" s="335">
        <f t="shared" si="330"/>
        <v>331.16999999992549</v>
      </c>
      <c r="O15" s="336">
        <f t="shared" si="331"/>
        <v>1.2207799999999502</v>
      </c>
      <c r="P15" s="335">
        <f>INDEX('SO APRIL 2026 Rev2'!$B$6:$BG$51,MATCH(B15,'SO APRIL 2026 Rev2'!$B$6:$B$51,0),MATCH($P$3,'SO APRIL 2026 Rev2'!$B$5:$XG$5,0))</f>
        <v>1129.7312903225857</v>
      </c>
      <c r="Q15" s="335">
        <f>INDEX('Summary sales'!$A$6:$BX$50,MATCH($B15,'Summary sales'!$A$6:$A$50,0),MATCH($P$3,'Summary sales'!$A$7:$BX$7,0))</f>
        <v>1155.3000000002794</v>
      </c>
      <c r="R15" s="335">
        <f t="shared" si="332"/>
        <v>25.568709677693732</v>
      </c>
      <c r="S15" s="336">
        <f t="shared" si="333"/>
        <v>1.0226325586417924</v>
      </c>
      <c r="T15" s="335">
        <f>INDEX('SO APRIL 2026 Rev2'!$B$6:$BG$51,MATCH(B15,'SO APRIL 2026 Rev2'!$B$6:$B$51,0),MATCH($T$3,'SO APRIL 2026 Rev2'!$B$5:$XG$5,0))</f>
        <v>3282.5161290322658</v>
      </c>
      <c r="U15" s="335">
        <f>INDEX('Summary sales'!$A$6:$BX$50,MATCH($B15,'Summary sales'!$A$6:$A$50,0),MATCH($T$3,'Summary sales'!$A$7:$BX$7,0))</f>
        <v>3389.8000000002794</v>
      </c>
      <c r="V15" s="335">
        <f t="shared" si="334"/>
        <v>107.28387096801362</v>
      </c>
      <c r="W15" s="336">
        <f t="shared" si="335"/>
        <v>1.0326834253818709</v>
      </c>
      <c r="X15" s="335">
        <f>INDEX('SO APRIL 2026 Rev2'!$B$6:$BG$51,MATCH(B15,'SO APRIL 2026 Rev2'!$B$6:$B$51,0),MATCH($X$3,'SO APRIL 2026 Rev2'!$B$5:$XG$5,0))</f>
        <v>644.02064516129087</v>
      </c>
      <c r="Y15" s="335">
        <f>INDEX('Summary sales'!$A$6:$BX$50,MATCH($B15,'Summary sales'!$A$6:$A$50,0),MATCH($X$3,'Summary sales'!$A$7:$BX$7,0))</f>
        <v>1081.0999999999767</v>
      </c>
      <c r="Z15" s="335">
        <f t="shared" si="336"/>
        <v>437.07935483868584</v>
      </c>
      <c r="AA15" s="336">
        <f t="shared" si="337"/>
        <v>1.6786728936759816</v>
      </c>
      <c r="AB15" s="335">
        <f>INDEX('SO APRIL 2026 Rev2'!$B$6:$BG$51,MATCH(B15,'SO APRIL 2026 Rev2'!$B$6:$B$51,0),MATCH($AB$3,'SO APRIL 2026 Rev2'!$B$5:$XG$5,0))</f>
        <v>0</v>
      </c>
      <c r="AC15" s="335">
        <f>INDEX('Summary sales'!$A$6:$BX$50,MATCH($B15,'Summary sales'!$A$6:$A$50,0),MATCH($AB$3,'Summary sales'!$A$7:$BX$7,0))</f>
        <v>0</v>
      </c>
      <c r="AD15" s="335">
        <f t="shared" si="338"/>
        <v>0</v>
      </c>
      <c r="AE15" s="336" t="e">
        <f t="shared" si="339"/>
        <v>#DIV/0!</v>
      </c>
      <c r="AF15" s="335">
        <f>INDEX('SO APRIL 2026 Rev2'!$B$6:$BG$51,MATCH(B15,'SO APRIL 2026 Rev2'!$B$6:$B$51,0),MATCH($AF$3,'SO APRIL 2026 Rev2'!$B$5:$XG$5,0))</f>
        <v>499.97064516129024</v>
      </c>
      <c r="AG15" s="335">
        <f>INDEX('Summary sales'!$A$6:$BX$50,MATCH($B15,'Summary sales'!$A$6:$A$50,0),MATCH($AF$3,'Summary sales'!$A$7:$BX$7,0))</f>
        <v>0</v>
      </c>
      <c r="AH15" s="335">
        <f t="shared" si="340"/>
        <v>-499.97064516129024</v>
      </c>
      <c r="AI15" s="336">
        <f t="shared" si="341"/>
        <v>0</v>
      </c>
      <c r="AJ15" s="335">
        <f>INDEX('SO APRIL 2026 Rev2'!$B$6:$BG$51,MATCH(B15,'SO APRIL 2026 Rev2'!$B$6:$B$51,0),MATCH($AJ$3,'SO APRIL 2026 Rev2'!$B$5:$XG$5,0))</f>
        <v>603.76322580644887</v>
      </c>
      <c r="AK15" s="335">
        <f>INDEX('Summary sales'!$A$6:$BX$50,MATCH($B15,'Summary sales'!$A$6:$A$50,0),MATCH($AJ$3,'Summary sales'!$A$7:$BX$7,0))</f>
        <v>1088.8499999999767</v>
      </c>
      <c r="AL15" s="335">
        <f t="shared" si="342"/>
        <v>485.08677419352784</v>
      </c>
      <c r="AM15" s="336">
        <f t="shared" si="343"/>
        <v>1.8034387545640853</v>
      </c>
      <c r="AN15" s="335">
        <f>INDEX('SO APRIL 2026 Rev2'!$B$6:$BG$51,MATCH(B15,'SO APRIL 2026 Rev2'!$B$6:$B$51,0),MATCH($AN$3,'SO APRIL 2026 Rev2'!$B$5:$XG$5,0))</f>
        <v>673.27548387096704</v>
      </c>
      <c r="AO15" s="335">
        <f>INDEX('Summary sales'!$A$6:$BX$50,MATCH($B15,'Summary sales'!$A$6:$A$50,0),MATCH($AN$3,'Summary sales'!$A$7:$BX$7,0))</f>
        <v>709.6600000000326</v>
      </c>
      <c r="AP15" s="335">
        <f t="shared" si="344"/>
        <v>36.38451612906556</v>
      </c>
      <c r="AQ15" s="336">
        <f t="shared" si="345"/>
        <v>1.054041053032073</v>
      </c>
      <c r="AR15" s="335">
        <f>INDEX('SO APRIL 2026 Rev2'!$B$6:$BG$51,MATCH(B15,'SO APRIL 2026 Rev2'!$B$6:$B$51,0),MATCH($AR$3,'SO APRIL 2026 Rev2'!$B$5:$XG$5,0))</f>
        <v>5514.1990322580623</v>
      </c>
      <c r="AS15" s="335">
        <f>INDEX('Summary sales'!$A$6:$BX$50,MATCH($B15,'Summary sales'!$A$6:$A$50,0),MATCH($AR$3,'Summary sales'!$A$7:$BX$7,0))</f>
        <v>5547.4199999999255</v>
      </c>
      <c r="AT15" s="335">
        <f t="shared" si="346"/>
        <v>33.220967741863205</v>
      </c>
      <c r="AU15" s="336">
        <f t="shared" si="347"/>
        <v>1.0060246225331224</v>
      </c>
      <c r="AV15" s="335">
        <f>INDEX('SO APRIL 2026 Rev2'!$B$6:$BG$51,MATCH(B15,'SO APRIL 2026 Rev2'!$B$6:$B$51,0),MATCH($AV$3,'SO APRIL 2026 Rev2'!$B$5:$XG$5,0))</f>
        <v>6600.0622580645213</v>
      </c>
      <c r="AW15" s="335">
        <f>INDEX('Summary sales'!$A$6:$BX$50,MATCH($B15,'Summary sales'!$A$6:$A$50,0),MATCH($AV$3,'Summary sales'!$A$7:$BX$7,0))</f>
        <v>3972.8599999998696</v>
      </c>
      <c r="AX15" s="335">
        <f t="shared" si="348"/>
        <v>-2627.2022580646517</v>
      </c>
      <c r="AY15" s="336">
        <f t="shared" si="349"/>
        <v>0.60194280669784428</v>
      </c>
      <c r="AZ15" s="335">
        <f>INDEX('SO APRIL 2026 Rev2'!$B$6:$BG$51,MATCH(B15,'SO APRIL 2026 Rev2'!$B$6:$B$51,0),MATCH($AZ$3,'SO APRIL 2026 Rev2'!$B$5:$XG$5,0))</f>
        <v>2874.3264516129029</v>
      </c>
      <c r="BA15" s="335">
        <f>INDEX('Summary sales'!$A$6:$BX$50,MATCH($B15,'Summary sales'!$A$6:$A$50,0),MATCH($AZ$3,'Summary sales'!$A$7:$BX$7,0))</f>
        <v>452.72999999998137</v>
      </c>
      <c r="BB15" s="335">
        <f t="shared" si="350"/>
        <v>-2421.5964516129216</v>
      </c>
      <c r="BC15" s="336">
        <f t="shared" si="351"/>
        <v>0.15750820500779789</v>
      </c>
      <c r="BD15" s="335">
        <f>INDEX('SO APRIL 2026 Rev2'!$B$6:$BG$51,MATCH(B15,'SO APRIL 2026 Rev2'!$B$6:$B$51,0),MATCH($BD$3,'SO APRIL 2026 Rev2'!$B$5:$XG$5,0))</f>
        <v>500</v>
      </c>
      <c r="BE15" s="335">
        <f>INDEX('Summary sales'!$A$6:$BX$50,MATCH($B15,'Summary sales'!$A$6:$A$50,0),MATCH($BD$3,'Summary sales'!$A$7:$BX$7,0))</f>
        <v>259.38000000000102</v>
      </c>
      <c r="BF15" s="335">
        <f t="shared" si="352"/>
        <v>-240.61999999999898</v>
      </c>
      <c r="BG15" s="336">
        <f t="shared" si="353"/>
        <v>0.518760000000002</v>
      </c>
      <c r="BH15" s="335">
        <f>INDEX('SO APRIL 2026 Rev2'!$B$6:$BG$51,MATCH(B15,'SO APRIL 2026 Rev2'!$B$6:$B$51,0),MATCH($BH$3,'SO APRIL 2026 Rev2'!$B$5:$XG$5,0))</f>
        <v>4800</v>
      </c>
      <c r="BI15" s="335">
        <f>INDEX('Summary sales'!$A$6:$BX$50,MATCH($B15,'Summary sales'!$A$6:$A$50,0),MATCH($BH$3,'Summary sales'!$A$7:$BX$7,0))</f>
        <v>3792.6899999999441</v>
      </c>
      <c r="BJ15" s="335">
        <f t="shared" si="354"/>
        <v>-1007.3100000000559</v>
      </c>
      <c r="BK15" s="336">
        <f t="shared" si="355"/>
        <v>0.79014374999998838</v>
      </c>
      <c r="BL15" s="335">
        <f>INDEX('SO APRIL 2026 Rev2'!$B$6:$BG$51,MATCH(B15,'SO APRIL 2026 Rev2'!$B$6:$B$51,0),MATCH($BL$3,'SO APRIL 2026 Rev2'!$B$5:$XG$5,0))</f>
        <v>9000.0570967741915</v>
      </c>
      <c r="BM15" s="335">
        <f>INDEX('Summary sales'!$A$6:$BX$50,MATCH($B15,'Summary sales'!$A$6:$A$50,0),MATCH($BL$3,'Summary sales'!$A$7:$BX$7,0))</f>
        <v>9747.9000000003725</v>
      </c>
      <c r="BN15" s="335">
        <f t="shared" si="356"/>
        <v>747.84290322618108</v>
      </c>
      <c r="BO15" s="336">
        <f t="shared" si="357"/>
        <v>1.0830931287640635</v>
      </c>
      <c r="BP15" s="335">
        <f>INDEX('SO APRIL 2026 Rev2'!$B$6:$BG$51,MATCH(B15,'SO APRIL 2026 Rev2'!$B$6:$B$51,0),MATCH($BP$3,'SO APRIL 2026 Rev2'!$B$5:$XG$5,0))</f>
        <v>1300</v>
      </c>
      <c r="BQ15" s="335">
        <f>INDEX('Summary sales'!$A$6:$BX$50,MATCH($B15,'Summary sales'!$A$6:$A$50,0),MATCH($BP$3,'Summary sales'!$A$7:$BX$7,0))</f>
        <v>1480.6499999999069</v>
      </c>
      <c r="BR15" s="335">
        <f t="shared" si="319"/>
        <v>180.64999999990687</v>
      </c>
      <c r="BS15" s="336">
        <f t="shared" si="320"/>
        <v>1.1389615384614669</v>
      </c>
      <c r="BT15" s="335">
        <f>INDEX('SO APRIL 2026 Rev2'!$B$6:$BG$51,MATCH(B15,'SO APRIL 2026 Rev2'!$B$6:$B$51,0),MATCH($BT$3,'SO APRIL 2026 Rev2'!$B$5:$XG$5,0))</f>
        <v>1000</v>
      </c>
      <c r="BU15" s="335">
        <f>INDEX('Summary sales'!$A$6:$BX$50,MATCH($B15,'Summary sales'!$A$6:$A$50,0),MATCH($BT$3,'Summary sales'!$A$7:$BX$7,0))</f>
        <v>827.32800000009593</v>
      </c>
      <c r="BV15" s="335">
        <f t="shared" si="358"/>
        <v>-172.67199999990407</v>
      </c>
      <c r="BW15" s="336">
        <f t="shared" si="359"/>
        <v>0.82732800000009588</v>
      </c>
      <c r="BX15" s="335">
        <f>INDEX('SO APRIL 2026 Rev2'!$B$6:$BG$51,MATCH(B15,'SO APRIL 2026 Rev2'!$B$6:$B$51,0),MATCH($BX$3,'SO APRIL 2026 Rev2'!$B$5:$XG$5,0))</f>
        <v>5500</v>
      </c>
      <c r="BY15" s="335">
        <f ca="1">INDEX('Summary sales'!$A$6:$BX$50,MATCH($B15,'Summary sales'!$A$6:$A$50,0),MATCH($BX$3,'Summary sales'!$A$7:$BX$7,0))</f>
        <v>4801.51</v>
      </c>
      <c r="BZ15" s="335">
        <f t="shared" ca="1" si="360"/>
        <v>-698.48999999999978</v>
      </c>
      <c r="CA15" s="336">
        <f t="shared" ca="1" si="361"/>
        <v>0.87300181818181821</v>
      </c>
      <c r="CB15" s="335">
        <f>INDEX('SO APRIL 2026 Rev2'!$B$6:$BG$51,MATCH(B15,'SO APRIL 2026 Rev2'!$B$6:$B$51,0),MATCH($CB$3,'SO APRIL 2026 Rev2'!$B$5:$XG$5,0))</f>
        <v>70.054838709677327</v>
      </c>
      <c r="CC15" s="335">
        <f>INDEX('Summary sales'!$A$6:$BX$50,MATCH($B15,'Summary sales'!$A$6:$A$50,0),MATCH($CB$3,'Summary sales'!$A$7:$BX$7,0))</f>
        <v>74.69999999999709</v>
      </c>
      <c r="CD15" s="335">
        <f t="shared" si="362"/>
        <v>4.6451612903197628</v>
      </c>
      <c r="CE15" s="336">
        <f t="shared" si="363"/>
        <v>1.0663075010360146</v>
      </c>
      <c r="CF15" s="335">
        <f>INDEX('SO APRIL 2026 Rev2'!$B$6:$BG$51,MATCH(B15,'SO APRIL 2026 Rev2'!$B$6:$B$51,0),MATCH($CF$3,'SO APRIL 2026 Rev2'!$B$5:$XG$5,0))</f>
        <v>89.451612903225808</v>
      </c>
      <c r="CG15" s="335">
        <f>INDEX('Summary sales'!$A$6:$BX$50,MATCH($B15,'Summary sales'!$A$6:$A$50,0),MATCH($CF$3,'Summary sales'!$A$7:$BX$7,0))</f>
        <v>44.563000000009197</v>
      </c>
      <c r="CH15" s="335">
        <f t="shared" si="364"/>
        <v>-44.888612903216611</v>
      </c>
      <c r="CI15" s="336">
        <f t="shared" si="365"/>
        <v>0.49817994951326544</v>
      </c>
      <c r="CJ15" s="335">
        <f>INDEX('SO APRIL 2026 Rev2'!$B$6:$BG$51,MATCH(B15,'SO APRIL 2026 Rev2'!$B$6:$B$51,0),MATCH($CJ$3,'SO APRIL 2026 Rev2'!$B$5:$XG$5,0))</f>
        <v>3500</v>
      </c>
      <c r="CK15" s="335">
        <f>INDEX('Summary sales'!$A$6:$BX$50,MATCH($B15,'Summary sales'!$A$6:$A$50,0),MATCH($CJ$3,'Summary sales'!$A$7:$BX$7,0))</f>
        <v>3630</v>
      </c>
      <c r="CL15" s="335">
        <f t="shared" si="366"/>
        <v>130</v>
      </c>
      <c r="CM15" s="336">
        <f t="shared" si="367"/>
        <v>1.0371428571428571</v>
      </c>
      <c r="CN15" s="335">
        <f>INDEX('SO APRIL 2026 Rev2'!$B$6:$BG$51,MATCH(B15,'SO APRIL 2026 Rev2'!$B$6:$B$51,0),MATCH($CN$3,'SO APRIL 2026 Rev2'!$B$5:$XG$5,0))</f>
        <v>2900</v>
      </c>
      <c r="CO15" s="335">
        <f>INDEX('Summary sales'!$A$6:$BX$50,MATCH($B15,'Summary sales'!$A$6:$A$50,0),MATCH($CN$3,'Summary sales'!$A$7:$BX$7,0))</f>
        <v>3715.7000000001863</v>
      </c>
      <c r="CP15" s="335">
        <f t="shared" si="368"/>
        <v>815.70000000018626</v>
      </c>
      <c r="CQ15" s="336">
        <f t="shared" si="369"/>
        <v>1.2812758620690297</v>
      </c>
      <c r="CR15" s="335">
        <f>INDEX('SO APRIL 2026 Rev2'!$B$6:$BG$51,MATCH(B15,'SO APRIL 2026 Rev2'!$B$6:$B$51,0),MATCH($CR$3,'SO APRIL 2026 Rev2'!$B$5:$XG$5,0))</f>
        <v>5000</v>
      </c>
      <c r="CS15" s="335">
        <f>INDEX('Summary sales'!$A$6:$BX$50,MATCH($B15,'Summary sales'!$A$6:$A$50,0),MATCH($CR$3,'Summary sales'!$A$7:$BX$7,0))</f>
        <v>3785.7600000000093</v>
      </c>
      <c r="CT15" s="335">
        <f t="shared" si="370"/>
        <v>-1214.2399999999907</v>
      </c>
      <c r="CU15" s="336">
        <f t="shared" si="371"/>
        <v>0.75715200000000182</v>
      </c>
      <c r="CV15" s="335">
        <f>INDEX('SO APRIL 2026 Rev2'!$B$6:$BG$51,MATCH(B15,'SO APRIL 2026 Rev2'!$B$6:$B$51,0),MATCH($CV$3,'SO APRIL 2026 Rev2'!$B$5:$XG$5,0))</f>
        <v>8000</v>
      </c>
      <c r="CW15" s="335">
        <f>INDEX('Summary sales'!$A$6:$BX$50,MATCH($B15,'Summary sales'!$A$6:$A$50,0),MATCH($CV$3,'Summary sales'!$A$7:$BX$7,0))</f>
        <v>9162</v>
      </c>
      <c r="CX15" s="335">
        <f t="shared" si="372"/>
        <v>1162</v>
      </c>
      <c r="CY15" s="336">
        <f t="shared" si="373"/>
        <v>1.1452500000000001</v>
      </c>
      <c r="CZ15" s="335">
        <f>INDEX('SO APRIL 2026 Rev2'!$B$6:$BG$51,MATCH(B15,'SO APRIL 2026 Rev2'!$B$6:$B$51,0),MATCH($CZ$3,'SO APRIL 2026 Rev2'!$B$5:$XG$5,0))</f>
        <v>11659.554548387085</v>
      </c>
      <c r="DA15" s="335">
        <f>INDEX('Summary sales'!$A$6:$BX$50,MATCH($B15,'Summary sales'!$A$6:$A$50,0),MATCH($CZ$3,'Summary sales'!$A$7:$BX$7,0))</f>
        <v>16861.523000001907</v>
      </c>
      <c r="DB15" s="335">
        <f t="shared" si="374"/>
        <v>5201.9684516148227</v>
      </c>
      <c r="DC15" s="336">
        <f t="shared" si="375"/>
        <v>1.4461549907440017</v>
      </c>
      <c r="DD15" s="335">
        <f>INDEX('SO APRIL 2026 Rev2'!$B$6:$BG$51,MATCH(B15,'SO APRIL 2026 Rev2'!$B$6:$B$51,0),MATCH($DD$3,'SO APRIL 2026 Rev2'!$B$5:$XG$5,0))</f>
        <v>2020.8603225806426</v>
      </c>
      <c r="DE15" s="335">
        <f>INDEX('Summary sales'!$A$6:$BX$50,MATCH($B15,'Summary sales'!$A$6:$A$50,0),MATCH($DD$3,'Summary sales'!$A$7:$BX$7,0))</f>
        <v>2239.230000000447</v>
      </c>
      <c r="DF15" s="335">
        <f t="shared" si="376"/>
        <v>218.36967741980447</v>
      </c>
      <c r="DG15" s="336">
        <f t="shared" si="377"/>
        <v>1.10805777864991</v>
      </c>
      <c r="DH15" s="335">
        <f>INDEX('SO APRIL 2026 Rev2'!$B$6:$BG$51,MATCH(B15,'SO APRIL 2026 Rev2'!$B$6:$B$51,0),MATCH($DH$3,'SO APRIL 2026 Rev2'!$B$5:$XG$5,0))</f>
        <v>800</v>
      </c>
      <c r="DI15" s="335">
        <f>INDEX('Summary sales'!$A$6:$BX$50,MATCH($B15,'Summary sales'!$A$6:$A$50,0),MATCH($DH$3,'Summary sales'!$A$7:$BX$7,0))</f>
        <v>1045.3199999999488</v>
      </c>
      <c r="DJ15" s="335">
        <f t="shared" si="378"/>
        <v>245.31999999994878</v>
      </c>
      <c r="DK15" s="336">
        <f t="shared" si="379"/>
        <v>1.3066499999999359</v>
      </c>
      <c r="DL15" s="335">
        <f>INDEX('SO APRIL 2026 Rev2'!$B$6:$BG$51,MATCH(B15,'SO APRIL 2026 Rev2'!$B$6:$B$51,0),MATCH($DL$3,'SO APRIL 2026 Rev2'!$B$5:$XG$5,0))</f>
        <v>7200</v>
      </c>
      <c r="DM15" s="335">
        <f>INDEX('Summary sales'!$A$6:$BX$50,MATCH($B15,'Summary sales'!$A$6:$A$50,0),MATCH($DL$3,'Summary sales'!$A$7:$BX$7,0))</f>
        <v>9246.9000000003725</v>
      </c>
      <c r="DN15" s="335">
        <f t="shared" si="380"/>
        <v>2046.9000000003725</v>
      </c>
      <c r="DO15" s="336">
        <f t="shared" si="381"/>
        <v>1.2842916666667183</v>
      </c>
      <c r="DP15" s="335">
        <f>INDEX('SO APRIL 2026 Rev2'!$B$6:$BG$51,MATCH(B15,'SO APRIL 2026 Rev2'!$B$6:$B$51,0),MATCH($DP$3,'SO APRIL 2026 Rev2'!$B$5:$XG$5,0))</f>
        <v>3499.876774193548</v>
      </c>
      <c r="DQ15" s="335">
        <f>INDEX('Summary sales'!$A$6:$BX$50,MATCH($B15,'Summary sales'!$A$6:$A$50,0),MATCH($DP$3,'Summary sales'!$A$7:$BX$7,0))</f>
        <v>4426.8699999999953</v>
      </c>
      <c r="DR15" s="335">
        <f t="shared" si="382"/>
        <v>926.9932258064473</v>
      </c>
      <c r="DS15" s="336">
        <f t="shared" si="383"/>
        <v>1.264864532557735</v>
      </c>
      <c r="DT15" s="335">
        <f>INDEX('SO APRIL 2026 Rev2'!$B$6:$BG$51,MATCH(B15,'SO APRIL 2026 Rev2'!$B$6:$B$51,0),MATCH($DT$3,'SO APRIL 2026 Rev2'!$B$5:$XG$5,0))</f>
        <v>2043.2745161290325</v>
      </c>
      <c r="DU15" s="335">
        <f>INDEX('Summary sales'!$A$6:$BX$50,MATCH($B15,'Summary sales'!$A$6:$A$50,0),MATCH($DT$3,'Summary sales'!$A$7:$BX$7,0))</f>
        <v>1167.1800000001676</v>
      </c>
      <c r="DV15" s="335">
        <f t="shared" si="384"/>
        <v>-876.09451612886483</v>
      </c>
      <c r="DW15" s="336">
        <f t="shared" si="385"/>
        <v>0.57123014591861154</v>
      </c>
      <c r="DX15" s="335">
        <f>INDEX('SO APRIL 2026 Rev2'!$B$6:$BG$51,MATCH(B15,'SO APRIL 2026 Rev2'!$B$6:$B$51,0),MATCH($DX$3,'SO APRIL 2026 Rev2'!$B$5:$XG$5,0))</f>
        <v>1999.5303225806451</v>
      </c>
      <c r="DY15" s="335">
        <f>INDEX('Summary sales'!$A$6:$BX$50,MATCH($B15,'Summary sales'!$A$6:$A$50,0),MATCH($DX$3,'Summary sales'!$A$7:$BX$7,0))</f>
        <v>1911.4100000000326</v>
      </c>
      <c r="DZ15" s="335">
        <f t="shared" si="386"/>
        <v>-88.120322580612537</v>
      </c>
      <c r="EA15" s="336">
        <f t="shared" si="387"/>
        <v>0.95592948924781385</v>
      </c>
      <c r="EB15" s="335">
        <f>INDEX('SO APRIL 2026 Rev2'!$B$6:$BG$51,MATCH(B15,'SO APRIL 2026 Rev2'!$B$6:$B$51,0),MATCH($EB$3,'SO APRIL 2026 Rev2'!$B$5:$XG$5,0))</f>
        <v>1000</v>
      </c>
      <c r="EC15" s="335">
        <f>INDEX('Summary sales'!$A$6:$BX$50,MATCH($B15,'Summary sales'!$A$6:$A$50,0),MATCH($EB$3,'Summary sales'!$A$7:$BX$7,0))</f>
        <v>954.31000000005588</v>
      </c>
      <c r="ED15" s="335">
        <f t="shared" si="388"/>
        <v>-45.689999999944121</v>
      </c>
      <c r="EE15" s="336">
        <f t="shared" si="389"/>
        <v>0.95431000000005584</v>
      </c>
      <c r="EF15" s="335">
        <f>INDEX('SO APRIL 2026 Rev2'!$B$6:$BG$51,MATCH(B15,'SO APRIL 2026 Rev2'!$B$6:$B$51,0),MATCH($EF$3,'SO APRIL 2026 Rev2'!$B$5:$XG$5,0))</f>
        <v>11007.047419354845</v>
      </c>
      <c r="EG15" s="335">
        <f>INDEX('Summary sales'!$A$6:$BX$50,MATCH($B15,'Summary sales'!$A$6:$A$50,0),MATCH($EF$3,'Summary sales'!$A$7:$BX$7,0))</f>
        <v>10231.290000000037</v>
      </c>
      <c r="EH15" s="335">
        <f t="shared" si="390"/>
        <v>-775.75741935480801</v>
      </c>
      <c r="EI15" s="336">
        <f t="shared" si="391"/>
        <v>0.92952175185593255</v>
      </c>
      <c r="EJ15" s="335">
        <f>INDEX('SO APRIL 2026 Rev2'!$B$6:$BG$51,MATCH(B15,'SO APRIL 2026 Rev2'!$B$6:$B$51,0),MATCH($EJ$3,'SO APRIL 2026 Rev2'!$B$5:$XG$5,0))</f>
        <v>1519.5448387096778</v>
      </c>
      <c r="EK15" s="335">
        <f>INDEX('Summary sales'!$A$6:$BX$50,MATCH($B15,'Summary sales'!$A$6:$A$50,0),MATCH($EJ$3,'Summary sales'!$A$7:$BX$7,0))</f>
        <v>2235.8500000000931</v>
      </c>
      <c r="EL15" s="335">
        <f t="shared" si="392"/>
        <v>716.3051612904153</v>
      </c>
      <c r="EM15" s="336">
        <f t="shared" si="393"/>
        <v>1.4713945538446014</v>
      </c>
      <c r="EN15" s="335">
        <f>INDEX('SO APRIL 2026 Rev2'!$B$6:$BG$51,MATCH(B15,'SO APRIL 2026 Rev2'!$B$6:$B$51,0),MATCH($EN$3,'SO APRIL 2026 Rev2'!$B$5:$XG$5,0))</f>
        <v>3999.6741935483842</v>
      </c>
      <c r="EO15" s="335">
        <f>INDEX('Summary sales'!$A$6:$BX$50,MATCH($B15,'Summary sales'!$A$6:$A$50,0),MATCH($EN$3,'Summary sales'!$A$7:$BX$7,0))</f>
        <v>6182.8899999996647</v>
      </c>
      <c r="EP15" s="335">
        <f t="shared" si="394"/>
        <v>2183.2158064512805</v>
      </c>
      <c r="EQ15" s="336">
        <f t="shared" si="395"/>
        <v>1.545848411846366</v>
      </c>
      <c r="ER15" s="335">
        <f>INDEX('SO APRIL 2026 Rev2'!$B$6:$BG$51,MATCH(B15,'SO APRIL 2026 Rev2'!$B$6:$B$51,0),MATCH($ER$3,'SO APRIL 2026 Rev2'!$B$5:$XG$5,0))</f>
        <v>7000</v>
      </c>
      <c r="ES15" s="335">
        <f>INDEX('Summary sales'!$A$6:$BX$50,MATCH(B15,'Summary sales'!$A$6:$A$50,0),MATCH($ER$3,'Summary sales'!$A$7:$BX$7,0))</f>
        <v>7682.6899999999441</v>
      </c>
      <c r="ET15" s="335">
        <f t="shared" si="396"/>
        <v>682.68999999994412</v>
      </c>
      <c r="EU15" s="336">
        <f t="shared" si="397"/>
        <v>1.0975271428571349</v>
      </c>
      <c r="EV15" s="335">
        <f>INDEX('SO APRIL 2026 Rev2'!$B$6:$BG$51,MATCH(B15,'SO APRIL 2026 Rev2'!$B$6:$B$51,0),MATCH($EV$3,'SO APRIL 2026 Rev2'!$B$5:$XG$5,0))</f>
        <v>5000</v>
      </c>
      <c r="EW15" s="335">
        <f>INDEX('Summary sales'!$A$6:$BX$50,MATCH($B15,'Summary sales'!$A$6:$A$50,0),MATCH($EV$3,'Summary sales'!$A$7:$BX$7,0))</f>
        <v>4446.5500000000466</v>
      </c>
      <c r="EX15" s="335">
        <f t="shared" si="398"/>
        <v>-553.44999999995343</v>
      </c>
      <c r="EY15" s="336">
        <f t="shared" si="399"/>
        <v>0.88931000000000926</v>
      </c>
      <c r="EZ15" s="335">
        <f>INDEX('SO APRIL 2026 Rev2'!$B$6:$BG$51,MATCH(B15,'SO APRIL 2026 Rev2'!$B$6:$B$51,0),MATCH($EZ$3,'SO APRIL 2026 Rev2'!$B$5:$XG$5,0))</f>
        <v>26500</v>
      </c>
      <c r="FA15" s="335">
        <f>INDEX('Summary sales'!$A$6:$BX$50,MATCH($B15,'Summary sales'!$A$6:$A$50,0),MATCH($EZ$3,'Summary sales'!$A$7:$BX$7,0))</f>
        <v>23644.349999999627</v>
      </c>
      <c r="FB15" s="335">
        <f t="shared" si="400"/>
        <v>-2855.6500000003725</v>
      </c>
      <c r="FC15" s="336">
        <f t="shared" si="401"/>
        <v>0.89223962264149537</v>
      </c>
      <c r="FD15" s="335">
        <f>INDEX('SO APRIL 2026 Rev2'!$B$6:$BG$51,MATCH(B15,'SO APRIL 2026 Rev2'!$B$6:$B$51,0),MATCH($FD$3,'SO APRIL 2026 Rev2'!$B$5:$XG$5,0))</f>
        <v>6000</v>
      </c>
      <c r="FE15" s="335">
        <f>INDEX('Summary sales'!$A$6:$BX$50,MATCH(B15,'Summary sales'!$A$6:$A$50,0),MATCH($FD$3,'Summary sales'!$A$7:$BX$7,0))</f>
        <v>7014.6700000001583</v>
      </c>
      <c r="FF15" s="335">
        <f t="shared" si="402"/>
        <v>1014.6700000001583</v>
      </c>
      <c r="FG15" s="336">
        <f t="shared" si="403"/>
        <v>1.169111666666693</v>
      </c>
      <c r="FH15" s="335">
        <f>INDEX('SO APRIL 2026 Rev2'!$B$6:$BG$51,MATCH(B15,'SO APRIL 2026 Rev2'!$B$6:$B$51,0),MATCH($FH$3,'SO APRIL 2026 Rev2'!$B$5:$XG$5,0))</f>
        <v>3500</v>
      </c>
      <c r="FI15" s="335">
        <f>INDEX('Summary sales'!$A$6:$BX$50,MATCH(B15,'Summary sales'!$A$6:$A$50,0),MATCH($FH$3,'Summary sales'!$A$7:$BX$7,0))</f>
        <v>4062.4000000003725</v>
      </c>
      <c r="FJ15" s="335">
        <f t="shared" si="404"/>
        <v>562.40000000037253</v>
      </c>
      <c r="FK15" s="336">
        <f t="shared" si="405"/>
        <v>1.1606857142858207</v>
      </c>
      <c r="FL15" s="335">
        <f>INDEX('SO APRIL 2026 Rev2'!$B$6:$BG$51,MATCH(B15,'SO APRIL 2026 Rev2'!$B$6:$B$51,0),MATCH($FL$3,'SO APRIL 2026 Rev2'!$B$5:$XG$5,0))</f>
        <v>726.8151612903232</v>
      </c>
      <c r="FM15" s="335">
        <f>INDEX('Summary sales'!$A$6:$BX$50,MATCH(B15,'Summary sales'!$A$6:$A$50,0),MATCH($FL$3,'Summary sales'!$A$7:$BX$7,0))</f>
        <v>694.02000000001863</v>
      </c>
      <c r="FN15" s="335">
        <f t="shared" si="406"/>
        <v>-32.795161290304577</v>
      </c>
      <c r="FO15" s="336">
        <f t="shared" si="407"/>
        <v>0.95487826474053872</v>
      </c>
      <c r="FP15" s="335">
        <f>INDEX('SO APRIL 2026 Rev2'!$B$6:$BG$51,MATCH(B15,'SO APRIL 2026 Rev2'!$B$6:$B$51,0),MATCH($FP$3,'SO APRIL 2026 Rev2'!$B$5:$XG$5,0))</f>
        <v>3018.0416129032269</v>
      </c>
      <c r="FQ15" s="335">
        <f>INDEX('Summary sales'!$A$6:$BX$50,MATCH(B15,'Summary sales'!$A$6:$A$50,0),MATCH($FP$3,'Summary sales'!$A$7:$BX$7,0))</f>
        <v>4038.9899999997579</v>
      </c>
      <c r="FR15" s="335">
        <f t="shared" si="408"/>
        <v>1020.948387096531</v>
      </c>
      <c r="FS15" s="336">
        <f t="shared" si="409"/>
        <v>1.3382817462594303</v>
      </c>
      <c r="FT15" s="335">
        <f>INDEX('SO APRIL 2026 Rev2'!$B$6:$BG$51,MATCH(B15,'SO APRIL 2026 Rev2'!$B$6:$B$51,0),MATCH($FT$3,'SO APRIL 2026 Rev2'!$B$5:$XG$5,0))</f>
        <v>2044.9996774193546</v>
      </c>
      <c r="FU15" s="335">
        <f>INDEX('Summary sales'!$A$6:$BX$50,MATCH(B15,'Summary sales'!$A$6:$A$50,0),MATCH($FT$3,'Summary sales'!$A$7:$BX$7,0))</f>
        <v>3048.7300000002142</v>
      </c>
      <c r="FV15" s="335">
        <f t="shared" si="410"/>
        <v>1003.7303225808596</v>
      </c>
      <c r="FW15" s="336">
        <f t="shared" si="411"/>
        <v>1.4908217510564581</v>
      </c>
      <c r="FX15" s="335">
        <f>INDEX('SO APRIL 2026 Rev2'!$B$6:$BG$51,MATCH(B15,'SO APRIL 2026 Rev2'!$B$6:$B$51,0),MATCH($FX$3,'SO APRIL 2026 Rev2'!$B$5:$XG$5,0))</f>
        <v>369.61070967741654</v>
      </c>
      <c r="FY15" s="335">
        <f>INDEX('Summary sales'!$A$6:$BX$50,MATCH(B15,'Summary sales'!$A$6:$A$50,0),MATCH($FX$3,'Summary sales'!$A$7:$BX$7,0))</f>
        <v>99.01300000003539</v>
      </c>
      <c r="FZ15" s="335">
        <f t="shared" si="412"/>
        <v>-270.59770967738115</v>
      </c>
      <c r="GA15" s="336">
        <f t="shared" si="413"/>
        <v>0.26788455368744729</v>
      </c>
      <c r="GB15" s="335">
        <f>INDEX('SO APRIL 2026 Rev2'!$B$6:$BG$51,MATCH(B15,'SO APRIL 2026 Rev2'!$B$6:$B$51,0),MATCH($GB$3,'SO APRIL 2026 Rev2'!$B$5:$XG$5,0))</f>
        <v>0</v>
      </c>
      <c r="GC15" s="335">
        <f>INDEX('Summary sales'!$A$6:$BX$50,MATCH(B15,'Summary sales'!$A$6:$A$50,0),MATCH($GB$3,'Summary sales'!$A$7:$BX$7,0))</f>
        <v>0</v>
      </c>
      <c r="GD15" s="335">
        <f t="shared" si="414"/>
        <v>0</v>
      </c>
      <c r="GE15" s="336" t="e">
        <f t="shared" si="415"/>
        <v>#DIV/0!</v>
      </c>
      <c r="GF15" s="335">
        <f>INDEX('SO APRIL 2026 Rev2'!$B$6:$BG$51,MATCH(B15,'SO APRIL 2026 Rev2'!$B$6:$B$51,0),MATCH($GF$3,'SO APRIL 2026 Rev2'!$B$5:$XG$5,0))</f>
        <v>5000</v>
      </c>
      <c r="GG15" s="335">
        <f>INDEX('Summary sales'!$A$6:$BX$50,MATCH($B15,'Summary sales'!$A$6:$A$50,0),MATCH($GF$3,'Summary sales'!$A$7:$BX$7,0))</f>
        <v>7248.3009999997921</v>
      </c>
      <c r="GH15" s="335">
        <f t="shared" si="416"/>
        <v>2248.3009999997921</v>
      </c>
      <c r="GI15" s="336">
        <f t="shared" si="417"/>
        <v>1.4496601999999583</v>
      </c>
      <c r="GJ15" s="335">
        <f>INDEX('SO APRIL 2026 Rev2'!$B$6:$BG$51,MATCH(B15,'SO APRIL 2026 Rev2'!$B$6:$B$51,0),MATCH($GJ$3,'SO APRIL 2026 Rev2'!$B$5:$XG$5,0))</f>
        <v>1121.900322580635</v>
      </c>
      <c r="GK15" s="335">
        <f>INDEX('Summary sales'!$A$6:$BX$50,MATCH($B15,'Summary sales'!$A$6:$A$50,0),MATCH($GJ$3,'Summary sales'!$A$7:$BX$7,0))</f>
        <v>2057.9499999997206</v>
      </c>
      <c r="GL15" s="335">
        <f t="shared" si="418"/>
        <v>936.04967741908558</v>
      </c>
      <c r="GM15" s="336">
        <f t="shared" si="419"/>
        <v>1.8343429969482055</v>
      </c>
      <c r="GN15" s="335">
        <f>INDEX('SO APRIL 2026 Rev2'!$B$6:$BG$51,MATCH(B15,'SO APRIL 2026 Rev2'!$B$6:$B$51,0),MATCH($GN$3,'SO APRIL 2026 Rev2'!$B$5:$XG$5,0))</f>
        <v>1800</v>
      </c>
      <c r="GO15" s="335">
        <f>INDEX('Summary sales'!$A$6:$BX$50,MATCH(B15,'Summary sales'!$A$6:$A$50,0),MATCH($GN$3,'Summary sales'!$A$7:$BX$7,0))</f>
        <v>1714.2150000000256</v>
      </c>
      <c r="GP15" s="335">
        <f t="shared" si="420"/>
        <v>-85.784999999974389</v>
      </c>
      <c r="GQ15" s="336">
        <f t="shared" si="421"/>
        <v>0.95234166666668085</v>
      </c>
      <c r="GR15" s="335">
        <f>INDEX('SO APRIL 2026 Rev2'!$B$6:$BG$51,MATCH(B15,'SO APRIL 2026 Rev2'!$B$6:$B$51,0),MATCH($GR$3,'SO APRIL 2026 Rev2'!$B$5:$XG$5,0))</f>
        <v>2499.7025806451697</v>
      </c>
      <c r="GS15" s="335">
        <f>INDEX('Summary sales'!$A$6:$BX$50,MATCH(B15,'Summary sales'!$A$6:$A$50,0),MATCH($GR$3,'Summary sales'!$A$7:$BX$7,0))</f>
        <v>3451.9799999999814</v>
      </c>
      <c r="GT15" s="335">
        <f t="shared" si="422"/>
        <v>952.27741935481163</v>
      </c>
      <c r="GU15" s="336">
        <f t="shared" si="423"/>
        <v>1.3809562892514318</v>
      </c>
      <c r="GV15" s="335">
        <f>INDEX('SO APRIL 2026 Rev2'!$B$6:$BG$51,MATCH(B15,'SO APRIL 2026 Rev2'!$B$6:$B$51,0),MATCH($GV$3,'SO APRIL 2026 Rev2'!$B$5:$XG$5,0))</f>
        <v>0</v>
      </c>
      <c r="GW15" s="335">
        <f>INDEX('Summary sales'!$A$6:$BX$50,MATCH(B15,'Summary sales'!$A$6:$A$50,0),MATCH($GV$3,'Summary sales'!$A$7:$BX$7,0))</f>
        <v>0</v>
      </c>
      <c r="GX15" s="335">
        <f t="shared" si="321"/>
        <v>0</v>
      </c>
      <c r="GY15" s="336" t="e">
        <f t="shared" si="322"/>
        <v>#DIV/0!</v>
      </c>
      <c r="GZ15" s="335">
        <f>INDEX('SO APRIL 2026 Rev2'!$B$6:$BG$51,MATCH(B15,'SO APRIL 2026 Rev2'!$B$6:$B$51,0),MATCH($GZ$3,'SO APRIL 2026 Rev2'!$B$5:$XG$5,0))</f>
        <v>0</v>
      </c>
      <c r="HA15" s="335">
        <f>INDEX('Summary sales'!$A$6:$BX$50,MATCH(B15,'Summary sales'!$A$6:$A$50,0),MATCH($GZ$3,'Summary sales'!$A$7:$BX$7,0))</f>
        <v>0</v>
      </c>
      <c r="HB15" s="335">
        <f t="shared" si="424"/>
        <v>0</v>
      </c>
      <c r="HC15" s="379" t="e">
        <f t="shared" si="425"/>
        <v>#DIV/0!</v>
      </c>
    </row>
    <row r="16" spans="1:226" s="317" customFormat="1" ht="15" customHeight="1">
      <c r="A16" s="574"/>
      <c r="B16" s="333">
        <f t="shared" si="323"/>
        <v>46122</v>
      </c>
      <c r="C16" s="334" t="str">
        <f t="shared" si="318"/>
        <v>Jum</v>
      </c>
      <c r="D16" s="335">
        <f t="shared" si="324"/>
        <v>177511.43461290319</v>
      </c>
      <c r="E16" s="335">
        <f t="shared" ca="1" si="325"/>
        <v>175434.17199999804</v>
      </c>
      <c r="F16" s="335">
        <f t="shared" ca="1" si="326"/>
        <v>-2077.2626129051496</v>
      </c>
      <c r="G16" s="336">
        <f t="shared" ca="1" si="327"/>
        <v>0.98829786589559709</v>
      </c>
      <c r="H16" s="335">
        <f>INDEX('SO APRIL 2026 Rev2'!$B$6:$BG$51,MATCH(B16,'SO APRIL 2026 Rev2'!$B$6:$B$51,0),MATCH($H$3,'SO APRIL 2026 Rev2'!$B$5:$XG$5,0))</f>
        <v>1199.5729032258068</v>
      </c>
      <c r="I16" s="335">
        <f>INDEX('Summary sales'!$A$6:$BX$50,MATCH(B16,'Summary sales'!$A$6:$A$50,0),MATCH($H$3,'Summary sales'!$A$7:$BX$7,0))</f>
        <v>1463.3100000000559</v>
      </c>
      <c r="J16" s="335">
        <f t="shared" si="328"/>
        <v>263.73709677424904</v>
      </c>
      <c r="K16" s="336">
        <f t="shared" si="329"/>
        <v>1.219859164928639</v>
      </c>
      <c r="L16" s="335">
        <f>INDEX('SO APRIL 2026 Rev2'!$B$6:$BG$51,MATCH(B16,'SO APRIL 2026 Rev2'!$B$6:$B$51,0),MATCH($L$3,'SO APRIL 2026 Rev2'!$B$5:$XG$5,0))</f>
        <v>1500</v>
      </c>
      <c r="M16" s="335">
        <f>INDEX('Summary sales'!$A$6:$BX$50,MATCH($B16,'Summary sales'!$A$6:$A$50,0),MATCH($L$3,'Summary sales'!$A$7:$BX$7,0))</f>
        <v>1860.4000000003725</v>
      </c>
      <c r="N16" s="335">
        <f t="shared" si="330"/>
        <v>360.40000000037253</v>
      </c>
      <c r="O16" s="336">
        <f t="shared" si="331"/>
        <v>1.2402666666669151</v>
      </c>
      <c r="P16" s="335">
        <f>INDEX('SO APRIL 2026 Rev2'!$B$6:$BG$51,MATCH(B16,'SO APRIL 2026 Rev2'!$B$6:$B$51,0),MATCH($P$3,'SO APRIL 2026 Rev2'!$B$5:$XG$5,0))</f>
        <v>1129.7312903225857</v>
      </c>
      <c r="Q16" s="335">
        <f>INDEX('Summary sales'!$A$6:$BX$50,MATCH($B16,'Summary sales'!$A$6:$A$50,0),MATCH($P$3,'Summary sales'!$A$7:$BX$7,0))</f>
        <v>1231.4499999997206</v>
      </c>
      <c r="R16" s="335">
        <f t="shared" si="332"/>
        <v>101.71870967713494</v>
      </c>
      <c r="S16" s="336">
        <f t="shared" si="333"/>
        <v>1.0900379679207521</v>
      </c>
      <c r="T16" s="335">
        <f>INDEX('SO APRIL 2026 Rev2'!$B$6:$BG$51,MATCH(B16,'SO APRIL 2026 Rev2'!$B$6:$B$51,0),MATCH($T$3,'SO APRIL 2026 Rev2'!$B$5:$XG$5,0))</f>
        <v>3282.5161290322658</v>
      </c>
      <c r="U16" s="335">
        <f>INDEX('Summary sales'!$A$6:$BX$50,MATCH($B16,'Summary sales'!$A$6:$A$50,0),MATCH($T$3,'Summary sales'!$A$7:$BX$7,0))</f>
        <v>3502.2999999998137</v>
      </c>
      <c r="V16" s="335">
        <f t="shared" si="334"/>
        <v>219.78387096754795</v>
      </c>
      <c r="W16" s="336">
        <f t="shared" si="335"/>
        <v>1.0669559150139938</v>
      </c>
      <c r="X16" s="335">
        <f>INDEX('SO APRIL 2026 Rev2'!$B$6:$BG$51,MATCH(B16,'SO APRIL 2026 Rev2'!$B$6:$B$51,0),MATCH($X$3,'SO APRIL 2026 Rev2'!$B$5:$XG$5,0))</f>
        <v>644.02064516129087</v>
      </c>
      <c r="Y16" s="335">
        <f>INDEX('Summary sales'!$A$6:$BX$50,MATCH($B16,'Summary sales'!$A$6:$A$50,0),MATCH($X$3,'Summary sales'!$A$7:$BX$7,0))</f>
        <v>1123.6600000000326</v>
      </c>
      <c r="Z16" s="335">
        <f t="shared" si="336"/>
        <v>479.63935483874172</v>
      </c>
      <c r="AA16" s="336">
        <f t="shared" si="337"/>
        <v>1.744757731669641</v>
      </c>
      <c r="AB16" s="335">
        <f>INDEX('SO APRIL 2026 Rev2'!$B$6:$BG$51,MATCH(B16,'SO APRIL 2026 Rev2'!$B$6:$B$51,0),MATCH($AB$3,'SO APRIL 2026 Rev2'!$B$5:$XG$5,0))</f>
        <v>0</v>
      </c>
      <c r="AC16" s="335">
        <f>INDEX('Summary sales'!$A$6:$BX$50,MATCH($B16,'Summary sales'!$A$6:$A$50,0),MATCH($AB$3,'Summary sales'!$A$7:$BX$7,0))</f>
        <v>0</v>
      </c>
      <c r="AD16" s="335">
        <f t="shared" si="338"/>
        <v>0</v>
      </c>
      <c r="AE16" s="336" t="e">
        <f t="shared" si="339"/>
        <v>#DIV/0!</v>
      </c>
      <c r="AF16" s="335">
        <f>INDEX('SO APRIL 2026 Rev2'!$B$6:$BG$51,MATCH(B16,'SO APRIL 2026 Rev2'!$B$6:$B$51,0),MATCH($AF$3,'SO APRIL 2026 Rev2'!$B$5:$XG$5,0))</f>
        <v>499.97064516129024</v>
      </c>
      <c r="AG16" s="335">
        <f>INDEX('Summary sales'!$A$6:$BX$50,MATCH($B16,'Summary sales'!$A$6:$A$50,0),MATCH($AF$3,'Summary sales'!$A$7:$BX$7,0))</f>
        <v>0</v>
      </c>
      <c r="AH16" s="335">
        <f t="shared" si="340"/>
        <v>-499.97064516129024</v>
      </c>
      <c r="AI16" s="336">
        <f t="shared" si="341"/>
        <v>0</v>
      </c>
      <c r="AJ16" s="335">
        <f>INDEX('SO APRIL 2026 Rev2'!$B$6:$BG$51,MATCH(B16,'SO APRIL 2026 Rev2'!$B$6:$B$51,0),MATCH($AJ$3,'SO APRIL 2026 Rev2'!$B$5:$XG$5,0))</f>
        <v>603.76322580644887</v>
      </c>
      <c r="AK16" s="335">
        <f>INDEX('Summary sales'!$A$6:$BX$50,MATCH($B16,'Summary sales'!$A$6:$A$50,0),MATCH($AJ$3,'Summary sales'!$A$7:$BX$7,0))</f>
        <v>1059.7600000000093</v>
      </c>
      <c r="AL16" s="335">
        <f t="shared" si="342"/>
        <v>455.99677419356044</v>
      </c>
      <c r="AM16" s="336">
        <f t="shared" si="343"/>
        <v>1.7552576154079007</v>
      </c>
      <c r="AN16" s="335">
        <f>INDEX('SO APRIL 2026 Rev2'!$B$6:$BG$51,MATCH(B16,'SO APRIL 2026 Rev2'!$B$6:$B$51,0),MATCH($AN$3,'SO APRIL 2026 Rev2'!$B$5:$XG$5,0))</f>
        <v>673.27548387096704</v>
      </c>
      <c r="AO16" s="335">
        <f>INDEX('Summary sales'!$A$6:$BX$50,MATCH($B16,'Summary sales'!$A$6:$A$50,0),MATCH($AN$3,'Summary sales'!$A$7:$BX$7,0))</f>
        <v>707.03000000002794</v>
      </c>
      <c r="AP16" s="335">
        <f t="shared" si="344"/>
        <v>33.754516129060903</v>
      </c>
      <c r="AQ16" s="336">
        <f t="shared" si="345"/>
        <v>1.0501347768301184</v>
      </c>
      <c r="AR16" s="335">
        <f>INDEX('SO APRIL 2026 Rev2'!$B$6:$BG$51,MATCH(B16,'SO APRIL 2026 Rev2'!$B$6:$B$51,0),MATCH($AR$3,'SO APRIL 2026 Rev2'!$B$5:$XG$5,0))</f>
        <v>5514.1990322580623</v>
      </c>
      <c r="AS16" s="335">
        <f>INDEX('Summary sales'!$A$6:$BX$50,MATCH($B16,'Summary sales'!$A$6:$A$50,0),MATCH($AR$3,'Summary sales'!$A$7:$BX$7,0))</f>
        <v>4705.410000000149</v>
      </c>
      <c r="AT16" s="335">
        <f t="shared" si="346"/>
        <v>-808.78903225791328</v>
      </c>
      <c r="AU16" s="336">
        <f t="shared" si="347"/>
        <v>0.853326108193321</v>
      </c>
      <c r="AV16" s="335">
        <f>INDEX('SO APRIL 2026 Rev2'!$B$6:$BG$51,MATCH(B16,'SO APRIL 2026 Rev2'!$B$6:$B$51,0),MATCH($AV$3,'SO APRIL 2026 Rev2'!$B$5:$XG$5,0))</f>
        <v>6600.0622580645213</v>
      </c>
      <c r="AW16" s="335">
        <f>INDEX('Summary sales'!$A$6:$BX$50,MATCH($B16,'Summary sales'!$A$6:$A$50,0),MATCH($AV$3,'Summary sales'!$A$7:$BX$7,0))</f>
        <v>4023.0099999997765</v>
      </c>
      <c r="AX16" s="335">
        <f t="shared" si="348"/>
        <v>-2577.0522580647448</v>
      </c>
      <c r="AY16" s="336">
        <f t="shared" si="349"/>
        <v>0.60954121987017895</v>
      </c>
      <c r="AZ16" s="335">
        <f>INDEX('SO APRIL 2026 Rev2'!$B$6:$BG$51,MATCH(B16,'SO APRIL 2026 Rev2'!$B$6:$B$51,0),MATCH($AZ$3,'SO APRIL 2026 Rev2'!$B$5:$XG$5,0))</f>
        <v>2874.3264516129029</v>
      </c>
      <c r="BA16" s="335">
        <f>INDEX('Summary sales'!$A$6:$BX$50,MATCH($B16,'Summary sales'!$A$6:$A$50,0),MATCH($AZ$3,'Summary sales'!$A$7:$BX$7,0))</f>
        <v>1168.5200000000186</v>
      </c>
      <c r="BB16" s="335">
        <f t="shared" si="350"/>
        <v>-1705.8064516128843</v>
      </c>
      <c r="BC16" s="336">
        <f t="shared" si="351"/>
        <v>0.4065369816794171</v>
      </c>
      <c r="BD16" s="335">
        <f>INDEX('SO APRIL 2026 Rev2'!$B$6:$BG$51,MATCH(B16,'SO APRIL 2026 Rev2'!$B$6:$B$51,0),MATCH($BD$3,'SO APRIL 2026 Rev2'!$B$5:$XG$5,0))</f>
        <v>500</v>
      </c>
      <c r="BE16" s="335">
        <f>INDEX('Summary sales'!$A$6:$BX$50,MATCH($B16,'Summary sales'!$A$6:$A$50,0),MATCH($BD$3,'Summary sales'!$A$7:$BX$7,0))</f>
        <v>655.11000000000058</v>
      </c>
      <c r="BF16" s="335">
        <f t="shared" si="352"/>
        <v>155.11000000000058</v>
      </c>
      <c r="BG16" s="336">
        <f t="shared" si="353"/>
        <v>1.3102200000000013</v>
      </c>
      <c r="BH16" s="335">
        <f>INDEX('SO APRIL 2026 Rev2'!$B$6:$BG$51,MATCH(B16,'SO APRIL 2026 Rev2'!$B$6:$B$51,0),MATCH($BH$3,'SO APRIL 2026 Rev2'!$B$5:$XG$5,0))</f>
        <v>4800</v>
      </c>
      <c r="BI16" s="335">
        <f>INDEX('Summary sales'!$A$6:$BX$50,MATCH($B16,'Summary sales'!$A$6:$A$50,0),MATCH($BH$3,'Summary sales'!$A$7:$BX$7,0))</f>
        <v>3761.0500000000466</v>
      </c>
      <c r="BJ16" s="335">
        <f t="shared" si="354"/>
        <v>-1038.9499999999534</v>
      </c>
      <c r="BK16" s="336">
        <f t="shared" si="355"/>
        <v>0.78355208333334303</v>
      </c>
      <c r="BL16" s="335">
        <f>INDEX('SO APRIL 2026 Rev2'!$B$6:$BG$51,MATCH(B16,'SO APRIL 2026 Rev2'!$B$6:$B$51,0),MATCH($BL$3,'SO APRIL 2026 Rev2'!$B$5:$XG$5,0))</f>
        <v>9000.0570967741915</v>
      </c>
      <c r="BM16" s="335">
        <f>INDEX('Summary sales'!$A$6:$BX$50,MATCH($B16,'Summary sales'!$A$6:$A$50,0),MATCH($BL$3,'Summary sales'!$A$7:$BX$7,0))</f>
        <v>9845.1099999998696</v>
      </c>
      <c r="BN16" s="335">
        <f t="shared" si="356"/>
        <v>845.05290322567816</v>
      </c>
      <c r="BO16" s="336">
        <f t="shared" si="357"/>
        <v>1.0938941713523753</v>
      </c>
      <c r="BP16" s="335">
        <f>INDEX('SO APRIL 2026 Rev2'!$B$6:$BG$51,MATCH(B16,'SO APRIL 2026 Rev2'!$B$6:$B$51,0),MATCH($BP$3,'SO APRIL 2026 Rev2'!$B$5:$XG$5,0))</f>
        <v>1300</v>
      </c>
      <c r="BQ16" s="335">
        <f>INDEX('Summary sales'!$A$6:$BX$50,MATCH($B16,'Summary sales'!$A$6:$A$50,0),MATCH($BP$3,'Summary sales'!$A$7:$BX$7,0))</f>
        <v>1340.7800000000279</v>
      </c>
      <c r="BR16" s="335">
        <f t="shared" si="319"/>
        <v>40.78000000002794</v>
      </c>
      <c r="BS16" s="336">
        <f t="shared" si="320"/>
        <v>1.0313692307692524</v>
      </c>
      <c r="BT16" s="335">
        <f>INDEX('SO APRIL 2026 Rev2'!$B$6:$BG$51,MATCH(B16,'SO APRIL 2026 Rev2'!$B$6:$B$51,0),MATCH($BT$3,'SO APRIL 2026 Rev2'!$B$5:$XG$5,0))</f>
        <v>1000</v>
      </c>
      <c r="BU16" s="335">
        <f>INDEX('Summary sales'!$A$6:$BX$50,MATCH($B16,'Summary sales'!$A$6:$A$50,0),MATCH($BT$3,'Summary sales'!$A$7:$BX$7,0))</f>
        <v>1497.5219999999972</v>
      </c>
      <c r="BV16" s="335">
        <f t="shared" si="358"/>
        <v>497.52199999999721</v>
      </c>
      <c r="BW16" s="336">
        <f t="shared" si="359"/>
        <v>1.4975219999999971</v>
      </c>
      <c r="BX16" s="335">
        <f>INDEX('SO APRIL 2026 Rev2'!$B$6:$BG$51,MATCH(B16,'SO APRIL 2026 Rev2'!$B$6:$B$51,0),MATCH($BX$3,'SO APRIL 2026 Rev2'!$B$5:$XG$5,0))</f>
        <v>5500</v>
      </c>
      <c r="BY16" s="335">
        <f ca="1">INDEX('Summary sales'!$A$6:$BX$50,MATCH($B16,'Summary sales'!$A$6:$A$50,0),MATCH($BX$3,'Summary sales'!$A$7:$BX$7,0))</f>
        <v>5465.49</v>
      </c>
      <c r="BZ16" s="335">
        <f t="shared" ca="1" si="360"/>
        <v>-34.510000000000218</v>
      </c>
      <c r="CA16" s="336">
        <f t="shared" ca="1" si="361"/>
        <v>0.99372545454545447</v>
      </c>
      <c r="CB16" s="335">
        <f>INDEX('SO APRIL 2026 Rev2'!$B$6:$BG$51,MATCH(B16,'SO APRIL 2026 Rev2'!$B$6:$B$51,0),MATCH($CB$3,'SO APRIL 2026 Rev2'!$B$5:$XG$5,0))</f>
        <v>70.054838709677327</v>
      </c>
      <c r="CC16" s="335">
        <f>INDEX('Summary sales'!$A$6:$BX$50,MATCH($B16,'Summary sales'!$A$6:$A$50,0),MATCH($CB$3,'Summary sales'!$A$7:$BX$7,0))</f>
        <v>73</v>
      </c>
      <c r="CD16" s="335">
        <f t="shared" si="362"/>
        <v>2.9451612903226732</v>
      </c>
      <c r="CE16" s="336">
        <f t="shared" si="363"/>
        <v>1.0420407975318888</v>
      </c>
      <c r="CF16" s="335">
        <f>INDEX('SO APRIL 2026 Rev2'!$B$6:$BG$51,MATCH(B16,'SO APRIL 2026 Rev2'!$B$6:$B$51,0),MATCH($CF$3,'SO APRIL 2026 Rev2'!$B$5:$XG$5,0))</f>
        <v>89.451612903225808</v>
      </c>
      <c r="CG16" s="335">
        <f>INDEX('Summary sales'!$A$6:$BX$50,MATCH($B16,'Summary sales'!$A$6:$A$50,0),MATCH($CF$3,'Summary sales'!$A$7:$BX$7,0))</f>
        <v>76</v>
      </c>
      <c r="CH16" s="335">
        <f t="shared" si="364"/>
        <v>-13.451612903225808</v>
      </c>
      <c r="CI16" s="336">
        <f t="shared" si="365"/>
        <v>0.849621348719798</v>
      </c>
      <c r="CJ16" s="335">
        <f>INDEX('SO APRIL 2026 Rev2'!$B$6:$BG$51,MATCH(B16,'SO APRIL 2026 Rev2'!$B$6:$B$51,0),MATCH($CJ$3,'SO APRIL 2026 Rev2'!$B$5:$XG$5,0))</f>
        <v>3500</v>
      </c>
      <c r="CK16" s="335">
        <f>INDEX('Summary sales'!$A$6:$BX$50,MATCH($B16,'Summary sales'!$A$6:$A$50,0),MATCH($CJ$3,'Summary sales'!$A$7:$BX$7,0))</f>
        <v>2607.7999999998137</v>
      </c>
      <c r="CL16" s="335">
        <f t="shared" si="366"/>
        <v>-892.20000000018626</v>
      </c>
      <c r="CM16" s="336">
        <f t="shared" si="367"/>
        <v>0.74508571428566106</v>
      </c>
      <c r="CN16" s="335">
        <f>INDEX('SO APRIL 2026 Rev2'!$B$6:$BG$51,MATCH(B16,'SO APRIL 2026 Rev2'!$B$6:$B$51,0),MATCH($CN$3,'SO APRIL 2026 Rev2'!$B$5:$XG$5,0))</f>
        <v>2900</v>
      </c>
      <c r="CO16" s="335">
        <f>INDEX('Summary sales'!$A$6:$BX$50,MATCH($B16,'Summary sales'!$A$6:$A$50,0),MATCH($CN$3,'Summary sales'!$A$7:$BX$7,0))</f>
        <v>3723</v>
      </c>
      <c r="CP16" s="335">
        <f t="shared" si="368"/>
        <v>823</v>
      </c>
      <c r="CQ16" s="336">
        <f t="shared" si="369"/>
        <v>1.2837931034482759</v>
      </c>
      <c r="CR16" s="335">
        <f>INDEX('SO APRIL 2026 Rev2'!$B$6:$BG$51,MATCH(B16,'SO APRIL 2026 Rev2'!$B$6:$B$51,0),MATCH($CR$3,'SO APRIL 2026 Rev2'!$B$5:$XG$5,0))</f>
        <v>5000</v>
      </c>
      <c r="CS16" s="335">
        <f>INDEX('Summary sales'!$A$6:$BX$50,MATCH($B16,'Summary sales'!$A$6:$A$50,0),MATCH($CR$3,'Summary sales'!$A$7:$BX$7,0))</f>
        <v>3810.390000000014</v>
      </c>
      <c r="CT16" s="335">
        <f t="shared" si="370"/>
        <v>-1189.609999999986</v>
      </c>
      <c r="CU16" s="336">
        <f t="shared" si="371"/>
        <v>0.76207800000000281</v>
      </c>
      <c r="CV16" s="335">
        <f>INDEX('SO APRIL 2026 Rev2'!$B$6:$BG$51,MATCH(B16,'SO APRIL 2026 Rev2'!$B$6:$B$51,0),MATCH($CV$3,'SO APRIL 2026 Rev2'!$B$5:$XG$5,0))</f>
        <v>8000</v>
      </c>
      <c r="CW16" s="335">
        <f>INDEX('Summary sales'!$A$6:$BX$50,MATCH($B16,'Summary sales'!$A$6:$A$50,0),MATCH($CV$3,'Summary sales'!$A$7:$BX$7,0))</f>
        <v>9458.3999999999069</v>
      </c>
      <c r="CX16" s="335">
        <f t="shared" si="372"/>
        <v>1458.3999999999069</v>
      </c>
      <c r="CY16" s="336">
        <f t="shared" si="373"/>
        <v>1.1822999999999884</v>
      </c>
      <c r="CZ16" s="335">
        <f>INDEX('SO APRIL 2026 Rev2'!$B$6:$BG$51,MATCH(B16,'SO APRIL 2026 Rev2'!$B$6:$B$51,0),MATCH($CZ$3,'SO APRIL 2026 Rev2'!$B$5:$XG$5,0))</f>
        <v>11659.554548387085</v>
      </c>
      <c r="DA16" s="335">
        <f>INDEX('Summary sales'!$A$6:$BX$50,MATCH($B16,'Summary sales'!$A$6:$A$50,0),MATCH($CZ$3,'Summary sales'!$A$7:$BX$7,0))</f>
        <v>17741.951999999583</v>
      </c>
      <c r="DB16" s="335">
        <f t="shared" si="374"/>
        <v>6082.3974516124981</v>
      </c>
      <c r="DC16" s="336">
        <f t="shared" si="375"/>
        <v>1.521666366100916</v>
      </c>
      <c r="DD16" s="335">
        <f>INDEX('SO APRIL 2026 Rev2'!$B$6:$BG$51,MATCH(B16,'SO APRIL 2026 Rev2'!$B$6:$B$51,0),MATCH($DD$3,'SO APRIL 2026 Rev2'!$B$5:$XG$5,0))</f>
        <v>2020.8603225806426</v>
      </c>
      <c r="DE16" s="335">
        <f>INDEX('Summary sales'!$A$6:$BX$50,MATCH($B16,'Summary sales'!$A$6:$A$50,0),MATCH($DD$3,'Summary sales'!$A$7:$BX$7,0))</f>
        <v>2003.9199999999255</v>
      </c>
      <c r="DF16" s="335">
        <f t="shared" si="376"/>
        <v>-16.940322580717066</v>
      </c>
      <c r="DG16" s="336">
        <f t="shared" si="377"/>
        <v>0.99161727191561455</v>
      </c>
      <c r="DH16" s="335">
        <f>INDEX('SO APRIL 2026 Rev2'!$B$6:$BG$51,MATCH(B16,'SO APRIL 2026 Rev2'!$B$6:$B$51,0),MATCH($DH$3,'SO APRIL 2026 Rev2'!$B$5:$XG$5,0))</f>
        <v>800</v>
      </c>
      <c r="DI16" s="335">
        <f>INDEX('Summary sales'!$A$6:$BX$50,MATCH($B16,'Summary sales'!$A$6:$A$50,0),MATCH($DH$3,'Summary sales'!$A$7:$BX$7,0))</f>
        <v>993.54000000003725</v>
      </c>
      <c r="DJ16" s="335">
        <f t="shared" si="378"/>
        <v>193.54000000003725</v>
      </c>
      <c r="DK16" s="336">
        <f t="shared" si="379"/>
        <v>1.2419250000000466</v>
      </c>
      <c r="DL16" s="335">
        <f>INDEX('SO APRIL 2026 Rev2'!$B$6:$BG$51,MATCH(B16,'SO APRIL 2026 Rev2'!$B$6:$B$51,0),MATCH($DL$3,'SO APRIL 2026 Rev2'!$B$5:$XG$5,0))</f>
        <v>7200</v>
      </c>
      <c r="DM16" s="335">
        <f>INDEX('Summary sales'!$A$6:$BX$50,MATCH($B16,'Summary sales'!$A$6:$A$50,0),MATCH($DL$3,'Summary sales'!$A$7:$BX$7,0))</f>
        <v>8520.109999999404</v>
      </c>
      <c r="DN16" s="335">
        <f t="shared" si="380"/>
        <v>1320.109999999404</v>
      </c>
      <c r="DO16" s="336">
        <f t="shared" si="381"/>
        <v>1.1833486111110283</v>
      </c>
      <c r="DP16" s="335">
        <f>INDEX('SO APRIL 2026 Rev2'!$B$6:$BG$51,MATCH(B16,'SO APRIL 2026 Rev2'!$B$6:$B$51,0),MATCH($DP$3,'SO APRIL 2026 Rev2'!$B$5:$XG$5,0))</f>
        <v>3499.876774193548</v>
      </c>
      <c r="DQ16" s="335">
        <f>INDEX('Summary sales'!$A$6:$BX$50,MATCH($B16,'Summary sales'!$A$6:$A$50,0),MATCH($DP$3,'Summary sales'!$A$7:$BX$7,0))</f>
        <v>2464.070000000007</v>
      </c>
      <c r="DR16" s="335">
        <f t="shared" si="382"/>
        <v>-1035.8067741935411</v>
      </c>
      <c r="DS16" s="336">
        <f t="shared" si="383"/>
        <v>0.70404478756763811</v>
      </c>
      <c r="DT16" s="335">
        <f>INDEX('SO APRIL 2026 Rev2'!$B$6:$BG$51,MATCH(B16,'SO APRIL 2026 Rev2'!$B$6:$B$51,0),MATCH($DT$3,'SO APRIL 2026 Rev2'!$B$5:$XG$5,0))</f>
        <v>2043.2745161290325</v>
      </c>
      <c r="DU16" s="335">
        <f>INDEX('Summary sales'!$A$6:$BX$50,MATCH($B16,'Summary sales'!$A$6:$A$50,0),MATCH($DT$3,'Summary sales'!$A$7:$BX$7,0))</f>
        <v>979.90999999991618</v>
      </c>
      <c r="DV16" s="335">
        <f t="shared" si="384"/>
        <v>-1063.3645161291163</v>
      </c>
      <c r="DW16" s="336">
        <f t="shared" si="385"/>
        <v>0.47957824181958086</v>
      </c>
      <c r="DX16" s="335">
        <f>INDEX('SO APRIL 2026 Rev2'!$B$6:$BG$51,MATCH(B16,'SO APRIL 2026 Rev2'!$B$6:$B$51,0),MATCH($DX$3,'SO APRIL 2026 Rev2'!$B$5:$XG$5,0))</f>
        <v>1999.5303225806451</v>
      </c>
      <c r="DY16" s="335">
        <f>INDEX('Summary sales'!$A$6:$BX$50,MATCH($B16,'Summary sales'!$A$6:$A$50,0),MATCH($DX$3,'Summary sales'!$A$7:$BX$7,0))</f>
        <v>1697.7099999999627</v>
      </c>
      <c r="DZ16" s="335">
        <f t="shared" si="386"/>
        <v>-301.82032258068239</v>
      </c>
      <c r="EA16" s="336">
        <f t="shared" si="387"/>
        <v>0.84905439083757162</v>
      </c>
      <c r="EB16" s="335">
        <f>INDEX('SO APRIL 2026 Rev2'!$B$6:$BG$51,MATCH(B16,'SO APRIL 2026 Rev2'!$B$6:$B$51,0),MATCH($EB$3,'SO APRIL 2026 Rev2'!$B$5:$XG$5,0))</f>
        <v>1000</v>
      </c>
      <c r="EC16" s="335">
        <f>INDEX('Summary sales'!$A$6:$BX$50,MATCH($B16,'Summary sales'!$A$6:$A$50,0),MATCH($EB$3,'Summary sales'!$A$7:$BX$7,0))</f>
        <v>991.14999999990687</v>
      </c>
      <c r="ED16" s="335">
        <f t="shared" si="388"/>
        <v>-8.8500000000931323</v>
      </c>
      <c r="EE16" s="336">
        <f t="shared" si="389"/>
        <v>0.99114999999990683</v>
      </c>
      <c r="EF16" s="335">
        <f>INDEX('SO APRIL 2026 Rev2'!$B$6:$BG$51,MATCH(B16,'SO APRIL 2026 Rev2'!$B$6:$B$51,0),MATCH($EF$3,'SO APRIL 2026 Rev2'!$B$5:$XG$5,0))</f>
        <v>11007.047419354845</v>
      </c>
      <c r="EG16" s="335">
        <f>INDEX('Summary sales'!$A$6:$BX$50,MATCH($B16,'Summary sales'!$A$6:$A$50,0),MATCH($EF$3,'Summary sales'!$A$7:$BX$7,0))</f>
        <v>9136.8099999995902</v>
      </c>
      <c r="EH16" s="335">
        <f t="shared" si="390"/>
        <v>-1870.237419355255</v>
      </c>
      <c r="EI16" s="336">
        <f t="shared" si="391"/>
        <v>0.83008727517003145</v>
      </c>
      <c r="EJ16" s="335">
        <f>INDEX('SO APRIL 2026 Rev2'!$B$6:$BG$51,MATCH(B16,'SO APRIL 2026 Rev2'!$B$6:$B$51,0),MATCH($EJ$3,'SO APRIL 2026 Rev2'!$B$5:$XG$5,0))</f>
        <v>1519.5448387096778</v>
      </c>
      <c r="EK16" s="335">
        <f>INDEX('Summary sales'!$A$6:$BX$50,MATCH($B16,'Summary sales'!$A$6:$A$50,0),MATCH($EJ$3,'Summary sales'!$A$7:$BX$7,0))</f>
        <v>1483.5200000000186</v>
      </c>
      <c r="EL16" s="335">
        <f t="shared" si="392"/>
        <v>-36.024838709659207</v>
      </c>
      <c r="EM16" s="336">
        <f t="shared" si="393"/>
        <v>0.97629234900350181</v>
      </c>
      <c r="EN16" s="335">
        <f>INDEX('SO APRIL 2026 Rev2'!$B$6:$BG$51,MATCH(B16,'SO APRIL 2026 Rev2'!$B$6:$B$51,0),MATCH($EN$3,'SO APRIL 2026 Rev2'!$B$5:$XG$5,0))</f>
        <v>3999.6741935483842</v>
      </c>
      <c r="EO16" s="335">
        <f>INDEX('Summary sales'!$A$6:$BX$50,MATCH($B16,'Summary sales'!$A$6:$A$50,0),MATCH($EN$3,'Summary sales'!$A$7:$BX$7,0))</f>
        <v>1740.4900000002235</v>
      </c>
      <c r="EP16" s="335">
        <f t="shared" si="394"/>
        <v>-2259.1841935481607</v>
      </c>
      <c r="EQ16" s="336">
        <f t="shared" si="395"/>
        <v>0.43515794431648841</v>
      </c>
      <c r="ER16" s="335">
        <f>INDEX('SO APRIL 2026 Rev2'!$B$6:$BG$51,MATCH(B16,'SO APRIL 2026 Rev2'!$B$6:$B$51,0),MATCH($ER$3,'SO APRIL 2026 Rev2'!$B$5:$XG$5,0))</f>
        <v>7000</v>
      </c>
      <c r="ES16" s="335">
        <f>INDEX('Summary sales'!$A$6:$BX$50,MATCH(B16,'Summary sales'!$A$6:$A$50,0),MATCH($ER$3,'Summary sales'!$A$7:$BX$7,0))</f>
        <v>5885.2100000000792</v>
      </c>
      <c r="ET16" s="335">
        <f t="shared" si="396"/>
        <v>-1114.7899999999208</v>
      </c>
      <c r="EU16" s="336">
        <f t="shared" si="397"/>
        <v>0.84074428571429705</v>
      </c>
      <c r="EV16" s="335">
        <f>INDEX('SO APRIL 2026 Rev2'!$B$6:$BG$51,MATCH(B16,'SO APRIL 2026 Rev2'!$B$6:$B$51,0),MATCH($EV$3,'SO APRIL 2026 Rev2'!$B$5:$XG$5,0))</f>
        <v>5000</v>
      </c>
      <c r="EW16" s="335">
        <f>INDEX('Summary sales'!$A$6:$BX$50,MATCH($B16,'Summary sales'!$A$6:$A$50,0),MATCH($EV$3,'Summary sales'!$A$7:$BX$7,0))</f>
        <v>5273.8899999998976</v>
      </c>
      <c r="EX16" s="335">
        <f t="shared" si="398"/>
        <v>273.88999999989755</v>
      </c>
      <c r="EY16" s="336">
        <f t="shared" si="399"/>
        <v>1.0547779999999796</v>
      </c>
      <c r="EZ16" s="335">
        <f>INDEX('SO APRIL 2026 Rev2'!$B$6:$BG$51,MATCH(B16,'SO APRIL 2026 Rev2'!$B$6:$B$51,0),MATCH($EZ$3,'SO APRIL 2026 Rev2'!$B$5:$XG$5,0))</f>
        <v>26500</v>
      </c>
      <c r="FA16" s="335">
        <f>INDEX('Summary sales'!$A$6:$BX$50,MATCH($B16,'Summary sales'!$A$6:$A$50,0),MATCH($EZ$3,'Summary sales'!$A$7:$BX$7,0))</f>
        <v>26134.339999999851</v>
      </c>
      <c r="FB16" s="335">
        <f t="shared" si="400"/>
        <v>-365.66000000014901</v>
      </c>
      <c r="FC16" s="336">
        <f t="shared" si="401"/>
        <v>0.98620150943395668</v>
      </c>
      <c r="FD16" s="335">
        <f>INDEX('SO APRIL 2026 Rev2'!$B$6:$BG$51,MATCH(B16,'SO APRIL 2026 Rev2'!$B$6:$B$51,0),MATCH($FD$3,'SO APRIL 2026 Rev2'!$B$5:$XG$5,0))</f>
        <v>6000</v>
      </c>
      <c r="FE16" s="335">
        <f>INDEX('Summary sales'!$A$6:$BX$50,MATCH(B16,'Summary sales'!$A$6:$A$50,0),MATCH($FD$3,'Summary sales'!$A$7:$BX$7,0))</f>
        <v>3246.8999999999069</v>
      </c>
      <c r="FF16" s="335">
        <f t="shared" si="402"/>
        <v>-2753.1000000000931</v>
      </c>
      <c r="FG16" s="336">
        <f t="shared" si="403"/>
        <v>0.54114999999998448</v>
      </c>
      <c r="FH16" s="335">
        <f>INDEX('SO APRIL 2026 Rev2'!$B$6:$BG$51,MATCH(B16,'SO APRIL 2026 Rev2'!$B$6:$B$51,0),MATCH($FH$3,'SO APRIL 2026 Rev2'!$B$5:$XG$5,0))</f>
        <v>3500</v>
      </c>
      <c r="FI16" s="335">
        <f>INDEX('Summary sales'!$A$6:$BX$50,MATCH(B16,'Summary sales'!$A$6:$A$50,0),MATCH($FH$3,'Summary sales'!$A$7:$BX$7,0))</f>
        <v>3608.2999999998137</v>
      </c>
      <c r="FJ16" s="335">
        <f t="shared" si="404"/>
        <v>108.29999999981374</v>
      </c>
      <c r="FK16" s="336">
        <f t="shared" si="405"/>
        <v>1.0309428571428039</v>
      </c>
      <c r="FL16" s="335">
        <f>INDEX('SO APRIL 2026 Rev2'!$B$6:$BG$51,MATCH(B16,'SO APRIL 2026 Rev2'!$B$6:$B$51,0),MATCH($FL$3,'SO APRIL 2026 Rev2'!$B$5:$XG$5,0))</f>
        <v>726.8151612903232</v>
      </c>
      <c r="FM16" s="335">
        <f>INDEX('Summary sales'!$A$6:$BX$50,MATCH(B16,'Summary sales'!$A$6:$A$50,0),MATCH($FL$3,'Summary sales'!$A$7:$BX$7,0))</f>
        <v>742.90999999991618</v>
      </c>
      <c r="FN16" s="335">
        <f t="shared" si="406"/>
        <v>16.094838709592977</v>
      </c>
      <c r="FO16" s="336">
        <f t="shared" si="407"/>
        <v>1.0221443354057442</v>
      </c>
      <c r="FP16" s="335">
        <f>INDEX('SO APRIL 2026 Rev2'!$B$6:$BG$51,MATCH(B16,'SO APRIL 2026 Rev2'!$B$6:$B$51,0),MATCH($FP$3,'SO APRIL 2026 Rev2'!$B$5:$XG$5,0))</f>
        <v>3018.0416129032269</v>
      </c>
      <c r="FQ16" s="335">
        <f>INDEX('Summary sales'!$A$6:$BX$50,MATCH(B16,'Summary sales'!$A$6:$A$50,0),MATCH($FP$3,'Summary sales'!$A$7:$BX$7,0))</f>
        <v>3983.0100000002421</v>
      </c>
      <c r="FR16" s="335">
        <f t="shared" si="408"/>
        <v>964.96838709701524</v>
      </c>
      <c r="FS16" s="336">
        <f t="shared" si="409"/>
        <v>1.319733294256588</v>
      </c>
      <c r="FT16" s="335">
        <f>INDEX('SO APRIL 2026 Rev2'!$B$6:$BG$51,MATCH(B16,'SO APRIL 2026 Rev2'!$B$6:$B$51,0),MATCH($FT$3,'SO APRIL 2026 Rev2'!$B$5:$XG$5,0))</f>
        <v>2044.9996774193546</v>
      </c>
      <c r="FU16" s="335">
        <f>INDEX('Summary sales'!$A$6:$BX$50,MATCH(B16,'Summary sales'!$A$6:$A$50,0),MATCH($FT$3,'Summary sales'!$A$7:$BX$7,0))</f>
        <v>2000.1599999999162</v>
      </c>
      <c r="FV16" s="335">
        <f t="shared" si="410"/>
        <v>-44.839677419438431</v>
      </c>
      <c r="FW16" s="336">
        <f t="shared" si="411"/>
        <v>0.97807350391564707</v>
      </c>
      <c r="FX16" s="335">
        <f>INDEX('SO APRIL 2026 Rev2'!$B$6:$BG$51,MATCH(B16,'SO APRIL 2026 Rev2'!$B$6:$B$51,0),MATCH($FX$3,'SO APRIL 2026 Rev2'!$B$5:$XG$5,0))</f>
        <v>369.61070967741654</v>
      </c>
      <c r="FY16" s="335">
        <f>INDEX('Summary sales'!$A$6:$BX$50,MATCH(B16,'Summary sales'!$A$6:$A$50,0),MATCH($FX$3,'Summary sales'!$A$7:$BX$7,0))</f>
        <v>0</v>
      </c>
      <c r="FZ16" s="335">
        <f t="shared" si="412"/>
        <v>-369.61070967741654</v>
      </c>
      <c r="GA16" s="336">
        <f t="shared" si="413"/>
        <v>0</v>
      </c>
      <c r="GB16" s="335">
        <f>INDEX('SO APRIL 2026 Rev2'!$B$6:$BG$51,MATCH(B16,'SO APRIL 2026 Rev2'!$B$6:$B$51,0),MATCH($GB$3,'SO APRIL 2026 Rev2'!$B$5:$XG$5,0))</f>
        <v>0</v>
      </c>
      <c r="GC16" s="335">
        <f>INDEX('Summary sales'!$A$6:$BX$50,MATCH(B16,'Summary sales'!$A$6:$A$50,0),MATCH($GB$3,'Summary sales'!$A$7:$BX$7,0))</f>
        <v>0</v>
      </c>
      <c r="GD16" s="335">
        <f t="shared" si="414"/>
        <v>0</v>
      </c>
      <c r="GE16" s="336" t="e">
        <f t="shared" si="415"/>
        <v>#DIV/0!</v>
      </c>
      <c r="GF16" s="335">
        <f>INDEX('SO APRIL 2026 Rev2'!$B$6:$BG$51,MATCH(B16,'SO APRIL 2026 Rev2'!$B$6:$B$51,0),MATCH($GF$3,'SO APRIL 2026 Rev2'!$B$5:$XG$5,0))</f>
        <v>5000</v>
      </c>
      <c r="GG16" s="335">
        <f>INDEX('Summary sales'!$A$6:$BX$50,MATCH($B16,'Summary sales'!$A$6:$A$50,0),MATCH($GF$3,'Summary sales'!$A$7:$BX$7,0))</f>
        <v>7055.2140000000581</v>
      </c>
      <c r="GH16" s="335">
        <f t="shared" si="416"/>
        <v>2055.2140000000581</v>
      </c>
      <c r="GI16" s="336">
        <f t="shared" si="417"/>
        <v>1.4110428000000117</v>
      </c>
      <c r="GJ16" s="335">
        <f>INDEX('SO APRIL 2026 Rev2'!$B$6:$BG$51,MATCH(B16,'SO APRIL 2026 Rev2'!$B$6:$B$51,0),MATCH($GJ$3,'SO APRIL 2026 Rev2'!$B$5:$XG$5,0))</f>
        <v>1121.900322580635</v>
      </c>
      <c r="GK16" s="335">
        <f>INDEX('Summary sales'!$A$6:$BX$50,MATCH($B16,'Summary sales'!$A$6:$A$50,0),MATCH($GJ$3,'Summary sales'!$A$7:$BX$7,0))</f>
        <v>1587.3700000001118</v>
      </c>
      <c r="GL16" s="335">
        <f t="shared" si="418"/>
        <v>465.46967741947674</v>
      </c>
      <c r="GM16" s="336">
        <f t="shared" si="419"/>
        <v>1.4148939687875184</v>
      </c>
      <c r="GN16" s="335">
        <f>INDEX('SO APRIL 2026 Rev2'!$B$6:$BG$51,MATCH(B16,'SO APRIL 2026 Rev2'!$B$6:$B$51,0),MATCH($GN$3,'SO APRIL 2026 Rev2'!$B$5:$XG$5,0))</f>
        <v>1800</v>
      </c>
      <c r="GO16" s="335">
        <f>INDEX('Summary sales'!$A$6:$BX$50,MATCH(B16,'Summary sales'!$A$6:$A$50,0),MATCH($GN$3,'Summary sales'!$A$7:$BX$7,0))</f>
        <v>1793.1639999999898</v>
      </c>
      <c r="GP16" s="335">
        <f t="shared" si="420"/>
        <v>-6.8360000000102445</v>
      </c>
      <c r="GQ16" s="336">
        <f t="shared" si="421"/>
        <v>0.99620222222221655</v>
      </c>
      <c r="GR16" s="335">
        <f>INDEX('SO APRIL 2026 Rev2'!$B$6:$BG$51,MATCH(B16,'SO APRIL 2026 Rev2'!$B$6:$B$51,0),MATCH($GR$3,'SO APRIL 2026 Rev2'!$B$5:$XG$5,0))</f>
        <v>2499.7025806451697</v>
      </c>
      <c r="GS16" s="335">
        <f>INDEX('Summary sales'!$A$6:$BX$50,MATCH(B16,'Summary sales'!$A$6:$A$50,0),MATCH($GR$3,'Summary sales'!$A$7:$BX$7,0))</f>
        <v>3212.0200000000186</v>
      </c>
      <c r="GT16" s="335">
        <f t="shared" si="422"/>
        <v>712.31741935484888</v>
      </c>
      <c r="GU16" s="336">
        <f t="shared" si="423"/>
        <v>1.2849608688930507</v>
      </c>
      <c r="GV16" s="335">
        <f>INDEX('SO APRIL 2026 Rev2'!$B$6:$BG$51,MATCH(B16,'SO APRIL 2026 Rev2'!$B$6:$B$51,0),MATCH($GV$3,'SO APRIL 2026 Rev2'!$B$5:$XG$5,0))</f>
        <v>0</v>
      </c>
      <c r="GW16" s="335">
        <f>INDEX('Summary sales'!$A$6:$BX$50,MATCH(B16,'Summary sales'!$A$6:$A$50,0),MATCH($GV$3,'Summary sales'!$A$7:$BX$7,0))</f>
        <v>0</v>
      </c>
      <c r="GX16" s="335">
        <f t="shared" si="321"/>
        <v>0</v>
      </c>
      <c r="GY16" s="336" t="e">
        <f t="shared" si="322"/>
        <v>#DIV/0!</v>
      </c>
      <c r="GZ16" s="335">
        <f>INDEX('SO APRIL 2026 Rev2'!$B$6:$BG$51,MATCH(B16,'SO APRIL 2026 Rev2'!$B$6:$B$51,0),MATCH($GZ$3,'SO APRIL 2026 Rev2'!$B$5:$XG$5,0))</f>
        <v>0</v>
      </c>
      <c r="HA16" s="335">
        <f>INDEX('Summary sales'!$A$6:$BX$50,MATCH(B16,'Summary sales'!$A$6:$A$50,0),MATCH($GZ$3,'Summary sales'!$A$7:$BX$7,0))</f>
        <v>0</v>
      </c>
      <c r="HB16" s="335">
        <f t="shared" si="424"/>
        <v>0</v>
      </c>
      <c r="HC16" s="379" t="e">
        <f t="shared" si="425"/>
        <v>#DIV/0!</v>
      </c>
    </row>
    <row r="17" spans="1:211" s="317" customFormat="1" ht="15" customHeight="1">
      <c r="A17" s="574"/>
      <c r="B17" s="338">
        <f t="shared" si="323"/>
        <v>46123</v>
      </c>
      <c r="C17" s="334" t="str">
        <f t="shared" si="318"/>
        <v>Sab</v>
      </c>
      <c r="D17" s="335">
        <f t="shared" si="324"/>
        <v>172545.55783870968</v>
      </c>
      <c r="E17" s="335">
        <f t="shared" ca="1" si="325"/>
        <v>151865.65900000063</v>
      </c>
      <c r="F17" s="335">
        <f t="shared" ca="1" si="326"/>
        <v>-20679.89883870905</v>
      </c>
      <c r="G17" s="336">
        <f t="shared" ca="1" si="327"/>
        <v>0.88014818174548437</v>
      </c>
      <c r="H17" s="335">
        <f>INDEX('SO APRIL 2026 Rev2'!$B$6:$BG$51,MATCH(B17,'SO APRIL 2026 Rev2'!$B$6:$B$51,0),MATCH($H$3,'SO APRIL 2026 Rev2'!$B$5:$XG$5,0))</f>
        <v>733.57290322580695</v>
      </c>
      <c r="I17" s="335">
        <f>INDEX('Summary sales'!$A$6:$BX$50,MATCH(B17,'Summary sales'!$A$6:$A$50,0),MATCH($H$3,'Summary sales'!$A$7:$BX$7,0))</f>
        <v>1283.0400000000373</v>
      </c>
      <c r="J17" s="335">
        <f t="shared" si="328"/>
        <v>549.4670967742303</v>
      </c>
      <c r="K17" s="336">
        <f t="shared" si="329"/>
        <v>1.7490286164578988</v>
      </c>
      <c r="L17" s="335">
        <f>INDEX('SO APRIL 2026 Rev2'!$B$6:$BG$51,MATCH(B17,'SO APRIL 2026 Rev2'!$B$6:$B$51,0),MATCH($L$3,'SO APRIL 2026 Rev2'!$B$5:$XG$5,0))</f>
        <v>1500</v>
      </c>
      <c r="M17" s="335">
        <f>INDEX('Summary sales'!$A$6:$BX$50,MATCH($B17,'Summary sales'!$A$6:$A$50,0),MATCH($L$3,'Summary sales'!$A$7:$BX$7,0))</f>
        <v>620.52999999932945</v>
      </c>
      <c r="N17" s="335">
        <f t="shared" si="330"/>
        <v>-879.47000000067055</v>
      </c>
      <c r="O17" s="336">
        <f t="shared" si="331"/>
        <v>0.41368666666621962</v>
      </c>
      <c r="P17" s="335">
        <f>INDEX('SO APRIL 2026 Rev2'!$B$6:$BG$51,MATCH(B17,'SO APRIL 2026 Rev2'!$B$6:$B$51,0),MATCH($P$3,'SO APRIL 2026 Rev2'!$B$5:$XG$5,0))</f>
        <v>1129.7312903225857</v>
      </c>
      <c r="Q17" s="335">
        <f>INDEX('Summary sales'!$A$6:$BX$50,MATCH($B17,'Summary sales'!$A$6:$A$50,0),MATCH($P$3,'Summary sales'!$A$7:$BX$7,0))</f>
        <v>960.66000000014901</v>
      </c>
      <c r="R17" s="335">
        <f t="shared" si="332"/>
        <v>-169.07129032243665</v>
      </c>
      <c r="S17" s="336">
        <f t="shared" si="333"/>
        <v>0.85034380142364674</v>
      </c>
      <c r="T17" s="335">
        <f>INDEX('SO APRIL 2026 Rev2'!$B$6:$BG$51,MATCH(B17,'SO APRIL 2026 Rev2'!$B$6:$B$51,0),MATCH($T$3,'SO APRIL 2026 Rev2'!$B$5:$XG$5,0))</f>
        <v>3282.5161290322658</v>
      </c>
      <c r="U17" s="335">
        <f>INDEX('Summary sales'!$A$6:$BX$50,MATCH($B17,'Summary sales'!$A$6:$A$50,0),MATCH($T$3,'Summary sales'!$A$7:$BX$7,0))</f>
        <v>2217.8999999999069</v>
      </c>
      <c r="V17" s="335">
        <f t="shared" si="334"/>
        <v>-1064.6161290323589</v>
      </c>
      <c r="W17" s="336">
        <f t="shared" si="335"/>
        <v>0.67567070893685954</v>
      </c>
      <c r="X17" s="335">
        <f>INDEX('SO APRIL 2026 Rev2'!$B$6:$BG$51,MATCH(B17,'SO APRIL 2026 Rev2'!$B$6:$B$51,0),MATCH($X$3,'SO APRIL 2026 Rev2'!$B$5:$XG$5,0))</f>
        <v>644.02064516129087</v>
      </c>
      <c r="Y17" s="335">
        <f>INDEX('Summary sales'!$A$6:$BX$50,MATCH($B17,'Summary sales'!$A$6:$A$50,0),MATCH($X$3,'Summary sales'!$A$7:$BX$7,0))</f>
        <v>960.48999999999069</v>
      </c>
      <c r="Z17" s="335">
        <f t="shared" si="336"/>
        <v>316.46935483869981</v>
      </c>
      <c r="AA17" s="336">
        <f t="shared" si="337"/>
        <v>1.4913962886382968</v>
      </c>
      <c r="AB17" s="335">
        <f>INDEX('SO APRIL 2026 Rev2'!$B$6:$BG$51,MATCH(B17,'SO APRIL 2026 Rev2'!$B$6:$B$51,0),MATCH($AB$3,'SO APRIL 2026 Rev2'!$B$5:$XG$5,0))</f>
        <v>0</v>
      </c>
      <c r="AC17" s="335">
        <f>INDEX('Summary sales'!$A$6:$BX$50,MATCH($B17,'Summary sales'!$A$6:$A$50,0),MATCH($AB$3,'Summary sales'!$A$7:$BX$7,0))</f>
        <v>0</v>
      </c>
      <c r="AD17" s="335">
        <f t="shared" si="338"/>
        <v>0</v>
      </c>
      <c r="AE17" s="336" t="e">
        <f t="shared" si="339"/>
        <v>#DIV/0!</v>
      </c>
      <c r="AF17" s="335">
        <f>INDEX('SO APRIL 2026 Rev2'!$B$6:$BG$51,MATCH(B17,'SO APRIL 2026 Rev2'!$B$6:$B$51,0),MATCH($AF$3,'SO APRIL 2026 Rev2'!$B$5:$XG$5,0))</f>
        <v>499.97064516129024</v>
      </c>
      <c r="AG17" s="335">
        <f>INDEX('Summary sales'!$A$6:$BX$50,MATCH($B17,'Summary sales'!$A$6:$A$50,0),MATCH($AF$3,'Summary sales'!$A$7:$BX$7,0))</f>
        <v>0</v>
      </c>
      <c r="AH17" s="335">
        <f t="shared" si="340"/>
        <v>-499.97064516129024</v>
      </c>
      <c r="AI17" s="336">
        <f t="shared" si="341"/>
        <v>0</v>
      </c>
      <c r="AJ17" s="335">
        <f>INDEX('SO APRIL 2026 Rev2'!$B$6:$BG$51,MATCH(B17,'SO APRIL 2026 Rev2'!$B$6:$B$51,0),MATCH($AJ$3,'SO APRIL 2026 Rev2'!$B$5:$XG$5,0))</f>
        <v>603.76322580644887</v>
      </c>
      <c r="AK17" s="335">
        <f>INDEX('Summary sales'!$A$6:$BX$50,MATCH($B17,'Summary sales'!$A$6:$A$50,0),MATCH($AJ$3,'Summary sales'!$A$7:$BX$7,0))</f>
        <v>876.79000000003725</v>
      </c>
      <c r="AL17" s="335">
        <f t="shared" si="342"/>
        <v>273.02677419358838</v>
      </c>
      <c r="AM17" s="336">
        <f t="shared" si="343"/>
        <v>1.4522083534135513</v>
      </c>
      <c r="AN17" s="335">
        <f>INDEX('SO APRIL 2026 Rev2'!$B$6:$BG$51,MATCH(B17,'SO APRIL 2026 Rev2'!$B$6:$B$51,0),MATCH($AN$3,'SO APRIL 2026 Rev2'!$B$5:$XG$5,0))</f>
        <v>673.27548387096704</v>
      </c>
      <c r="AO17" s="335">
        <f>INDEX('Summary sales'!$A$6:$BX$50,MATCH($B17,'Summary sales'!$A$6:$A$50,0),MATCH($AN$3,'Summary sales'!$A$7:$BX$7,0))</f>
        <v>513.15999999991618</v>
      </c>
      <c r="AP17" s="335">
        <f t="shared" si="344"/>
        <v>-160.11548387105086</v>
      </c>
      <c r="AQ17" s="336">
        <f t="shared" si="345"/>
        <v>0.76218429497763074</v>
      </c>
      <c r="AR17" s="335">
        <f>INDEX('SO APRIL 2026 Rev2'!$B$6:$BG$51,MATCH(B17,'SO APRIL 2026 Rev2'!$B$6:$B$51,0),MATCH($AR$3,'SO APRIL 2026 Rev2'!$B$5:$XG$5,0))</f>
        <v>4514.1990322580623</v>
      </c>
      <c r="AS17" s="335">
        <f>INDEX('Summary sales'!$A$6:$BX$50,MATCH($B17,'Summary sales'!$A$6:$A$50,0),MATCH($AR$3,'Summary sales'!$A$7:$BX$7,0))</f>
        <v>4174.7700000014156</v>
      </c>
      <c r="AT17" s="335">
        <f t="shared" si="346"/>
        <v>-339.42903225664668</v>
      </c>
      <c r="AU17" s="336">
        <f t="shared" si="347"/>
        <v>0.92480858069590699</v>
      </c>
      <c r="AV17" s="335">
        <f>INDEX('SO APRIL 2026 Rev2'!$B$6:$BG$51,MATCH(B17,'SO APRIL 2026 Rev2'!$B$6:$B$51,0),MATCH($AV$3,'SO APRIL 2026 Rev2'!$B$5:$XG$5,0))</f>
        <v>6600.0622580645213</v>
      </c>
      <c r="AW17" s="335">
        <f>INDEX('Summary sales'!$A$6:$BX$50,MATCH($B17,'Summary sales'!$A$6:$A$50,0),MATCH($AV$3,'Summary sales'!$A$7:$BX$7,0))</f>
        <v>3457.9599999999627</v>
      </c>
      <c r="AX17" s="335">
        <f t="shared" si="348"/>
        <v>-3142.1022580645586</v>
      </c>
      <c r="AY17" s="336">
        <f t="shared" si="349"/>
        <v>0.52392839109581602</v>
      </c>
      <c r="AZ17" s="335">
        <f>INDEX('SO APRIL 2026 Rev2'!$B$6:$BG$51,MATCH(B17,'SO APRIL 2026 Rev2'!$B$6:$B$51,0),MATCH($AZ$3,'SO APRIL 2026 Rev2'!$B$5:$XG$5,0))</f>
        <v>2874.3264516129029</v>
      </c>
      <c r="BA17" s="335">
        <f>INDEX('Summary sales'!$A$6:$BX$50,MATCH($B17,'Summary sales'!$A$6:$A$50,0),MATCH($AZ$3,'Summary sales'!$A$7:$BX$7,0))</f>
        <v>701.90000000002328</v>
      </c>
      <c r="BB17" s="335">
        <f t="shared" si="350"/>
        <v>-2172.4264516128796</v>
      </c>
      <c r="BC17" s="336">
        <f t="shared" si="351"/>
        <v>0.24419634019168501</v>
      </c>
      <c r="BD17" s="335">
        <f>INDEX('SO APRIL 2026 Rev2'!$B$6:$BG$51,MATCH(B17,'SO APRIL 2026 Rev2'!$B$6:$B$51,0),MATCH($BD$3,'SO APRIL 2026 Rev2'!$B$5:$XG$5,0))</f>
        <v>500</v>
      </c>
      <c r="BE17" s="335">
        <f>INDEX('Summary sales'!$A$6:$BX$50,MATCH($B17,'Summary sales'!$A$6:$A$50,0),MATCH($BD$3,'Summary sales'!$A$7:$BX$7,0))</f>
        <v>862.81000000000131</v>
      </c>
      <c r="BF17" s="335">
        <f t="shared" si="352"/>
        <v>362.81000000000131</v>
      </c>
      <c r="BG17" s="336">
        <f t="shared" si="353"/>
        <v>1.7256200000000026</v>
      </c>
      <c r="BH17" s="335">
        <f>INDEX('SO APRIL 2026 Rev2'!$B$6:$BG$51,MATCH(B17,'SO APRIL 2026 Rev2'!$B$6:$B$51,0),MATCH($BH$3,'SO APRIL 2026 Rev2'!$B$5:$XG$5,0))</f>
        <v>4800</v>
      </c>
      <c r="BI17" s="335">
        <f>INDEX('Summary sales'!$A$6:$BX$50,MATCH($B17,'Summary sales'!$A$6:$A$50,0),MATCH($BH$3,'Summary sales'!$A$7:$BX$7,0))</f>
        <v>3724.9599999999627</v>
      </c>
      <c r="BJ17" s="335">
        <f t="shared" si="354"/>
        <v>-1075.0400000000373</v>
      </c>
      <c r="BK17" s="336">
        <f t="shared" si="355"/>
        <v>0.77603333333332558</v>
      </c>
      <c r="BL17" s="335">
        <f>INDEX('SO APRIL 2026 Rev2'!$B$6:$BG$51,MATCH(B17,'SO APRIL 2026 Rev2'!$B$6:$B$51,0),MATCH($BL$3,'SO APRIL 2026 Rev2'!$B$5:$XG$5,0))</f>
        <v>9000.0570967741915</v>
      </c>
      <c r="BM17" s="335">
        <f>INDEX('Summary sales'!$A$6:$BX$50,MATCH($B17,'Summary sales'!$A$6:$A$50,0),MATCH($BL$3,'Summary sales'!$A$7:$BX$7,0))</f>
        <v>7501.2900000000373</v>
      </c>
      <c r="BN17" s="335">
        <f t="shared" si="356"/>
        <v>-1498.7670967741542</v>
      </c>
      <c r="BO17" s="336">
        <f t="shared" si="357"/>
        <v>0.83347137905254587</v>
      </c>
      <c r="BP17" s="335">
        <f>INDEX('SO APRIL 2026 Rev2'!$B$6:$BG$51,MATCH(B17,'SO APRIL 2026 Rev2'!$B$6:$B$51,0),MATCH($BP$3,'SO APRIL 2026 Rev2'!$B$5:$XG$5,0))</f>
        <v>1300</v>
      </c>
      <c r="BQ17" s="335">
        <f>INDEX('Summary sales'!$A$6:$BX$50,MATCH($B17,'Summary sales'!$A$6:$A$50,0),MATCH($BP$3,'Summary sales'!$A$7:$BX$7,0))</f>
        <v>1169.9000000000233</v>
      </c>
      <c r="BR17" s="335">
        <f t="shared" si="319"/>
        <v>-130.09999999997672</v>
      </c>
      <c r="BS17" s="336">
        <f t="shared" si="320"/>
        <v>0.89992307692309481</v>
      </c>
      <c r="BT17" s="335">
        <f>INDEX('SO APRIL 2026 Rev2'!$B$6:$BG$51,MATCH(B17,'SO APRIL 2026 Rev2'!$B$6:$B$51,0),MATCH($BT$3,'SO APRIL 2026 Rev2'!$B$5:$XG$5,0))</f>
        <v>1000</v>
      </c>
      <c r="BU17" s="335">
        <f>INDEX('Summary sales'!$A$6:$BX$50,MATCH($B17,'Summary sales'!$A$6:$A$50,0),MATCH($BT$3,'Summary sales'!$A$7:$BX$7,0))</f>
        <v>0</v>
      </c>
      <c r="BV17" s="335">
        <f t="shared" si="358"/>
        <v>-1000</v>
      </c>
      <c r="BW17" s="336">
        <f t="shared" si="359"/>
        <v>0</v>
      </c>
      <c r="BX17" s="335">
        <f>INDEX('SO APRIL 2026 Rev2'!$B$6:$BG$51,MATCH(B17,'SO APRIL 2026 Rev2'!$B$6:$B$51,0),MATCH($BX$3,'SO APRIL 2026 Rev2'!$B$5:$XG$5,0))</f>
        <v>5500</v>
      </c>
      <c r="BY17" s="335">
        <f ca="1">INDEX('Summary sales'!$A$6:$BX$50,MATCH($B17,'Summary sales'!$A$6:$A$50,0),MATCH($BX$3,'Summary sales'!$A$7:$BX$7,0))</f>
        <v>5165.41</v>
      </c>
      <c r="BZ17" s="335">
        <f t="shared" ca="1" si="360"/>
        <v>-334.59000000000015</v>
      </c>
      <c r="CA17" s="336">
        <f t="shared" ca="1" si="361"/>
        <v>0.93916545454545453</v>
      </c>
      <c r="CB17" s="335">
        <f>INDEX('SO APRIL 2026 Rev2'!$B$6:$BG$51,MATCH(B17,'SO APRIL 2026 Rev2'!$B$6:$B$51,0),MATCH($CB$3,'SO APRIL 2026 Rev2'!$B$5:$XG$5,0))</f>
        <v>70.054838709677327</v>
      </c>
      <c r="CC17" s="335">
        <f>INDEX('Summary sales'!$A$6:$BX$50,MATCH($B17,'Summary sales'!$A$6:$A$50,0),MATCH($CB$3,'Summary sales'!$A$7:$BX$7,0))</f>
        <v>0</v>
      </c>
      <c r="CD17" s="335">
        <f t="shared" si="362"/>
        <v>-70.054838709677327</v>
      </c>
      <c r="CE17" s="336">
        <f t="shared" si="363"/>
        <v>0</v>
      </c>
      <c r="CF17" s="335">
        <f>INDEX('SO APRIL 2026 Rev2'!$B$6:$BG$51,MATCH(B17,'SO APRIL 2026 Rev2'!$B$6:$B$51,0),MATCH($CF$3,'SO APRIL 2026 Rev2'!$B$5:$XG$5,0))</f>
        <v>89.451612903225808</v>
      </c>
      <c r="CG17" s="335">
        <f>INDEX('Summary sales'!$A$6:$BX$50,MATCH($B17,'Summary sales'!$A$6:$A$50,0),MATCH($CF$3,'Summary sales'!$A$7:$BX$7,0))</f>
        <v>41.478000000002794</v>
      </c>
      <c r="CH17" s="335">
        <f t="shared" si="364"/>
        <v>-47.973612903223014</v>
      </c>
      <c r="CI17" s="336">
        <f t="shared" si="365"/>
        <v>0.46369203029213363</v>
      </c>
      <c r="CJ17" s="335">
        <f>INDEX('SO APRIL 2026 Rev2'!$B$6:$BG$51,MATCH(B17,'SO APRIL 2026 Rev2'!$B$6:$B$51,0),MATCH($CJ$3,'SO APRIL 2026 Rev2'!$B$5:$XG$5,0))</f>
        <v>3500</v>
      </c>
      <c r="CK17" s="335">
        <f>INDEX('Summary sales'!$A$6:$BX$50,MATCH($B17,'Summary sales'!$A$6:$A$50,0),MATCH($CJ$3,'Summary sales'!$A$7:$BX$7,0))</f>
        <v>4035.3999999999069</v>
      </c>
      <c r="CL17" s="335">
        <f t="shared" si="366"/>
        <v>535.39999999990687</v>
      </c>
      <c r="CM17" s="336">
        <f t="shared" si="367"/>
        <v>1.1529714285714019</v>
      </c>
      <c r="CN17" s="335">
        <f>INDEX('SO APRIL 2026 Rev2'!$B$6:$BG$51,MATCH(B17,'SO APRIL 2026 Rev2'!$B$6:$B$51,0),MATCH($CN$3,'SO APRIL 2026 Rev2'!$B$5:$XG$5,0))</f>
        <v>2900</v>
      </c>
      <c r="CO17" s="335">
        <f>INDEX('Summary sales'!$A$6:$BX$50,MATCH($B17,'Summary sales'!$A$6:$A$50,0),MATCH($CN$3,'Summary sales'!$A$7:$BX$7,0))</f>
        <v>0</v>
      </c>
      <c r="CP17" s="335">
        <f t="shared" si="368"/>
        <v>-2900</v>
      </c>
      <c r="CQ17" s="336">
        <f t="shared" si="369"/>
        <v>0</v>
      </c>
      <c r="CR17" s="335">
        <f>INDEX('SO APRIL 2026 Rev2'!$B$6:$BG$51,MATCH(B17,'SO APRIL 2026 Rev2'!$B$6:$B$51,0),MATCH($CR$3,'SO APRIL 2026 Rev2'!$B$5:$XG$5,0))</f>
        <v>5000</v>
      </c>
      <c r="CS17" s="335">
        <f>INDEX('Summary sales'!$A$6:$BX$50,MATCH($B17,'Summary sales'!$A$6:$A$50,0),MATCH($CR$3,'Summary sales'!$A$7:$BX$7,0))</f>
        <v>3624.7299999999814</v>
      </c>
      <c r="CT17" s="335">
        <f t="shared" si="370"/>
        <v>-1375.2700000000186</v>
      </c>
      <c r="CU17" s="336">
        <f t="shared" si="371"/>
        <v>0.72494599999999632</v>
      </c>
      <c r="CV17" s="335">
        <f>INDEX('SO APRIL 2026 Rev2'!$B$6:$BG$51,MATCH(B17,'SO APRIL 2026 Rev2'!$B$6:$B$51,0),MATCH($CV$3,'SO APRIL 2026 Rev2'!$B$5:$XG$5,0))</f>
        <v>8000</v>
      </c>
      <c r="CW17" s="335">
        <f>INDEX('Summary sales'!$A$6:$BX$50,MATCH($B17,'Summary sales'!$A$6:$A$50,0),MATCH($CV$3,'Summary sales'!$A$7:$BX$7,0))</f>
        <v>8869.3000000000466</v>
      </c>
      <c r="CX17" s="335">
        <f t="shared" si="372"/>
        <v>869.30000000004657</v>
      </c>
      <c r="CY17" s="336">
        <f t="shared" si="373"/>
        <v>1.1086625000000059</v>
      </c>
      <c r="CZ17" s="335">
        <f>INDEX('SO APRIL 2026 Rev2'!$B$6:$BG$51,MATCH(B17,'SO APRIL 2026 Rev2'!$B$6:$B$51,0),MATCH($CZ$3,'SO APRIL 2026 Rev2'!$B$5:$XG$5,0))</f>
        <v>11659.554548387085</v>
      </c>
      <c r="DA17" s="335">
        <f>INDEX('Summary sales'!$A$6:$BX$50,MATCH($B17,'Summary sales'!$A$6:$A$50,0),MATCH($CZ$3,'Summary sales'!$A$7:$BX$7,0))</f>
        <v>16041.548000000417</v>
      </c>
      <c r="DB17" s="335">
        <f t="shared" si="374"/>
        <v>4381.9934516133326</v>
      </c>
      <c r="DC17" s="336">
        <f t="shared" si="375"/>
        <v>1.3758285476025764</v>
      </c>
      <c r="DD17" s="335">
        <f>INDEX('SO APRIL 2026 Rev2'!$B$6:$BG$51,MATCH(B17,'SO APRIL 2026 Rev2'!$B$6:$B$51,0),MATCH($DD$3,'SO APRIL 2026 Rev2'!$B$5:$XG$5,0))</f>
        <v>2020.8603225806426</v>
      </c>
      <c r="DE17" s="335">
        <f>INDEX('Summary sales'!$A$6:$BX$50,MATCH($B17,'Summary sales'!$A$6:$A$50,0),MATCH($DD$3,'Summary sales'!$A$7:$BX$7,0))</f>
        <v>1883.089999999851</v>
      </c>
      <c r="DF17" s="335">
        <f t="shared" si="376"/>
        <v>-137.77032258079157</v>
      </c>
      <c r="DG17" s="336">
        <f t="shared" si="377"/>
        <v>0.93182590551094668</v>
      </c>
      <c r="DH17" s="335">
        <f>INDEX('SO APRIL 2026 Rev2'!$B$6:$BG$51,MATCH(B17,'SO APRIL 2026 Rev2'!$B$6:$B$51,0),MATCH($DH$3,'SO APRIL 2026 Rev2'!$B$5:$XG$5,0))</f>
        <v>800</v>
      </c>
      <c r="DI17" s="335">
        <f>INDEX('Summary sales'!$A$6:$BX$50,MATCH($B17,'Summary sales'!$A$6:$A$50,0),MATCH($DH$3,'Summary sales'!$A$7:$BX$7,0))</f>
        <v>947.30999999993946</v>
      </c>
      <c r="DJ17" s="335">
        <f t="shared" si="378"/>
        <v>147.30999999993946</v>
      </c>
      <c r="DK17" s="336">
        <f t="shared" si="379"/>
        <v>1.1841374999999243</v>
      </c>
      <c r="DL17" s="335">
        <f>INDEX('SO APRIL 2026 Rev2'!$B$6:$BG$51,MATCH(B17,'SO APRIL 2026 Rev2'!$B$6:$B$51,0),MATCH($DL$3,'SO APRIL 2026 Rev2'!$B$5:$XG$5,0))</f>
        <v>7200</v>
      </c>
      <c r="DM17" s="335">
        <f>INDEX('Summary sales'!$A$6:$BX$50,MATCH($B17,'Summary sales'!$A$6:$A$50,0),MATCH($DL$3,'Summary sales'!$A$7:$BX$7,0))</f>
        <v>4980.070000000298</v>
      </c>
      <c r="DN17" s="335">
        <f t="shared" si="380"/>
        <v>-2219.929999999702</v>
      </c>
      <c r="DO17" s="336">
        <f t="shared" si="381"/>
        <v>0.69167638888893024</v>
      </c>
      <c r="DP17" s="335">
        <f>INDEX('SO APRIL 2026 Rev2'!$B$6:$BG$51,MATCH(B17,'SO APRIL 2026 Rev2'!$B$6:$B$51,0),MATCH($DP$3,'SO APRIL 2026 Rev2'!$B$5:$XG$5,0))</f>
        <v>0</v>
      </c>
      <c r="DQ17" s="335">
        <f>INDEX('Summary sales'!$A$6:$BX$50,MATCH($B17,'Summary sales'!$A$6:$A$50,0),MATCH($DP$3,'Summary sales'!$A$7:$BX$7,0))</f>
        <v>0</v>
      </c>
      <c r="DR17" s="335">
        <f t="shared" si="382"/>
        <v>0</v>
      </c>
      <c r="DS17" s="336" t="e">
        <f t="shared" si="383"/>
        <v>#DIV/0!</v>
      </c>
      <c r="DT17" s="335">
        <f>INDEX('SO APRIL 2026 Rev2'!$B$6:$BG$51,MATCH(B17,'SO APRIL 2026 Rev2'!$B$6:$B$51,0),MATCH($DT$3,'SO APRIL 2026 Rev2'!$B$5:$XG$5,0))</f>
        <v>2043.2745161290325</v>
      </c>
      <c r="DU17" s="335">
        <f>INDEX('Summary sales'!$A$6:$BX$50,MATCH($B17,'Summary sales'!$A$6:$A$50,0),MATCH($DT$3,'Summary sales'!$A$7:$BX$7,0))</f>
        <v>1347.4699999999721</v>
      </c>
      <c r="DV17" s="335">
        <f t="shared" si="384"/>
        <v>-695.8045161290604</v>
      </c>
      <c r="DW17" s="336">
        <f t="shared" si="385"/>
        <v>0.65946596473622321</v>
      </c>
      <c r="DX17" s="335">
        <f>INDEX('SO APRIL 2026 Rev2'!$B$6:$BG$51,MATCH(B17,'SO APRIL 2026 Rev2'!$B$6:$B$51,0),MATCH($DX$3,'SO APRIL 2026 Rev2'!$B$5:$XG$5,0))</f>
        <v>1999.5303225806451</v>
      </c>
      <c r="DY17" s="335">
        <f>INDEX('Summary sales'!$A$6:$BX$50,MATCH($B17,'Summary sales'!$A$6:$A$50,0),MATCH($DX$3,'Summary sales'!$A$7:$BX$7,0))</f>
        <v>1871.8000000000466</v>
      </c>
      <c r="DZ17" s="335">
        <f t="shared" si="386"/>
        <v>-127.73032258059857</v>
      </c>
      <c r="EA17" s="336">
        <f t="shared" si="387"/>
        <v>0.93611983717468883</v>
      </c>
      <c r="EB17" s="335">
        <f>INDEX('SO APRIL 2026 Rev2'!$B$6:$BG$51,MATCH(B17,'SO APRIL 2026 Rev2'!$B$6:$B$51,0),MATCH($EB$3,'SO APRIL 2026 Rev2'!$B$5:$XG$5,0))</f>
        <v>1000</v>
      </c>
      <c r="EC17" s="335">
        <f>INDEX('Summary sales'!$A$6:$BX$50,MATCH($B17,'Summary sales'!$A$6:$A$50,0),MATCH($EB$3,'Summary sales'!$A$7:$BX$7,0))</f>
        <v>129.65000000002328</v>
      </c>
      <c r="ED17" s="335">
        <f t="shared" si="388"/>
        <v>-870.34999999997672</v>
      </c>
      <c r="EE17" s="336">
        <f t="shared" si="389"/>
        <v>0.12965000000002327</v>
      </c>
      <c r="EF17" s="335">
        <f>INDEX('SO APRIL 2026 Rev2'!$B$6:$BG$51,MATCH(B17,'SO APRIL 2026 Rev2'!$B$6:$B$51,0),MATCH($EF$3,'SO APRIL 2026 Rev2'!$B$5:$XG$5,0))</f>
        <v>11007.047419354845</v>
      </c>
      <c r="EG17" s="335">
        <f>INDEX('Summary sales'!$A$6:$BX$50,MATCH($B17,'Summary sales'!$A$6:$A$50,0),MATCH($EF$3,'Summary sales'!$A$7:$BX$7,0))</f>
        <v>10230.700000000186</v>
      </c>
      <c r="EH17" s="335">
        <f t="shared" si="390"/>
        <v>-776.347419354659</v>
      </c>
      <c r="EI17" s="336">
        <f t="shared" si="391"/>
        <v>0.92946814983375781</v>
      </c>
      <c r="EJ17" s="335">
        <f>INDEX('SO APRIL 2026 Rev2'!$B$6:$BG$51,MATCH(B17,'SO APRIL 2026 Rev2'!$B$6:$B$51,0),MATCH($EJ$3,'SO APRIL 2026 Rev2'!$B$5:$XG$5,0))</f>
        <v>1519.5448387096778</v>
      </c>
      <c r="EK17" s="335">
        <f>INDEX('Summary sales'!$A$6:$BX$50,MATCH($B17,'Summary sales'!$A$6:$A$50,0),MATCH($EJ$3,'Summary sales'!$A$7:$BX$7,0))</f>
        <v>1932.7199999999721</v>
      </c>
      <c r="EL17" s="335">
        <f t="shared" si="392"/>
        <v>413.17516129029423</v>
      </c>
      <c r="EM17" s="336">
        <f t="shared" si="393"/>
        <v>1.2719071861289346</v>
      </c>
      <c r="EN17" s="335">
        <f>INDEX('SO APRIL 2026 Rev2'!$B$6:$BG$51,MATCH(B17,'SO APRIL 2026 Rev2'!$B$6:$B$51,0),MATCH($EN$3,'SO APRIL 2026 Rev2'!$B$5:$XG$5,0))</f>
        <v>3999.6741935483842</v>
      </c>
      <c r="EO17" s="335">
        <f>INDEX('Summary sales'!$A$6:$BX$50,MATCH($B17,'Summary sales'!$A$6:$A$50,0),MATCH($EN$3,'Summary sales'!$A$7:$BX$7,0))</f>
        <v>0</v>
      </c>
      <c r="EP17" s="335">
        <f t="shared" si="394"/>
        <v>-3999.6741935483842</v>
      </c>
      <c r="EQ17" s="336">
        <f t="shared" si="395"/>
        <v>0</v>
      </c>
      <c r="ER17" s="335">
        <f>INDEX('SO APRIL 2026 Rev2'!$B$6:$BG$51,MATCH(B17,'SO APRIL 2026 Rev2'!$B$6:$B$51,0),MATCH($ER$3,'SO APRIL 2026 Rev2'!$B$5:$XG$5,0))</f>
        <v>7000</v>
      </c>
      <c r="ES17" s="335">
        <f>INDEX('Summary sales'!$A$6:$BX$50,MATCH(B17,'Summary sales'!$A$6:$A$50,0),MATCH($ER$3,'Summary sales'!$A$7:$BX$7,0))</f>
        <v>0</v>
      </c>
      <c r="ET17" s="335">
        <f t="shared" si="396"/>
        <v>-7000</v>
      </c>
      <c r="EU17" s="336">
        <f t="shared" si="397"/>
        <v>0</v>
      </c>
      <c r="EV17" s="335">
        <f>INDEX('SO APRIL 2026 Rev2'!$B$6:$BG$51,MATCH(B17,'SO APRIL 2026 Rev2'!$B$6:$B$51,0),MATCH($EV$3,'SO APRIL 2026 Rev2'!$B$5:$XG$5,0))</f>
        <v>5000</v>
      </c>
      <c r="EW17" s="335">
        <f>INDEX('Summary sales'!$A$6:$BX$50,MATCH($B17,'Summary sales'!$A$6:$A$50,0),MATCH($EV$3,'Summary sales'!$A$7:$BX$7,0))</f>
        <v>6058.8200000000652</v>
      </c>
      <c r="EX17" s="335">
        <f t="shared" si="398"/>
        <v>1058.8200000000652</v>
      </c>
      <c r="EY17" s="336">
        <f t="shared" si="399"/>
        <v>1.2117640000000129</v>
      </c>
      <c r="EZ17" s="335">
        <f>INDEX('SO APRIL 2026 Rev2'!$B$6:$BG$51,MATCH(B17,'SO APRIL 2026 Rev2'!$B$6:$B$51,0),MATCH($EZ$3,'SO APRIL 2026 Rev2'!$B$5:$XG$5,0))</f>
        <v>26500</v>
      </c>
      <c r="FA17" s="335">
        <f>INDEX('Summary sales'!$A$6:$BX$50,MATCH($B17,'Summary sales'!$A$6:$A$50,0),MATCH($EZ$3,'Summary sales'!$A$7:$BX$7,0))</f>
        <v>33686.290000000037</v>
      </c>
      <c r="FB17" s="335">
        <f t="shared" si="400"/>
        <v>7186.2900000000373</v>
      </c>
      <c r="FC17" s="336">
        <f t="shared" si="401"/>
        <v>1.2711807547169824</v>
      </c>
      <c r="FD17" s="335">
        <f>INDEX('SO APRIL 2026 Rev2'!$B$6:$BG$51,MATCH(B17,'SO APRIL 2026 Rev2'!$B$6:$B$51,0),MATCH($FD$3,'SO APRIL 2026 Rev2'!$B$5:$XG$5,0))</f>
        <v>6000</v>
      </c>
      <c r="FE17" s="335">
        <f>INDEX('Summary sales'!$A$6:$BX$50,MATCH(B17,'Summary sales'!$A$6:$A$50,0),MATCH($FD$3,'Summary sales'!$A$7:$BX$7,0))</f>
        <v>4018.3000000000466</v>
      </c>
      <c r="FF17" s="335">
        <f t="shared" si="402"/>
        <v>-1981.6999999999534</v>
      </c>
      <c r="FG17" s="336">
        <f t="shared" si="403"/>
        <v>0.6697166666666744</v>
      </c>
      <c r="FH17" s="335">
        <f>INDEX('SO APRIL 2026 Rev2'!$B$6:$BG$51,MATCH(B17,'SO APRIL 2026 Rev2'!$B$6:$B$51,0),MATCH($FH$3,'SO APRIL 2026 Rev2'!$B$5:$XG$5,0))</f>
        <v>3500</v>
      </c>
      <c r="FI17" s="335">
        <f>INDEX('Summary sales'!$A$6:$BX$50,MATCH(B17,'Summary sales'!$A$6:$A$50,0),MATCH($FH$3,'Summary sales'!$A$7:$BX$7,0))</f>
        <v>2537.8999999994412</v>
      </c>
      <c r="FJ17" s="335">
        <f t="shared" si="404"/>
        <v>-962.10000000055879</v>
      </c>
      <c r="FK17" s="336">
        <f t="shared" si="405"/>
        <v>0.72511428571412606</v>
      </c>
      <c r="FL17" s="335">
        <f>INDEX('SO APRIL 2026 Rev2'!$B$6:$BG$51,MATCH(B17,'SO APRIL 2026 Rev2'!$B$6:$B$51,0),MATCH($FL$3,'SO APRIL 2026 Rev2'!$B$5:$XG$5,0))</f>
        <v>726.8151612903232</v>
      </c>
      <c r="FM17" s="335">
        <f>INDEX('Summary sales'!$A$6:$BX$50,MATCH(B17,'Summary sales'!$A$6:$A$50,0),MATCH($FL$3,'Summary sales'!$A$7:$BX$7,0))</f>
        <v>733.94000000006054</v>
      </c>
      <c r="FN17" s="335">
        <f t="shared" si="406"/>
        <v>7.1248387097373325</v>
      </c>
      <c r="FO17" s="336">
        <f t="shared" si="407"/>
        <v>1.0098028207021557</v>
      </c>
      <c r="FP17" s="335">
        <f>INDEX('SO APRIL 2026 Rev2'!$B$6:$BG$51,MATCH(B17,'SO APRIL 2026 Rev2'!$B$6:$B$51,0),MATCH($FP$3,'SO APRIL 2026 Rev2'!$B$5:$XG$5,0))</f>
        <v>3018.0416129032269</v>
      </c>
      <c r="FQ17" s="335">
        <f>INDEX('Summary sales'!$A$6:$BX$50,MATCH(B17,'Summary sales'!$A$6:$A$50,0),MATCH($FP$3,'Summary sales'!$A$7:$BX$7,0))</f>
        <v>3836.0599999995902</v>
      </c>
      <c r="FR17" s="335">
        <f t="shared" si="408"/>
        <v>818.01838709636331</v>
      </c>
      <c r="FS17" s="336">
        <f t="shared" si="409"/>
        <v>1.2710427793967574</v>
      </c>
      <c r="FT17" s="335">
        <f>INDEX('SO APRIL 2026 Rev2'!$B$6:$BG$51,MATCH(B17,'SO APRIL 2026 Rev2'!$B$6:$B$51,0),MATCH($FT$3,'SO APRIL 2026 Rev2'!$B$5:$XG$5,0))</f>
        <v>2044.9996774193546</v>
      </c>
      <c r="FU17" s="335">
        <f>INDEX('Summary sales'!$A$6:$BX$50,MATCH(B17,'Summary sales'!$A$6:$A$50,0),MATCH($FT$3,'Summary sales'!$A$7:$BX$7,0))</f>
        <v>42.209999999962747</v>
      </c>
      <c r="FV17" s="335">
        <f t="shared" si="410"/>
        <v>-2002.7896774193919</v>
      </c>
      <c r="FW17" s="336">
        <f t="shared" si="411"/>
        <v>2.0640590052918146E-2</v>
      </c>
      <c r="FX17" s="335">
        <f>INDEX('SO APRIL 2026 Rev2'!$B$6:$BG$51,MATCH(B17,'SO APRIL 2026 Rev2'!$B$6:$B$51,0),MATCH($FX$3,'SO APRIL 2026 Rev2'!$B$5:$XG$5,0))</f>
        <v>369.61070967741654</v>
      </c>
      <c r="FY17" s="335">
        <f>INDEX('Summary sales'!$A$6:$BX$50,MATCH(B17,'Summary sales'!$A$6:$A$50,0),MATCH($FX$3,'Summary sales'!$A$7:$BX$7,0))</f>
        <v>0</v>
      </c>
      <c r="FZ17" s="335">
        <f t="shared" si="412"/>
        <v>-369.61070967741654</v>
      </c>
      <c r="GA17" s="336">
        <f t="shared" si="413"/>
        <v>0</v>
      </c>
      <c r="GB17" s="335">
        <f>INDEX('SO APRIL 2026 Rev2'!$B$6:$BG$51,MATCH(B17,'SO APRIL 2026 Rev2'!$B$6:$B$51,0),MATCH($GB$3,'SO APRIL 2026 Rev2'!$B$5:$XG$5,0))</f>
        <v>0</v>
      </c>
      <c r="GC17" s="335">
        <f>INDEX('Summary sales'!$A$6:$BX$50,MATCH(B17,'Summary sales'!$A$6:$A$50,0),MATCH($GB$3,'Summary sales'!$A$7:$BX$7,0))</f>
        <v>0</v>
      </c>
      <c r="GD17" s="335">
        <f t="shared" si="414"/>
        <v>0</v>
      </c>
      <c r="GE17" s="336" t="e">
        <f t="shared" si="415"/>
        <v>#DIV/0!</v>
      </c>
      <c r="GF17" s="335">
        <f>INDEX('SO APRIL 2026 Rev2'!$B$6:$BG$51,MATCH(B17,'SO APRIL 2026 Rev2'!$B$6:$B$51,0),MATCH($GF$3,'SO APRIL 2026 Rev2'!$B$5:$XG$5,0))</f>
        <v>5000</v>
      </c>
      <c r="GG17" s="335">
        <f>INDEX('Summary sales'!$A$6:$BX$50,MATCH($B17,'Summary sales'!$A$6:$A$50,0),MATCH($GF$3,'Summary sales'!$A$7:$BX$7,0))</f>
        <v>6940.1339999998017</v>
      </c>
      <c r="GH17" s="335">
        <f t="shared" si="416"/>
        <v>1940.1339999998017</v>
      </c>
      <c r="GI17" s="336">
        <f t="shared" si="417"/>
        <v>1.3880267999999603</v>
      </c>
      <c r="GJ17" s="335">
        <f>INDEX('SO APRIL 2026 Rev2'!$B$6:$BG$51,MATCH(B17,'SO APRIL 2026 Rev2'!$B$6:$B$51,0),MATCH($GJ$3,'SO APRIL 2026 Rev2'!$B$5:$XG$5,0))</f>
        <v>1121.900322580635</v>
      </c>
      <c r="GK17" s="335">
        <f>INDEX('Summary sales'!$A$6:$BX$50,MATCH($B17,'Summary sales'!$A$6:$A$50,0),MATCH($GJ$3,'Summary sales'!$A$7:$BX$7,0))</f>
        <v>0</v>
      </c>
      <c r="GL17" s="335">
        <f t="shared" si="418"/>
        <v>-1121.900322580635</v>
      </c>
      <c r="GM17" s="336">
        <f t="shared" si="419"/>
        <v>0</v>
      </c>
      <c r="GN17" s="335">
        <f>INDEX('SO APRIL 2026 Rev2'!$B$6:$BG$51,MATCH(B17,'SO APRIL 2026 Rev2'!$B$6:$B$51,0),MATCH($GN$3,'SO APRIL 2026 Rev2'!$B$5:$XG$5,0))</f>
        <v>1800</v>
      </c>
      <c r="GO17" s="335">
        <f>INDEX('Summary sales'!$A$6:$BX$50,MATCH(B17,'Summary sales'!$A$6:$A$50,0),MATCH($GN$3,'Summary sales'!$A$7:$BX$7,0))</f>
        <v>1772.2390000000014</v>
      </c>
      <c r="GP17" s="335">
        <f t="shared" si="420"/>
        <v>-27.760999999998603</v>
      </c>
      <c r="GQ17" s="336">
        <f t="shared" si="421"/>
        <v>0.98457722222222299</v>
      </c>
      <c r="GR17" s="335">
        <f>INDEX('SO APRIL 2026 Rev2'!$B$6:$BG$51,MATCH(B17,'SO APRIL 2026 Rev2'!$B$6:$B$51,0),MATCH($GR$3,'SO APRIL 2026 Rev2'!$B$5:$XG$5,0))</f>
        <v>2499.7025806451697</v>
      </c>
      <c r="GS17" s="335">
        <f>INDEX('Summary sales'!$A$6:$BX$50,MATCH(B17,'Summary sales'!$A$6:$A$50,0),MATCH($GR$3,'Summary sales'!$A$7:$BX$7,0))</f>
        <v>2112.9300000001676</v>
      </c>
      <c r="GT17" s="335">
        <f t="shared" si="422"/>
        <v>-386.77258064500211</v>
      </c>
      <c r="GU17" s="336">
        <f t="shared" si="423"/>
        <v>0.84527256016786745</v>
      </c>
      <c r="GV17" s="335">
        <f>INDEX('SO APRIL 2026 Rev2'!$B$6:$BG$51,MATCH(B17,'SO APRIL 2026 Rev2'!$B$6:$B$51,0),MATCH($GV$3,'SO APRIL 2026 Rev2'!$B$5:$XG$5,0))</f>
        <v>0</v>
      </c>
      <c r="GW17" s="335">
        <f>INDEX('Summary sales'!$A$6:$BX$50,MATCH(B17,'Summary sales'!$A$6:$A$50,0),MATCH($GV$3,'Summary sales'!$A$7:$BX$7,0))</f>
        <v>0</v>
      </c>
      <c r="GX17" s="335">
        <f t="shared" si="321"/>
        <v>0</v>
      </c>
      <c r="GY17" s="336" t="e">
        <f t="shared" si="322"/>
        <v>#DIV/0!</v>
      </c>
      <c r="GZ17" s="335">
        <f>INDEX('SO APRIL 2026 Rev2'!$B$6:$BG$51,MATCH(B17,'SO APRIL 2026 Rev2'!$B$6:$B$51,0),MATCH($GZ$3,'SO APRIL 2026 Rev2'!$B$5:$XG$5,0))</f>
        <v>0</v>
      </c>
      <c r="HA17" s="335">
        <f>INDEX('Summary sales'!$A$6:$BX$50,MATCH(B17,'Summary sales'!$A$6:$A$50,0),MATCH($GZ$3,'Summary sales'!$A$7:$BX$7,0))</f>
        <v>0</v>
      </c>
      <c r="HB17" s="335">
        <f t="shared" si="424"/>
        <v>0</v>
      </c>
      <c r="HC17" s="379" t="e">
        <f t="shared" si="425"/>
        <v>#DIV/0!</v>
      </c>
    </row>
    <row r="18" spans="1:211" ht="15" customHeight="1">
      <c r="A18" s="574"/>
      <c r="B18" s="338">
        <f t="shared" si="323"/>
        <v>46124</v>
      </c>
      <c r="C18" s="334" t="str">
        <f t="shared" si="318"/>
        <v>Mgg</v>
      </c>
      <c r="D18" s="335">
        <f t="shared" si="324"/>
        <v>162152.01332258063</v>
      </c>
      <c r="E18" s="335">
        <f t="shared" ca="1" si="325"/>
        <v>135762.969999997</v>
      </c>
      <c r="F18" s="335">
        <f t="shared" ca="1" si="326"/>
        <v>-26389.043322583631</v>
      </c>
      <c r="G18" s="336">
        <f t="shared" ca="1" si="327"/>
        <v>0.83725738101021285</v>
      </c>
      <c r="H18" s="335">
        <f>INDEX('SO APRIL 2026 Rev2'!$B$6:$BG$51,MATCH(B18,'SO APRIL 2026 Rev2'!$B$6:$B$51,0),MATCH($H$3,'SO APRIL 2026 Rev2'!$B$5:$XG$5,0))</f>
        <v>733.57290322580695</v>
      </c>
      <c r="I18" s="335">
        <f>INDEX('Summary sales'!$A$6:$BX$50,MATCH(B18,'Summary sales'!$A$6:$A$50,0),MATCH($H$3,'Summary sales'!$A$7:$BX$7,0))</f>
        <v>624.5999999998603</v>
      </c>
      <c r="J18" s="335">
        <f t="shared" si="328"/>
        <v>-108.97290322594665</v>
      </c>
      <c r="K18" s="336">
        <f t="shared" si="329"/>
        <v>0.85144911603638829</v>
      </c>
      <c r="L18" s="335">
        <f>INDEX('SO APRIL 2026 Rev2'!$B$6:$BG$51,MATCH(B18,'SO APRIL 2026 Rev2'!$B$6:$B$51,0),MATCH($L$3,'SO APRIL 2026 Rev2'!$B$5:$XG$5,0))</f>
        <v>1000</v>
      </c>
      <c r="M18" s="335">
        <f>INDEX('Summary sales'!$A$6:$BX$50,MATCH($B18,'Summary sales'!$A$6:$A$50,0),MATCH($L$3,'Summary sales'!$A$7:$BX$7,0))</f>
        <v>836.81000000052154</v>
      </c>
      <c r="N18" s="335">
        <f t="shared" si="330"/>
        <v>-163.18999999947846</v>
      </c>
      <c r="O18" s="336">
        <f t="shared" si="331"/>
        <v>0.83681000000052153</v>
      </c>
      <c r="P18" s="335">
        <f>INDEX('SO APRIL 2026 Rev2'!$B$6:$BG$51,MATCH(B18,'SO APRIL 2026 Rev2'!$B$6:$B$51,0),MATCH($P$3,'SO APRIL 2026 Rev2'!$B$5:$XG$5,0))</f>
        <v>1129.7312903225857</v>
      </c>
      <c r="Q18" s="335">
        <f>INDEX('Summary sales'!$A$6:$BX$50,MATCH($B18,'Summary sales'!$A$6:$A$50,0),MATCH($P$3,'Summary sales'!$A$7:$BX$7,0))</f>
        <v>622.75</v>
      </c>
      <c r="R18" s="335">
        <f t="shared" si="332"/>
        <v>-506.98129032258566</v>
      </c>
      <c r="S18" s="336">
        <f t="shared" si="333"/>
        <v>0.55123727680604362</v>
      </c>
      <c r="T18" s="335">
        <f>INDEX('SO APRIL 2026 Rev2'!$B$6:$BG$51,MATCH(B18,'SO APRIL 2026 Rev2'!$B$6:$B$51,0),MATCH($T$3,'SO APRIL 2026 Rev2'!$B$5:$XG$5,0))</f>
        <v>999.51612903226578</v>
      </c>
      <c r="U18" s="335">
        <f>INDEX('Summary sales'!$A$6:$BX$50,MATCH($B18,'Summary sales'!$A$6:$A$50,0),MATCH($T$3,'Summary sales'!$A$7:$BX$7,0))</f>
        <v>511.10000000009313</v>
      </c>
      <c r="V18" s="335">
        <f t="shared" si="334"/>
        <v>-488.41612903217265</v>
      </c>
      <c r="W18" s="336">
        <f t="shared" si="335"/>
        <v>0.51134742617404438</v>
      </c>
      <c r="X18" s="335">
        <f>INDEX('SO APRIL 2026 Rev2'!$B$6:$BG$51,MATCH(B18,'SO APRIL 2026 Rev2'!$B$6:$B$51,0),MATCH($X$3,'SO APRIL 2026 Rev2'!$B$5:$XG$5,0))</f>
        <v>644.02064516129087</v>
      </c>
      <c r="Y18" s="335">
        <f>INDEX('Summary sales'!$A$6:$BX$50,MATCH($B18,'Summary sales'!$A$6:$A$50,0),MATCH($X$3,'Summary sales'!$A$7:$BX$7,0))</f>
        <v>372.61999999999534</v>
      </c>
      <c r="Z18" s="335">
        <f t="shared" si="336"/>
        <v>-271.40064516129553</v>
      </c>
      <c r="AA18" s="336">
        <f t="shared" si="337"/>
        <v>0.57858393639954664</v>
      </c>
      <c r="AB18" s="335">
        <f>INDEX('SO APRIL 2026 Rev2'!$B$6:$BG$51,MATCH(B18,'SO APRIL 2026 Rev2'!$B$6:$B$51,0),MATCH($AB$3,'SO APRIL 2026 Rev2'!$B$5:$XG$5,0))</f>
        <v>0</v>
      </c>
      <c r="AC18" s="335">
        <f>INDEX('Summary sales'!$A$6:$BX$50,MATCH($B18,'Summary sales'!$A$6:$A$50,0),MATCH($AB$3,'Summary sales'!$A$7:$BX$7,0))</f>
        <v>0</v>
      </c>
      <c r="AD18" s="335">
        <f t="shared" si="338"/>
        <v>0</v>
      </c>
      <c r="AE18" s="336" t="e">
        <f t="shared" si="339"/>
        <v>#DIV/0!</v>
      </c>
      <c r="AF18" s="335">
        <f>INDEX('SO APRIL 2026 Rev2'!$B$6:$BG$51,MATCH(B18,'SO APRIL 2026 Rev2'!$B$6:$B$51,0),MATCH($AF$3,'SO APRIL 2026 Rev2'!$B$5:$XG$5,0))</f>
        <v>0</v>
      </c>
      <c r="AG18" s="335">
        <f>INDEX('Summary sales'!$A$6:$BX$50,MATCH($B18,'Summary sales'!$A$6:$A$50,0),MATCH($AF$3,'Summary sales'!$A$7:$BX$7,0))</f>
        <v>10.300000000017462</v>
      </c>
      <c r="AH18" s="335">
        <f t="shared" si="340"/>
        <v>10.300000000017462</v>
      </c>
      <c r="AI18" s="336" t="e">
        <f t="shared" si="341"/>
        <v>#DIV/0!</v>
      </c>
      <c r="AJ18" s="335">
        <f>INDEX('SO APRIL 2026 Rev2'!$B$6:$BG$51,MATCH(B18,'SO APRIL 2026 Rev2'!$B$6:$B$51,0),MATCH($AJ$3,'SO APRIL 2026 Rev2'!$B$5:$XG$5,0))</f>
        <v>603.76322580644887</v>
      </c>
      <c r="AK18" s="335">
        <f>INDEX('Summary sales'!$A$6:$BX$50,MATCH($B18,'Summary sales'!$A$6:$A$50,0),MATCH($AJ$3,'Summary sales'!$A$7:$BX$7,0))</f>
        <v>902.90000000002328</v>
      </c>
      <c r="AL18" s="335">
        <f t="shared" si="342"/>
        <v>299.13677419357441</v>
      </c>
      <c r="AM18" s="336">
        <f t="shared" si="343"/>
        <v>1.495453782886522</v>
      </c>
      <c r="AN18" s="335">
        <f>INDEX('SO APRIL 2026 Rev2'!$B$6:$BG$51,MATCH(B18,'SO APRIL 2026 Rev2'!$B$6:$B$51,0),MATCH($AN$3,'SO APRIL 2026 Rev2'!$B$5:$XG$5,0))</f>
        <v>673.27548387096704</v>
      </c>
      <c r="AO18" s="335">
        <f>INDEX('Summary sales'!$A$6:$BX$50,MATCH($B18,'Summary sales'!$A$6:$A$50,0),MATCH($AN$3,'Summary sales'!$A$7:$BX$7,0))</f>
        <v>507.38000000000466</v>
      </c>
      <c r="AP18" s="335">
        <f t="shared" si="344"/>
        <v>-165.89548387096238</v>
      </c>
      <c r="AQ18" s="336">
        <f t="shared" si="345"/>
        <v>0.75359939899021156</v>
      </c>
      <c r="AR18" s="335">
        <f>INDEX('SO APRIL 2026 Rev2'!$B$6:$BG$51,MATCH(B18,'SO APRIL 2026 Rev2'!$B$6:$B$51,0),MATCH($AR$3,'SO APRIL 2026 Rev2'!$B$5:$XG$5,0))</f>
        <v>0</v>
      </c>
      <c r="AS18" s="335">
        <f>INDEX('Summary sales'!$A$6:$BX$50,MATCH($B18,'Summary sales'!$A$6:$A$50,0),MATCH($AR$3,'Summary sales'!$A$7:$BX$7,0))</f>
        <v>0</v>
      </c>
      <c r="AT18" s="335">
        <f t="shared" si="346"/>
        <v>0</v>
      </c>
      <c r="AU18" s="336" t="e">
        <f t="shared" si="347"/>
        <v>#DIV/0!</v>
      </c>
      <c r="AV18" s="335">
        <f>INDEX('SO APRIL 2026 Rev2'!$B$6:$BG$51,MATCH(B18,'SO APRIL 2026 Rev2'!$B$6:$B$51,0),MATCH($AV$3,'SO APRIL 2026 Rev2'!$B$5:$XG$5,0))</f>
        <v>6600.0622580645213</v>
      </c>
      <c r="AW18" s="335">
        <f>INDEX('Summary sales'!$A$6:$BX$50,MATCH($B18,'Summary sales'!$A$6:$A$50,0),MATCH($AV$3,'Summary sales'!$A$7:$BX$7,0))</f>
        <v>3949.410000000149</v>
      </c>
      <c r="AX18" s="335">
        <f t="shared" si="348"/>
        <v>-2650.6522580643723</v>
      </c>
      <c r="AY18" s="336">
        <f t="shared" si="349"/>
        <v>0.59838980991041735</v>
      </c>
      <c r="AZ18" s="335">
        <f>INDEX('SO APRIL 2026 Rev2'!$B$6:$BG$51,MATCH(B18,'SO APRIL 2026 Rev2'!$B$6:$B$51,0),MATCH($AZ$3,'SO APRIL 2026 Rev2'!$B$5:$XG$5,0))</f>
        <v>300</v>
      </c>
      <c r="BA18" s="335">
        <f>INDEX('Summary sales'!$A$6:$BX$50,MATCH($B18,'Summary sales'!$A$6:$A$50,0),MATCH($AZ$3,'Summary sales'!$A$7:$BX$7,0))</f>
        <v>154.13000000000466</v>
      </c>
      <c r="BB18" s="335">
        <f t="shared" si="350"/>
        <v>-145.86999999999534</v>
      </c>
      <c r="BC18" s="336">
        <f t="shared" si="351"/>
        <v>0.51376666666668214</v>
      </c>
      <c r="BD18" s="335">
        <f>INDEX('SO APRIL 2026 Rev2'!$B$6:$BG$51,MATCH(B18,'SO APRIL 2026 Rev2'!$B$6:$B$51,0),MATCH($BD$3,'SO APRIL 2026 Rev2'!$B$5:$XG$5,0))</f>
        <v>500</v>
      </c>
      <c r="BE18" s="335">
        <f>INDEX('Summary sales'!$A$6:$BX$50,MATCH($B18,'Summary sales'!$A$6:$A$50,0),MATCH($BD$3,'Summary sales'!$A$7:$BX$7,0))</f>
        <v>104.48999999999796</v>
      </c>
      <c r="BF18" s="335">
        <f t="shared" si="352"/>
        <v>-395.51000000000204</v>
      </c>
      <c r="BG18" s="336">
        <f t="shared" si="353"/>
        <v>0.20897999999999592</v>
      </c>
      <c r="BH18" s="335">
        <f>INDEX('SO APRIL 2026 Rev2'!$B$6:$BG$51,MATCH(B18,'SO APRIL 2026 Rev2'!$B$6:$B$51,0),MATCH($BH$3,'SO APRIL 2026 Rev2'!$B$5:$XG$5,0))</f>
        <v>4800</v>
      </c>
      <c r="BI18" s="335">
        <f>INDEX('Summary sales'!$A$6:$BX$50,MATCH($B18,'Summary sales'!$A$6:$A$50,0),MATCH($BH$3,'Summary sales'!$A$7:$BX$7,0))</f>
        <v>3770.8200000000652</v>
      </c>
      <c r="BJ18" s="335">
        <f t="shared" si="354"/>
        <v>-1029.1799999999348</v>
      </c>
      <c r="BK18" s="336">
        <f t="shared" si="355"/>
        <v>0.78558750000001354</v>
      </c>
      <c r="BL18" s="335">
        <f>INDEX('SO APRIL 2026 Rev2'!$B$6:$BG$51,MATCH(B18,'SO APRIL 2026 Rev2'!$B$6:$B$51,0),MATCH($BL$3,'SO APRIL 2026 Rev2'!$B$5:$XG$5,0))</f>
        <v>6000.0570967741915</v>
      </c>
      <c r="BM18" s="335">
        <f>INDEX('Summary sales'!$A$6:$BX$50,MATCH($B18,'Summary sales'!$A$6:$A$50,0),MATCH($BL$3,'Summary sales'!$A$7:$BX$7,0))</f>
        <v>5284.2599999997765</v>
      </c>
      <c r="BN18" s="335">
        <f t="shared" si="356"/>
        <v>-715.79709677441497</v>
      </c>
      <c r="BO18" s="336">
        <f t="shared" si="357"/>
        <v>0.88070161912971645</v>
      </c>
      <c r="BP18" s="335">
        <f>INDEX('SO APRIL 2026 Rev2'!$B$6:$BG$51,MATCH(B18,'SO APRIL 2026 Rev2'!$B$6:$B$51,0),MATCH($BP$3,'SO APRIL 2026 Rev2'!$B$5:$XG$5,0))</f>
        <v>1300</v>
      </c>
      <c r="BQ18" s="335">
        <f>INDEX('Summary sales'!$A$6:$BX$50,MATCH($B18,'Summary sales'!$A$6:$A$50,0),MATCH($BP$3,'Summary sales'!$A$7:$BX$7,0))</f>
        <v>1187.1300000000047</v>
      </c>
      <c r="BR18" s="335">
        <f t="shared" si="319"/>
        <v>-112.86999999999534</v>
      </c>
      <c r="BS18" s="336">
        <f t="shared" si="320"/>
        <v>0.91317692307692666</v>
      </c>
      <c r="BT18" s="335">
        <f>INDEX('SO APRIL 2026 Rev2'!$B$6:$BG$51,MATCH(B18,'SO APRIL 2026 Rev2'!$B$6:$B$51,0),MATCH($BT$3,'SO APRIL 2026 Rev2'!$B$5:$XG$5,0))</f>
        <v>0</v>
      </c>
      <c r="BU18" s="335">
        <f>INDEX('Summary sales'!$A$6:$BX$50,MATCH($B18,'Summary sales'!$A$6:$A$50,0),MATCH($BT$3,'Summary sales'!$A$7:$BX$7,0))</f>
        <v>0</v>
      </c>
      <c r="BV18" s="335">
        <f t="shared" si="358"/>
        <v>0</v>
      </c>
      <c r="BW18" s="336" t="e">
        <f t="shared" si="359"/>
        <v>#DIV/0!</v>
      </c>
      <c r="BX18" s="335">
        <f>INDEX('SO APRIL 2026 Rev2'!$B$6:$BG$51,MATCH(B18,'SO APRIL 2026 Rev2'!$B$6:$B$51,0),MATCH($BX$3,'SO APRIL 2026 Rev2'!$B$5:$XG$5,0))</f>
        <v>2500</v>
      </c>
      <c r="BY18" s="335">
        <f ca="1">INDEX('Summary sales'!$A$6:$BX$50,MATCH($B18,'Summary sales'!$A$6:$A$50,0),MATCH($BX$3,'Summary sales'!$A$7:$BX$7,0))</f>
        <v>0</v>
      </c>
      <c r="BZ18" s="335">
        <f t="shared" ca="1" si="360"/>
        <v>-2500</v>
      </c>
      <c r="CA18" s="336">
        <f t="shared" ca="1" si="361"/>
        <v>0</v>
      </c>
      <c r="CB18" s="335">
        <f>INDEX('SO APRIL 2026 Rev2'!$B$6:$BG$51,MATCH(B18,'SO APRIL 2026 Rev2'!$B$6:$B$51,0),MATCH($CB$3,'SO APRIL 2026 Rev2'!$B$5:$XG$5,0))</f>
        <v>70.054838709677327</v>
      </c>
      <c r="CC18" s="335">
        <f>INDEX('Summary sales'!$A$6:$BX$50,MATCH($B18,'Summary sales'!$A$6:$A$50,0),MATCH($CB$3,'Summary sales'!$A$7:$BX$7,0))</f>
        <v>0</v>
      </c>
      <c r="CD18" s="335">
        <f t="shared" si="362"/>
        <v>-70.054838709677327</v>
      </c>
      <c r="CE18" s="336">
        <f t="shared" si="363"/>
        <v>0</v>
      </c>
      <c r="CF18" s="335">
        <f>INDEX('SO APRIL 2026 Rev2'!$B$6:$BG$51,MATCH(B18,'SO APRIL 2026 Rev2'!$B$6:$B$51,0),MATCH($CF$3,'SO APRIL 2026 Rev2'!$B$5:$XG$5,0))</f>
        <v>89.451612903225808</v>
      </c>
      <c r="CG18" s="335">
        <f>INDEX('Summary sales'!$A$6:$BX$50,MATCH($B18,'Summary sales'!$A$6:$A$50,0),MATCH($CF$3,'Summary sales'!$A$7:$BX$7,0))</f>
        <v>61.485999999989872</v>
      </c>
      <c r="CH18" s="335">
        <f t="shared" si="364"/>
        <v>-27.965612903235936</v>
      </c>
      <c r="CI18" s="336">
        <f t="shared" si="365"/>
        <v>0.68736602957074866</v>
      </c>
      <c r="CJ18" s="335">
        <f>INDEX('SO APRIL 2026 Rev2'!$B$6:$BG$51,MATCH(B18,'SO APRIL 2026 Rev2'!$B$6:$B$51,0),MATCH($CJ$3,'SO APRIL 2026 Rev2'!$B$5:$XG$5,0))</f>
        <v>1000</v>
      </c>
      <c r="CK18" s="335">
        <f>INDEX('Summary sales'!$A$6:$BX$50,MATCH($B18,'Summary sales'!$A$6:$A$50,0),MATCH($CJ$3,'Summary sales'!$A$7:$BX$7,0))</f>
        <v>1270.3000000002794</v>
      </c>
      <c r="CL18" s="335">
        <f t="shared" si="366"/>
        <v>270.3000000002794</v>
      </c>
      <c r="CM18" s="336">
        <f t="shared" si="367"/>
        <v>1.2703000000002793</v>
      </c>
      <c r="CN18" s="335">
        <f>INDEX('SO APRIL 2026 Rev2'!$B$6:$BG$51,MATCH(B18,'SO APRIL 2026 Rev2'!$B$6:$B$51,0),MATCH($CN$3,'SO APRIL 2026 Rev2'!$B$5:$XG$5,0))</f>
        <v>0</v>
      </c>
      <c r="CO18" s="335">
        <f>INDEX('Summary sales'!$A$6:$BX$50,MATCH($B18,'Summary sales'!$A$6:$A$50,0),MATCH($CN$3,'Summary sales'!$A$7:$BX$7,0))</f>
        <v>0</v>
      </c>
      <c r="CP18" s="335">
        <f t="shared" si="368"/>
        <v>0</v>
      </c>
      <c r="CQ18" s="336" t="e">
        <f t="shared" si="369"/>
        <v>#DIV/0!</v>
      </c>
      <c r="CR18" s="335">
        <f>INDEX('SO APRIL 2026 Rev2'!$B$6:$BG$51,MATCH(B18,'SO APRIL 2026 Rev2'!$B$6:$B$51,0),MATCH($CR$3,'SO APRIL 2026 Rev2'!$B$5:$XG$5,0))</f>
        <v>5000</v>
      </c>
      <c r="CS18" s="335">
        <f>INDEX('Summary sales'!$A$6:$BX$50,MATCH($B18,'Summary sales'!$A$6:$A$50,0),MATCH($CR$3,'Summary sales'!$A$7:$BX$7,0))</f>
        <v>2758.4100000000326</v>
      </c>
      <c r="CT18" s="335">
        <f t="shared" si="370"/>
        <v>-2241.5899999999674</v>
      </c>
      <c r="CU18" s="336">
        <f t="shared" si="371"/>
        <v>0.55168200000000656</v>
      </c>
      <c r="CV18" s="335">
        <f>INDEX('SO APRIL 2026 Rev2'!$B$6:$BG$51,MATCH(B18,'SO APRIL 2026 Rev2'!$B$6:$B$51,0),MATCH($CV$3,'SO APRIL 2026 Rev2'!$B$5:$XG$5,0))</f>
        <v>15000</v>
      </c>
      <c r="CW18" s="335">
        <f>INDEX('Summary sales'!$A$6:$BX$50,MATCH($B18,'Summary sales'!$A$6:$A$50,0),MATCH($CV$3,'Summary sales'!$A$7:$BX$7,0))</f>
        <v>9402.5</v>
      </c>
      <c r="CX18" s="335">
        <f t="shared" si="372"/>
        <v>-5597.5</v>
      </c>
      <c r="CY18" s="336">
        <f t="shared" si="373"/>
        <v>0.62683333333333335</v>
      </c>
      <c r="CZ18" s="335">
        <f>INDEX('SO APRIL 2026 Rev2'!$B$6:$BG$51,MATCH(B18,'SO APRIL 2026 Rev2'!$B$6:$B$51,0),MATCH($CZ$3,'SO APRIL 2026 Rev2'!$B$5:$XG$5,0))</f>
        <v>6659.5545483870847</v>
      </c>
      <c r="DA18" s="335">
        <f>INDEX('Summary sales'!$A$6:$BX$50,MATCH($B18,'Summary sales'!$A$6:$A$50,0),MATCH($CZ$3,'Summary sales'!$A$7:$BX$7,0))</f>
        <v>7375.805999994278</v>
      </c>
      <c r="DB18" s="335">
        <f t="shared" si="374"/>
        <v>716.2514516071933</v>
      </c>
      <c r="DC18" s="336">
        <f t="shared" si="375"/>
        <v>1.1075524566099795</v>
      </c>
      <c r="DD18" s="335">
        <f>INDEX('SO APRIL 2026 Rev2'!$B$6:$BG$51,MATCH(B18,'SO APRIL 2026 Rev2'!$B$6:$B$51,0),MATCH($DD$3,'SO APRIL 2026 Rev2'!$B$5:$XG$5,0))</f>
        <v>2020.8603225806426</v>
      </c>
      <c r="DE18" s="335">
        <f>INDEX('Summary sales'!$A$6:$BX$50,MATCH($B18,'Summary sales'!$A$6:$A$50,0),MATCH($DD$3,'Summary sales'!$A$7:$BX$7,0))</f>
        <v>2060.6900000004098</v>
      </c>
      <c r="DF18" s="335">
        <f t="shared" si="376"/>
        <v>39.829677419767222</v>
      </c>
      <c r="DG18" s="336">
        <f t="shared" si="377"/>
        <v>1.0197092678671154</v>
      </c>
      <c r="DH18" s="335">
        <f>INDEX('SO APRIL 2026 Rev2'!$B$6:$BG$51,MATCH(B18,'SO APRIL 2026 Rev2'!$B$6:$B$51,0),MATCH($DH$3,'SO APRIL 2026 Rev2'!$B$5:$XG$5,0))</f>
        <v>0</v>
      </c>
      <c r="DI18" s="335">
        <f>INDEX('Summary sales'!$A$6:$BX$50,MATCH($B18,'Summary sales'!$A$6:$A$50,0),MATCH($DH$3,'Summary sales'!$A$7:$BX$7,0))</f>
        <v>27.53000000002794</v>
      </c>
      <c r="DJ18" s="335">
        <f t="shared" si="378"/>
        <v>27.53000000002794</v>
      </c>
      <c r="DK18" s="336" t="e">
        <f t="shared" si="379"/>
        <v>#DIV/0!</v>
      </c>
      <c r="DL18" s="335">
        <f>INDEX('SO APRIL 2026 Rev2'!$B$6:$BG$51,MATCH(B18,'SO APRIL 2026 Rev2'!$B$6:$B$51,0),MATCH($DL$3,'SO APRIL 2026 Rev2'!$B$5:$XG$5,0))</f>
        <v>2999.8519354838745</v>
      </c>
      <c r="DM18" s="335">
        <f>INDEX('Summary sales'!$A$6:$BX$50,MATCH($B18,'Summary sales'!$A$6:$A$50,0),MATCH($DL$3,'Summary sales'!$A$7:$BX$7,0))</f>
        <v>1067.359999999404</v>
      </c>
      <c r="DN18" s="335">
        <f t="shared" si="380"/>
        <v>-1932.4919354844706</v>
      </c>
      <c r="DO18" s="336">
        <f t="shared" si="381"/>
        <v>0.35580422732671951</v>
      </c>
      <c r="DP18" s="335">
        <f>INDEX('SO APRIL 2026 Rev2'!$B$6:$BG$51,MATCH(B18,'SO APRIL 2026 Rev2'!$B$6:$B$51,0),MATCH($DP$3,'SO APRIL 2026 Rev2'!$B$5:$XG$5,0))</f>
        <v>0</v>
      </c>
      <c r="DQ18" s="335">
        <f>INDEX('Summary sales'!$A$6:$BX$50,MATCH($B18,'Summary sales'!$A$6:$A$50,0),MATCH($DP$3,'Summary sales'!$A$7:$BX$7,0))</f>
        <v>0</v>
      </c>
      <c r="DR18" s="335">
        <f t="shared" si="382"/>
        <v>0</v>
      </c>
      <c r="DS18" s="336" t="e">
        <f t="shared" si="383"/>
        <v>#DIV/0!</v>
      </c>
      <c r="DT18" s="335">
        <f>INDEX('SO APRIL 2026 Rev2'!$B$6:$BG$51,MATCH(B18,'SO APRIL 2026 Rev2'!$B$6:$B$51,0),MATCH($DT$3,'SO APRIL 2026 Rev2'!$B$5:$XG$5,0))</f>
        <v>2043.2745161290325</v>
      </c>
      <c r="DU18" s="335">
        <f>INDEX('Summary sales'!$A$6:$BX$50,MATCH($B18,'Summary sales'!$A$6:$A$50,0),MATCH($DT$3,'Summary sales'!$A$7:$BX$7,0))</f>
        <v>1369.4299999999348</v>
      </c>
      <c r="DV18" s="335">
        <f t="shared" si="384"/>
        <v>-673.84451612909766</v>
      </c>
      <c r="DW18" s="336">
        <f t="shared" si="385"/>
        <v>0.67021341928851985</v>
      </c>
      <c r="DX18" s="335">
        <f>INDEX('SO APRIL 2026 Rev2'!$B$6:$BG$51,MATCH(B18,'SO APRIL 2026 Rev2'!$B$6:$B$51,0),MATCH($DX$3,'SO APRIL 2026 Rev2'!$B$5:$XG$5,0))</f>
        <v>1999.5303225806451</v>
      </c>
      <c r="DY18" s="335">
        <f>INDEX('Summary sales'!$A$6:$BX$50,MATCH($B18,'Summary sales'!$A$6:$A$50,0),MATCH($DX$3,'Summary sales'!$A$7:$BX$7,0))</f>
        <v>1854.5999999999767</v>
      </c>
      <c r="DZ18" s="335">
        <f t="shared" si="386"/>
        <v>-144.93032258066842</v>
      </c>
      <c r="EA18" s="336">
        <f t="shared" si="387"/>
        <v>0.92751781708735603</v>
      </c>
      <c r="EB18" s="335">
        <f>INDEX('SO APRIL 2026 Rev2'!$B$6:$BG$51,MATCH(B18,'SO APRIL 2026 Rev2'!$B$6:$B$51,0),MATCH($EB$3,'SO APRIL 2026 Rev2'!$B$5:$XG$5,0))</f>
        <v>0</v>
      </c>
      <c r="EC18" s="335">
        <f>INDEX('Summary sales'!$A$6:$BX$50,MATCH($B18,'Summary sales'!$A$6:$A$50,0),MATCH($EB$3,'Summary sales'!$A$7:$BX$7,0))</f>
        <v>0</v>
      </c>
      <c r="ED18" s="335">
        <f t="shared" si="388"/>
        <v>0</v>
      </c>
      <c r="EE18" s="336" t="e">
        <f t="shared" si="389"/>
        <v>#DIV/0!</v>
      </c>
      <c r="EF18" s="335">
        <f>INDEX('SO APRIL 2026 Rev2'!$B$6:$BG$51,MATCH(B18,'SO APRIL 2026 Rev2'!$B$6:$B$51,0),MATCH($EF$3,'SO APRIL 2026 Rev2'!$B$5:$XG$5,0))</f>
        <v>11007.047419354845</v>
      </c>
      <c r="EG18" s="335">
        <f>INDEX('Summary sales'!$A$6:$BX$50,MATCH($B18,'Summary sales'!$A$6:$A$50,0),MATCH($EF$3,'Summary sales'!$A$7:$BX$7,0))</f>
        <v>10021.200000000186</v>
      </c>
      <c r="EH18" s="335">
        <f t="shared" si="390"/>
        <v>-985.847419354659</v>
      </c>
      <c r="EI18" s="336">
        <f t="shared" si="391"/>
        <v>0.91043488941265571</v>
      </c>
      <c r="EJ18" s="335">
        <f>INDEX('SO APRIL 2026 Rev2'!$B$6:$BG$51,MATCH(B18,'SO APRIL 2026 Rev2'!$B$6:$B$51,0),MATCH($EJ$3,'SO APRIL 2026 Rev2'!$B$5:$XG$5,0))</f>
        <v>1519.5448387096778</v>
      </c>
      <c r="EK18" s="335">
        <f>INDEX('Summary sales'!$A$6:$BX$50,MATCH($B18,'Summary sales'!$A$6:$A$50,0),MATCH($EJ$3,'Summary sales'!$A$7:$BX$7,0))</f>
        <v>2658.1499999999069</v>
      </c>
      <c r="EL18" s="335">
        <f t="shared" si="392"/>
        <v>1138.605161290229</v>
      </c>
      <c r="EM18" s="336">
        <f t="shared" si="393"/>
        <v>1.7493067215160798</v>
      </c>
      <c r="EN18" s="335">
        <f>INDEX('SO APRIL 2026 Rev2'!$B$6:$BG$51,MATCH(B18,'SO APRIL 2026 Rev2'!$B$6:$B$51,0),MATCH($EN$3,'SO APRIL 2026 Rev2'!$B$5:$XG$5,0))</f>
        <v>3999.6741935483842</v>
      </c>
      <c r="EO18" s="335">
        <f>INDEX('Summary sales'!$A$6:$BX$50,MATCH($B18,'Summary sales'!$A$6:$A$50,0),MATCH($EN$3,'Summary sales'!$A$7:$BX$7,0))</f>
        <v>0</v>
      </c>
      <c r="EP18" s="335">
        <f t="shared" si="394"/>
        <v>-3999.6741935483842</v>
      </c>
      <c r="EQ18" s="336">
        <f t="shared" si="395"/>
        <v>0</v>
      </c>
      <c r="ER18" s="335">
        <f>INDEX('SO APRIL 2026 Rev2'!$B$6:$BG$51,MATCH(B18,'SO APRIL 2026 Rev2'!$B$6:$B$51,0),MATCH($ER$3,'SO APRIL 2026 Rev2'!$B$5:$XG$5,0))</f>
        <v>7000</v>
      </c>
      <c r="ES18" s="335">
        <f>INDEX('Summary sales'!$A$6:$BX$50,MATCH(B18,'Summary sales'!$A$6:$A$50,0),MATCH($ER$3,'Summary sales'!$A$7:$BX$7,0))</f>
        <v>0</v>
      </c>
      <c r="ET18" s="335">
        <f t="shared" si="396"/>
        <v>-7000</v>
      </c>
      <c r="EU18" s="336">
        <f t="shared" si="397"/>
        <v>0</v>
      </c>
      <c r="EV18" s="335">
        <f>INDEX('SO APRIL 2026 Rev2'!$B$6:$BG$51,MATCH(B18,'SO APRIL 2026 Rev2'!$B$6:$B$51,0),MATCH($EV$3,'SO APRIL 2026 Rev2'!$B$5:$XG$5,0))</f>
        <v>5000</v>
      </c>
      <c r="EW18" s="335">
        <f>INDEX('Summary sales'!$A$6:$BX$50,MATCH($B18,'Summary sales'!$A$6:$A$50,0),MATCH($EV$3,'Summary sales'!$A$7:$BX$7,0))</f>
        <v>5961.9699999999721</v>
      </c>
      <c r="EX18" s="335">
        <f t="shared" si="398"/>
        <v>961.96999999997206</v>
      </c>
      <c r="EY18" s="336">
        <f t="shared" si="399"/>
        <v>1.1923939999999944</v>
      </c>
      <c r="EZ18" s="335">
        <f>INDEX('SO APRIL 2026 Rev2'!$B$6:$BG$51,MATCH(B18,'SO APRIL 2026 Rev2'!$B$6:$B$51,0),MATCH($EZ$3,'SO APRIL 2026 Rev2'!$B$5:$XG$5,0))</f>
        <v>48000</v>
      </c>
      <c r="FA18" s="335">
        <f>INDEX('Summary sales'!$A$6:$BX$50,MATCH($B18,'Summary sales'!$A$6:$A$50,0),MATCH($EZ$3,'Summary sales'!$A$7:$BX$7,0))</f>
        <v>51038.890000000596</v>
      </c>
      <c r="FB18" s="335">
        <f t="shared" si="400"/>
        <v>3038.890000000596</v>
      </c>
      <c r="FC18" s="336">
        <f t="shared" si="401"/>
        <v>1.0633102083333457</v>
      </c>
      <c r="FD18" s="335">
        <f>INDEX('SO APRIL 2026 Rev2'!$B$6:$BG$51,MATCH(B18,'SO APRIL 2026 Rev2'!$B$6:$B$51,0),MATCH($FD$3,'SO APRIL 2026 Rev2'!$B$5:$XG$5,0))</f>
        <v>6000</v>
      </c>
      <c r="FE18" s="335">
        <f>INDEX('Summary sales'!$A$6:$BX$50,MATCH(B18,'Summary sales'!$A$6:$A$50,0),MATCH($FD$3,'Summary sales'!$A$7:$BX$7,0))</f>
        <v>5379.8899999998976</v>
      </c>
      <c r="FF18" s="335">
        <f t="shared" si="402"/>
        <v>-620.11000000010245</v>
      </c>
      <c r="FG18" s="336">
        <f t="shared" si="403"/>
        <v>0.89664833333331628</v>
      </c>
      <c r="FH18" s="335">
        <f>INDEX('SO APRIL 2026 Rev2'!$B$6:$BG$51,MATCH(B18,'SO APRIL 2026 Rev2'!$B$6:$B$51,0),MATCH($FH$3,'SO APRIL 2026 Rev2'!$B$5:$XG$5,0))</f>
        <v>3500</v>
      </c>
      <c r="FI18" s="335">
        <f>INDEX('Summary sales'!$A$6:$BX$50,MATCH(B18,'Summary sales'!$A$6:$A$50,0),MATCH($FH$3,'Summary sales'!$A$7:$BX$7,0))</f>
        <v>4212.4000000003725</v>
      </c>
      <c r="FJ18" s="335">
        <f t="shared" si="404"/>
        <v>712.40000000037253</v>
      </c>
      <c r="FK18" s="336">
        <f t="shared" si="405"/>
        <v>1.2035428571429636</v>
      </c>
      <c r="FL18" s="335">
        <f>INDEX('SO APRIL 2026 Rev2'!$B$6:$BG$51,MATCH(B18,'SO APRIL 2026 Rev2'!$B$6:$B$51,0),MATCH($FL$3,'SO APRIL 2026 Rev2'!$B$5:$XG$5,0))</f>
        <v>726.8151612903232</v>
      </c>
      <c r="FM18" s="335">
        <f>INDEX('Summary sales'!$A$6:$BX$50,MATCH(B18,'Summary sales'!$A$6:$A$50,0),MATCH($FL$3,'Summary sales'!$A$7:$BX$7,0))</f>
        <v>713.85999999998603</v>
      </c>
      <c r="FN18" s="335">
        <f t="shared" si="406"/>
        <v>-12.955161290337173</v>
      </c>
      <c r="FO18" s="336">
        <f t="shared" si="407"/>
        <v>0.98217543884563752</v>
      </c>
      <c r="FP18" s="335">
        <f>INDEX('SO APRIL 2026 Rev2'!$B$6:$BG$51,MATCH(B18,'SO APRIL 2026 Rev2'!$B$6:$B$51,0),MATCH($FP$3,'SO APRIL 2026 Rev2'!$B$5:$XG$5,0))</f>
        <v>3018.0416129032269</v>
      </c>
      <c r="FQ18" s="335">
        <f>INDEX('Summary sales'!$A$6:$BX$50,MATCH(B18,'Summary sales'!$A$6:$A$50,0),MATCH($FP$3,'Summary sales'!$A$7:$BX$7,0))</f>
        <v>4014.980000000447</v>
      </c>
      <c r="FR18" s="335">
        <f t="shared" si="408"/>
        <v>996.93838709722013</v>
      </c>
      <c r="FS18" s="336">
        <f t="shared" si="409"/>
        <v>1.3303262562169273</v>
      </c>
      <c r="FT18" s="335">
        <f>INDEX('SO APRIL 2026 Rev2'!$B$6:$BG$51,MATCH(B18,'SO APRIL 2026 Rev2'!$B$6:$B$51,0),MATCH($FT$3,'SO APRIL 2026 Rev2'!$B$5:$XG$5,0))</f>
        <v>2044.9996774193546</v>
      </c>
      <c r="FU18" s="335">
        <f>INDEX('Summary sales'!$A$6:$BX$50,MATCH(B18,'Summary sales'!$A$6:$A$50,0),MATCH($FT$3,'Summary sales'!$A$7:$BX$7,0))</f>
        <v>54.060000000055879</v>
      </c>
      <c r="FV18" s="335">
        <f t="shared" si="410"/>
        <v>-1990.9396774192987</v>
      </c>
      <c r="FW18" s="336">
        <f t="shared" si="411"/>
        <v>2.6435211993908862E-2</v>
      </c>
      <c r="FX18" s="335">
        <f>INDEX('SO APRIL 2026 Rev2'!$B$6:$BG$51,MATCH(B18,'SO APRIL 2026 Rev2'!$B$6:$B$51,0),MATCH($FX$3,'SO APRIL 2026 Rev2'!$B$5:$XG$5,0))</f>
        <v>369.61070967741654</v>
      </c>
      <c r="FY18" s="335">
        <f>INDEX('Summary sales'!$A$6:$BX$50,MATCH(B18,'Summary sales'!$A$6:$A$50,0),MATCH($FX$3,'Summary sales'!$A$7:$BX$7,0))</f>
        <v>990.77599999995437</v>
      </c>
      <c r="FZ18" s="335">
        <f t="shared" si="412"/>
        <v>621.16529032253789</v>
      </c>
      <c r="GA18" s="336">
        <f t="shared" si="413"/>
        <v>2.6805933217267146</v>
      </c>
      <c r="GB18" s="335">
        <f>INDEX('SO APRIL 2026 Rev2'!$B$6:$BG$51,MATCH(B18,'SO APRIL 2026 Rev2'!$B$6:$B$51,0),MATCH($GB$3,'SO APRIL 2026 Rev2'!$B$5:$XG$5,0))</f>
        <v>0</v>
      </c>
      <c r="GC18" s="335">
        <f>INDEX('Summary sales'!$A$6:$BX$50,MATCH(B18,'Summary sales'!$A$6:$A$50,0),MATCH($GB$3,'Summary sales'!$A$7:$BX$7,0))</f>
        <v>0</v>
      </c>
      <c r="GD18" s="335">
        <f t="shared" si="414"/>
        <v>0</v>
      </c>
      <c r="GE18" s="336" t="e">
        <f t="shared" si="415"/>
        <v>#DIV/0!</v>
      </c>
      <c r="GF18" s="335">
        <f>INDEX('SO APRIL 2026 Rev2'!$B$6:$BG$51,MATCH(B18,'SO APRIL 2026 Rev2'!$B$6:$B$51,0),MATCH($GF$3,'SO APRIL 2026 Rev2'!$B$5:$XG$5,0))</f>
        <v>1000</v>
      </c>
      <c r="GG18" s="335">
        <f>INDEX('Summary sales'!$A$6:$BX$50,MATCH($B18,'Summary sales'!$A$6:$A$50,0),MATCH($GF$3,'Summary sales'!$A$7:$BX$7,0))</f>
        <v>1871.9810000006109</v>
      </c>
      <c r="GH18" s="335">
        <f t="shared" si="416"/>
        <v>871.98100000061095</v>
      </c>
      <c r="GI18" s="336">
        <f t="shared" si="417"/>
        <v>1.871981000000611</v>
      </c>
      <c r="GJ18" s="335">
        <f>INDEX('SO APRIL 2026 Rev2'!$B$6:$BG$51,MATCH(B18,'SO APRIL 2026 Rev2'!$B$6:$B$51,0),MATCH($GJ$3,'SO APRIL 2026 Rev2'!$B$5:$XG$5,0))</f>
        <v>0</v>
      </c>
      <c r="GK18" s="335">
        <f>INDEX('Summary sales'!$A$6:$BX$50,MATCH($B18,'Summary sales'!$A$6:$A$50,0),MATCH($GJ$3,'Summary sales'!$A$7:$BX$7,0))</f>
        <v>0</v>
      </c>
      <c r="GL18" s="335">
        <f t="shared" si="418"/>
        <v>0</v>
      </c>
      <c r="GM18" s="336" t="e">
        <f t="shared" si="419"/>
        <v>#DIV/0!</v>
      </c>
      <c r="GN18" s="335">
        <f>INDEX('SO APRIL 2026 Rev2'!$B$6:$BG$51,MATCH(B18,'SO APRIL 2026 Rev2'!$B$6:$B$51,0),MATCH($GN$3,'SO APRIL 2026 Rev2'!$B$5:$XG$5,0))</f>
        <v>1800</v>
      </c>
      <c r="GO18" s="335">
        <f>INDEX('Summary sales'!$A$6:$BX$50,MATCH(B18,'Summary sales'!$A$6:$A$50,0),MATCH($GN$3,'Summary sales'!$A$7:$BX$7,0))</f>
        <v>1538.8410000000149</v>
      </c>
      <c r="GP18" s="335">
        <f t="shared" si="420"/>
        <v>-261.1589999999851</v>
      </c>
      <c r="GQ18" s="336">
        <f t="shared" si="421"/>
        <v>0.85491166666667495</v>
      </c>
      <c r="GR18" s="335">
        <f>INDEX('SO APRIL 2026 Rev2'!$B$6:$BG$51,MATCH(B18,'SO APRIL 2026 Rev2'!$B$6:$B$51,0),MATCH($GR$3,'SO APRIL 2026 Rev2'!$B$5:$XG$5,0))</f>
        <v>2499.7025806451697</v>
      </c>
      <c r="GS18" s="335">
        <f>INDEX('Summary sales'!$A$6:$BX$50,MATCH(B18,'Summary sales'!$A$6:$A$50,0),MATCH($GR$3,'Summary sales'!$A$7:$BX$7,0))</f>
        <v>1219.160000000149</v>
      </c>
      <c r="GT18" s="335">
        <f t="shared" si="422"/>
        <v>-1280.5425806450207</v>
      </c>
      <c r="GU18" s="336">
        <f t="shared" si="423"/>
        <v>0.4877220231878488</v>
      </c>
      <c r="GV18" s="335">
        <f>INDEX('SO APRIL 2026 Rev2'!$B$6:$BG$51,MATCH(B18,'SO APRIL 2026 Rev2'!$B$6:$B$51,0),MATCH($GV$3,'SO APRIL 2026 Rev2'!$B$5:$XG$5,0))</f>
        <v>0</v>
      </c>
      <c r="GW18" s="335">
        <f>INDEX('Summary sales'!$A$6:$BX$50,MATCH(B18,'Summary sales'!$A$6:$A$50,0),MATCH($GV$3,'Summary sales'!$A$7:$BX$7,0))</f>
        <v>0</v>
      </c>
      <c r="GX18" s="335">
        <f t="shared" si="321"/>
        <v>0</v>
      </c>
      <c r="GY18" s="336" t="e">
        <f t="shared" si="322"/>
        <v>#DIV/0!</v>
      </c>
      <c r="GZ18" s="335">
        <f>INDEX('SO APRIL 2026 Rev2'!$B$6:$BG$51,MATCH(B18,'SO APRIL 2026 Rev2'!$B$6:$B$51,0),MATCH($GZ$3,'SO APRIL 2026 Rev2'!$B$5:$XG$5,0))</f>
        <v>0</v>
      </c>
      <c r="HA18" s="335">
        <f>INDEX('Summary sales'!$A$6:$BX$50,MATCH(B18,'Summary sales'!$A$6:$A$50,0),MATCH($GZ$3,'Summary sales'!$A$7:$BX$7,0))</f>
        <v>0</v>
      </c>
      <c r="HB18" s="335">
        <f t="shared" si="424"/>
        <v>0</v>
      </c>
      <c r="HC18" s="379" t="e">
        <f t="shared" si="425"/>
        <v>#DIV/0!</v>
      </c>
    </row>
    <row r="19" spans="1:211" ht="15" customHeight="1">
      <c r="A19" s="574"/>
      <c r="B19" s="339" t="s">
        <v>57</v>
      </c>
      <c r="C19" s="340"/>
      <c r="D19" s="341">
        <f>SUM(D12:D18)</f>
        <v>1228254.7442258061</v>
      </c>
      <c r="E19" s="341">
        <f t="shared" ref="E19:F19" ca="1" si="426">SUM(E12:E18)</f>
        <v>1267358.1362142873</v>
      </c>
      <c r="F19" s="341">
        <f t="shared" ca="1" si="426"/>
        <v>39103.391988480987</v>
      </c>
      <c r="G19" s="342">
        <f ca="1">AVERAGE(G12:G18)</f>
        <v>1.0282767569115738</v>
      </c>
      <c r="H19" s="341">
        <f>SUM(H12:H18)</f>
        <v>7465.0103225806479</v>
      </c>
      <c r="I19" s="341">
        <f t="shared" ref="I19:J19" si="427">SUM(I12:I18)</f>
        <v>8294.2699999997858</v>
      </c>
      <c r="J19" s="341">
        <f t="shared" si="427"/>
        <v>829.25967741913769</v>
      </c>
      <c r="K19" s="342">
        <f>AVERAGE(K12:K18)</f>
        <v>1.1320806165712349</v>
      </c>
      <c r="L19" s="341">
        <f t="shared" ref="L19:N19" si="428">SUM(L12:L18)</f>
        <v>10000</v>
      </c>
      <c r="M19" s="341">
        <f t="shared" si="428"/>
        <v>10024.599999999627</v>
      </c>
      <c r="N19" s="341">
        <f t="shared" si="428"/>
        <v>24.599999999627471</v>
      </c>
      <c r="O19" s="342">
        <f>AVERAGE(O12:O18)</f>
        <v>0.99457190476189405</v>
      </c>
      <c r="P19" s="341">
        <f t="shared" ref="P19:R19" si="429">SUM(P12:P18)</f>
        <v>7908.1190322580997</v>
      </c>
      <c r="Q19" s="341">
        <f t="shared" si="429"/>
        <v>7902.0800000000745</v>
      </c>
      <c r="R19" s="341">
        <f t="shared" si="429"/>
        <v>-6.039032258025145</v>
      </c>
      <c r="S19" s="342">
        <f>AVERAGE(S12:S18)</f>
        <v>0.99923635035924574</v>
      </c>
      <c r="T19" s="341">
        <f t="shared" ref="T19:V19" si="430">SUM(T12:T18)</f>
        <v>20694.612903225858</v>
      </c>
      <c r="U19" s="341">
        <f t="shared" si="430"/>
        <v>17498.089999999851</v>
      </c>
      <c r="V19" s="341">
        <f t="shared" si="430"/>
        <v>-3196.5229032260095</v>
      </c>
      <c r="W19" s="342">
        <f>AVERAGE(W12:W18)</f>
        <v>0.8123339988608963</v>
      </c>
      <c r="X19" s="341">
        <f t="shared" ref="X19:Z19" si="431">SUM(X12:X18)</f>
        <v>4508.1445161290358</v>
      </c>
      <c r="Y19" s="341">
        <f t="shared" si="431"/>
        <v>5739.8400000000838</v>
      </c>
      <c r="Z19" s="341">
        <f t="shared" si="431"/>
        <v>1231.6954838710481</v>
      </c>
      <c r="AA19" s="342">
        <f>AVERAGE(AA12:AA18)</f>
        <v>1.2732156166388062</v>
      </c>
      <c r="AB19" s="341">
        <f t="shared" ref="AB19:AD19" si="432">SUM(AB12:AB18)</f>
        <v>0</v>
      </c>
      <c r="AC19" s="341">
        <f t="shared" si="432"/>
        <v>0</v>
      </c>
      <c r="AD19" s="341">
        <f t="shared" si="432"/>
        <v>0</v>
      </c>
      <c r="AE19" s="342" t="e">
        <f>AVERAGE(AE12:AE18)</f>
        <v>#DIV/0!</v>
      </c>
      <c r="AF19" s="341">
        <f t="shared" ref="AF19:AH19" si="433">SUM(AF12:AF18)</f>
        <v>2999.8238709677412</v>
      </c>
      <c r="AG19" s="341">
        <f t="shared" si="433"/>
        <v>78.649999999994179</v>
      </c>
      <c r="AH19" s="341">
        <f t="shared" si="433"/>
        <v>-2921.173870967747</v>
      </c>
      <c r="AI19" s="342" t="e">
        <f>AVERAGE(AI12:AI18)</f>
        <v>#DIV/0!</v>
      </c>
      <c r="AJ19" s="341">
        <f t="shared" ref="AJ19:AL19" si="434">SUM(AJ12:AJ18)</f>
        <v>4226.3425806451414</v>
      </c>
      <c r="AK19" s="341">
        <f t="shared" si="434"/>
        <v>6789.0200000000186</v>
      </c>
      <c r="AL19" s="341">
        <f t="shared" si="434"/>
        <v>2562.6774193548763</v>
      </c>
      <c r="AM19" s="342">
        <f>AVERAGE(AM12:AM18)</f>
        <v>1.606358185701948</v>
      </c>
      <c r="AN19" s="341">
        <f t="shared" ref="AN19:AP19" si="435">SUM(AN12:AN18)</f>
        <v>4712.9283870967693</v>
      </c>
      <c r="AO19" s="341">
        <f t="shared" si="435"/>
        <v>4570.5599999999395</v>
      </c>
      <c r="AP19" s="341">
        <f t="shared" si="435"/>
        <v>-142.36838709682979</v>
      </c>
      <c r="AQ19" s="342">
        <f>AVERAGE(AQ12:AQ18)</f>
        <v>0.96979194772264921</v>
      </c>
      <c r="AR19" s="341">
        <f t="shared" ref="AR19:AT19" si="436">SUM(AR12:AR18)</f>
        <v>32085.19419354837</v>
      </c>
      <c r="AS19" s="341">
        <f t="shared" si="436"/>
        <v>28280.140000000596</v>
      </c>
      <c r="AT19" s="341">
        <f t="shared" si="436"/>
        <v>-3805.0541935477777</v>
      </c>
      <c r="AU19" s="342" t="e">
        <f>AVERAGE(AU12:AU18)</f>
        <v>#DIV/0!</v>
      </c>
      <c r="AV19" s="341">
        <f t="shared" ref="AV19:AX19" si="437">SUM(AV12:AV18)</f>
        <v>46200.435806451649</v>
      </c>
      <c r="AW19" s="341">
        <f t="shared" si="437"/>
        <v>28606.459999999963</v>
      </c>
      <c r="AX19" s="341">
        <f t="shared" si="437"/>
        <v>-17593.975806451686</v>
      </c>
      <c r="AY19" s="342">
        <f>AVERAGE(AY12:AY18)</f>
        <v>0.61918160512254783</v>
      </c>
      <c r="AZ19" s="341">
        <f t="shared" ref="AZ19:BB19" si="438">SUM(AZ12:AZ18)</f>
        <v>17545.958709677416</v>
      </c>
      <c r="BA19" s="341">
        <f t="shared" si="438"/>
        <v>6528.3200000000652</v>
      </c>
      <c r="BB19" s="341">
        <f t="shared" si="438"/>
        <v>-11017.638709677351</v>
      </c>
      <c r="BC19" s="342">
        <f>AVERAGE(BC12:BC18)</f>
        <v>0.39019939613289317</v>
      </c>
      <c r="BD19" s="341">
        <f t="shared" ref="BD19:BF19" si="439">SUM(BD12:BD18)</f>
        <v>3500</v>
      </c>
      <c r="BE19" s="341">
        <f t="shared" si="439"/>
        <v>1942.8299999999981</v>
      </c>
      <c r="BF19" s="341">
        <f t="shared" si="439"/>
        <v>-1557.1700000000019</v>
      </c>
      <c r="BG19" s="342">
        <f>AVERAGE(BG12:BG18)</f>
        <v>0.55509428571428521</v>
      </c>
      <c r="BH19" s="341">
        <f t="shared" ref="BH19:BJ19" si="440">SUM(BH12:BH18)</f>
        <v>33600</v>
      </c>
      <c r="BI19" s="341">
        <f t="shared" si="440"/>
        <v>26641.440000000177</v>
      </c>
      <c r="BJ19" s="341">
        <f t="shared" si="440"/>
        <v>-6958.559999999823</v>
      </c>
      <c r="BK19" s="342">
        <f>AVERAGE(BK12:BK18)</f>
        <v>0.79290000000000538</v>
      </c>
      <c r="BL19" s="341">
        <f t="shared" ref="BL19:BN19" si="441">SUM(BL12:BL18)</f>
        <v>60000.399677419351</v>
      </c>
      <c r="BM19" s="341">
        <f t="shared" si="441"/>
        <v>64867.239999999758</v>
      </c>
      <c r="BN19" s="341">
        <f t="shared" si="441"/>
        <v>4866.8403225804177</v>
      </c>
      <c r="BO19" s="342">
        <f>AVERAGE(BO12:BO18)</f>
        <v>1.0715701043653167</v>
      </c>
      <c r="BP19" s="341">
        <f t="shared" ref="BP19:BR19" si="442">SUM(BP12:BP18)</f>
        <v>9100</v>
      </c>
      <c r="BQ19" s="341">
        <f t="shared" si="442"/>
        <v>8955.2800000000279</v>
      </c>
      <c r="BR19" s="341">
        <f t="shared" si="442"/>
        <v>-144.71999999997206</v>
      </c>
      <c r="BS19" s="342">
        <f>AVERAGE(BS12:BS18)</f>
        <v>0.9840967032967064</v>
      </c>
      <c r="BT19" s="341">
        <f t="shared" ref="BT19:BV19" si="443">SUM(BT12:BT18)</f>
        <v>6000</v>
      </c>
      <c r="BU19" s="341">
        <f t="shared" si="443"/>
        <v>5569.1550000000279</v>
      </c>
      <c r="BV19" s="341">
        <f t="shared" si="443"/>
        <v>-430.84499999997206</v>
      </c>
      <c r="BW19" s="342" t="e">
        <f>AVERAGE(BW12:BW18)</f>
        <v>#DIV/0!</v>
      </c>
      <c r="BX19" s="341">
        <f t="shared" ref="BX19:BZ19" si="444">SUM(BX12:BX18)</f>
        <v>35500</v>
      </c>
      <c r="BY19" s="341">
        <f t="shared" ca="1" si="444"/>
        <v>31434.583214285714</v>
      </c>
      <c r="BZ19" s="341">
        <f t="shared" ca="1" si="444"/>
        <v>-4065.4167857142866</v>
      </c>
      <c r="CA19" s="342">
        <f ca="1">AVERAGE(CA12:CA18)</f>
        <v>0.8164826808905381</v>
      </c>
      <c r="CB19" s="341">
        <f t="shared" ref="CB19:CD19" si="445">SUM(CB12:CB18)</f>
        <v>490.38387096774125</v>
      </c>
      <c r="CC19" s="341">
        <f t="shared" si="445"/>
        <v>500</v>
      </c>
      <c r="CD19" s="341">
        <f t="shared" si="445"/>
        <v>9.6161290322587263</v>
      </c>
      <c r="CE19" s="342">
        <f>AVERAGE(CE12:CE18)</f>
        <v>1.0196093909313979</v>
      </c>
      <c r="CF19" s="341">
        <f t="shared" ref="CF19:CH19" si="446">SUM(CF12:CF18)</f>
        <v>626.16129032258073</v>
      </c>
      <c r="CG19" s="341">
        <f t="shared" si="446"/>
        <v>356.58999999999651</v>
      </c>
      <c r="CH19" s="341">
        <f t="shared" si="446"/>
        <v>-269.5712903225841</v>
      </c>
      <c r="CI19" s="342">
        <f>AVERAGE(CI12:CI18)</f>
        <v>0.5694858585338155</v>
      </c>
      <c r="CJ19" s="341">
        <f t="shared" ref="CJ19:CL19" si="447">SUM(CJ12:CJ18)</f>
        <v>22000</v>
      </c>
      <c r="CK19" s="341">
        <f t="shared" si="447"/>
        <v>24317.600000000093</v>
      </c>
      <c r="CL19" s="341">
        <f t="shared" si="447"/>
        <v>2317.6000000000931</v>
      </c>
      <c r="CM19" s="342">
        <f>AVERAGE(CM12:CM18)</f>
        <v>1.1221775510204406</v>
      </c>
      <c r="CN19" s="341">
        <f t="shared" ref="CN19:CP19" si="448">SUM(CN12:CN18)</f>
        <v>17400</v>
      </c>
      <c r="CO19" s="341">
        <f t="shared" si="448"/>
        <v>21465.599999999627</v>
      </c>
      <c r="CP19" s="341">
        <f t="shared" si="448"/>
        <v>4065.5999999996275</v>
      </c>
      <c r="CQ19" s="342" t="e">
        <f>AVERAGE(CQ12:CQ18)</f>
        <v>#DIV/0!</v>
      </c>
      <c r="CR19" s="341">
        <f t="shared" ref="CR19:CT19" si="449">SUM(CR12:CR18)</f>
        <v>35000</v>
      </c>
      <c r="CS19" s="341">
        <f t="shared" si="449"/>
        <v>24536.080000000016</v>
      </c>
      <c r="CT19" s="341">
        <f t="shared" si="449"/>
        <v>-10463.919999999984</v>
      </c>
      <c r="CU19" s="342">
        <f>AVERAGE(CU12:CU18)</f>
        <v>0.70103085714285762</v>
      </c>
      <c r="CV19" s="341">
        <f t="shared" ref="CV19:CX19" si="450">SUM(CV12:CV18)</f>
        <v>63000</v>
      </c>
      <c r="CW19" s="341">
        <f t="shared" si="450"/>
        <v>69708.100000000093</v>
      </c>
      <c r="CX19" s="341">
        <f t="shared" si="450"/>
        <v>6708.1000000000931</v>
      </c>
      <c r="CY19" s="342">
        <f>AVERAGE(CY12:CY18)</f>
        <v>1.166433333333335</v>
      </c>
      <c r="CZ19" s="341">
        <f t="shared" ref="CZ19:DB19" si="451">SUM(CZ12:CZ18)</f>
        <v>76616.881838709582</v>
      </c>
      <c r="DA19" s="341">
        <f t="shared" si="451"/>
        <v>106042.28000000119</v>
      </c>
      <c r="DB19" s="341">
        <f t="shared" si="451"/>
        <v>29425.3981612916</v>
      </c>
      <c r="DC19" s="342">
        <f>AVERAGE(DC12:DC18)</f>
        <v>1.3671196420313432</v>
      </c>
      <c r="DD19" s="341">
        <f t="shared" ref="DD19:DF19" si="452">SUM(DD12:DD18)</f>
        <v>14146.022258064497</v>
      </c>
      <c r="DE19" s="341">
        <f t="shared" si="452"/>
        <v>12779</v>
      </c>
      <c r="DF19" s="341">
        <f t="shared" si="452"/>
        <v>-1367.0222580644979</v>
      </c>
      <c r="DG19" s="342">
        <f>AVERAGE(DG12:DG18)</f>
        <v>0.90336348740825911</v>
      </c>
      <c r="DH19" s="341">
        <f t="shared" ref="DH19:DJ19" si="453">SUM(DH12:DH18)</f>
        <v>4800</v>
      </c>
      <c r="DI19" s="341">
        <f t="shared" si="453"/>
        <v>4746.0600000000559</v>
      </c>
      <c r="DJ19" s="341">
        <f t="shared" si="453"/>
        <v>-53.939999999944121</v>
      </c>
      <c r="DK19" s="342" t="e">
        <f>AVERAGE(DK12:DK18)</f>
        <v>#DIV/0!</v>
      </c>
      <c r="DL19" s="341">
        <f t="shared" ref="DL19:DN19" si="454">SUM(DL12:DL18)</f>
        <v>46199.851935483872</v>
      </c>
      <c r="DM19" s="341">
        <f t="shared" si="454"/>
        <v>55286.109999999404</v>
      </c>
      <c r="DN19" s="341">
        <f t="shared" si="454"/>
        <v>9086.2580645155285</v>
      </c>
      <c r="DO19" s="342">
        <f>AVERAGE(DO12:DO18)</f>
        <v>1.1265980245387375</v>
      </c>
      <c r="DP19" s="341">
        <f t="shared" ref="DP19:DR19" si="455">SUM(DP12:DP18)</f>
        <v>17499.38387096774</v>
      </c>
      <c r="DQ19" s="341">
        <f t="shared" si="455"/>
        <v>19448.589999999997</v>
      </c>
      <c r="DR19" s="341">
        <f t="shared" si="455"/>
        <v>1949.2061290322563</v>
      </c>
      <c r="DS19" s="342" t="e">
        <f>AVERAGE(DS12:DS18)</f>
        <v>#DIV/0!</v>
      </c>
      <c r="DT19" s="341">
        <f t="shared" ref="DT19:DV19" si="456">SUM(DT12:DT18)</f>
        <v>14302.921612903228</v>
      </c>
      <c r="DU19" s="341">
        <f t="shared" si="456"/>
        <v>9222.589999999851</v>
      </c>
      <c r="DV19" s="341">
        <f t="shared" si="456"/>
        <v>-5080.3316129033756</v>
      </c>
      <c r="DW19" s="342">
        <f>AVERAGE(DW12:DW18)</f>
        <v>0.64480462450970777</v>
      </c>
      <c r="DX19" s="341">
        <f t="shared" ref="DX19:DZ19" si="457">SUM(DX12:DX18)</f>
        <v>13996.712258064517</v>
      </c>
      <c r="DY19" s="341">
        <f t="shared" si="457"/>
        <v>13105.630000000005</v>
      </c>
      <c r="DZ19" s="341">
        <f t="shared" si="457"/>
        <v>-891.08225806451128</v>
      </c>
      <c r="EA19" s="342">
        <f>AVERAGE(EA12:EA18)</f>
        <v>0.93633631658383953</v>
      </c>
      <c r="EB19" s="341">
        <f t="shared" ref="EB19:ED19" si="458">SUM(EB12:EB18)</f>
        <v>6000</v>
      </c>
      <c r="EC19" s="341">
        <f t="shared" si="458"/>
        <v>4221.4399999999441</v>
      </c>
      <c r="ED19" s="341">
        <f t="shared" si="458"/>
        <v>-1778.5600000000559</v>
      </c>
      <c r="EE19" s="342" t="e">
        <f>AVERAGE(EE12:EE18)</f>
        <v>#DIV/0!</v>
      </c>
      <c r="EF19" s="341">
        <f t="shared" ref="EF19:EH19" si="459">SUM(EF12:EF18)</f>
        <v>77049.331935483919</v>
      </c>
      <c r="EG19" s="341">
        <f t="shared" si="459"/>
        <v>66469.060000000522</v>
      </c>
      <c r="EH19" s="341">
        <f t="shared" si="459"/>
        <v>-10580.271935483395</v>
      </c>
      <c r="EI19" s="342">
        <f>AVERAGE(EI12:EI18)</f>
        <v>0.86268184720481911</v>
      </c>
      <c r="EJ19" s="341">
        <f t="shared" ref="EJ19:EL19" si="460">SUM(EJ12:EJ18)</f>
        <v>10636.813870967746</v>
      </c>
      <c r="EK19" s="341">
        <f t="shared" si="460"/>
        <v>14960.129999999888</v>
      </c>
      <c r="EL19" s="341">
        <f t="shared" si="460"/>
        <v>4323.3161290321441</v>
      </c>
      <c r="EM19" s="342">
        <f>AVERAGE(EM12:EM18)</f>
        <v>1.4064484141094409</v>
      </c>
      <c r="EN19" s="341">
        <f t="shared" ref="EN19:EP19" si="461">SUM(EN12:EN18)</f>
        <v>27997.719354838689</v>
      </c>
      <c r="EO19" s="341">
        <f t="shared" si="461"/>
        <v>25331.860000000335</v>
      </c>
      <c r="EP19" s="341">
        <f t="shared" si="461"/>
        <v>-2665.8593548383542</v>
      </c>
      <c r="EQ19" s="342">
        <f>AVERAGE(EQ12:EQ18)</f>
        <v>0.90478298174748917</v>
      </c>
      <c r="ER19" s="341">
        <f t="shared" ref="ER19:ET19" si="462">SUM(ER12:ER18)</f>
        <v>49000</v>
      </c>
      <c r="ES19" s="341">
        <f t="shared" si="462"/>
        <v>36522.369999999995</v>
      </c>
      <c r="ET19" s="341">
        <f t="shared" si="462"/>
        <v>-12477.630000000005</v>
      </c>
      <c r="EU19" s="342">
        <f>AVERAGE(EU12:EU18)</f>
        <v>0.74535448979591834</v>
      </c>
      <c r="EV19" s="341">
        <f t="shared" ref="EV19:EX19" si="463">SUM(EV12:EV18)</f>
        <v>35000</v>
      </c>
      <c r="EW19" s="341">
        <f t="shared" si="463"/>
        <v>37072.139999999898</v>
      </c>
      <c r="EX19" s="341">
        <f t="shared" si="463"/>
        <v>2072.1399999998976</v>
      </c>
      <c r="EY19" s="342">
        <f>AVERAGE(EY12:EY18)</f>
        <v>1.0592039999999971</v>
      </c>
      <c r="EZ19" s="341">
        <f t="shared" ref="EZ19:FB19" si="464">SUM(EZ12:EZ18)</f>
        <v>207000</v>
      </c>
      <c r="FA19" s="341">
        <f t="shared" si="464"/>
        <v>258368.41999999993</v>
      </c>
      <c r="FB19" s="341">
        <f t="shared" si="464"/>
        <v>51368.419999999925</v>
      </c>
      <c r="FC19" s="342">
        <f>AVERAGE(FC12:FC18)</f>
        <v>1.2695808653414178</v>
      </c>
      <c r="FD19" s="341">
        <f t="shared" ref="FD19:FF19" si="465">SUM(FD12:FD18)</f>
        <v>48000</v>
      </c>
      <c r="FE19" s="341">
        <f t="shared" si="465"/>
        <v>36884.35999999987</v>
      </c>
      <c r="FF19" s="341">
        <f t="shared" si="465"/>
        <v>-11115.64000000013</v>
      </c>
      <c r="FG19" s="342">
        <f>AVERAGE(FG12:FG18)</f>
        <v>0.77567166666666432</v>
      </c>
      <c r="FH19" s="341">
        <f t="shared" ref="FH19:FJ19" si="466">SUM(FH12:FH18)</f>
        <v>24500</v>
      </c>
      <c r="FI19" s="341">
        <f t="shared" si="466"/>
        <v>26767.5</v>
      </c>
      <c r="FJ19" s="341">
        <f t="shared" si="466"/>
        <v>2267.5</v>
      </c>
      <c r="FK19" s="342">
        <f>AVERAGE(FK12:FK18)</f>
        <v>1.0925510204081632</v>
      </c>
      <c r="FL19" s="341">
        <f t="shared" ref="FL19:FN19" si="467">SUM(FL12:FL18)</f>
        <v>5087.7061290322617</v>
      </c>
      <c r="FM19" s="341">
        <f t="shared" si="467"/>
        <v>5256</v>
      </c>
      <c r="FN19" s="341">
        <f t="shared" si="467"/>
        <v>168.29387096773758</v>
      </c>
      <c r="FO19" s="342">
        <f>AVERAGE(FO12:FO18)</f>
        <v>1.0330785361220831</v>
      </c>
      <c r="FP19" s="341">
        <f t="shared" ref="FP19:FR19" si="468">SUM(FP12:FP18)</f>
        <v>21126.291290322588</v>
      </c>
      <c r="FQ19" s="341">
        <f t="shared" si="468"/>
        <v>27021.420000000391</v>
      </c>
      <c r="FR19" s="341">
        <f t="shared" si="468"/>
        <v>5895.1287096778033</v>
      </c>
      <c r="FS19" s="342">
        <f>AVERAGE(FS12:FS18)</f>
        <v>1.2790422904174483</v>
      </c>
      <c r="FT19" s="341">
        <f t="shared" ref="FT19:FV19" si="469">SUM(FT12:FT18)</f>
        <v>14314.997741935484</v>
      </c>
      <c r="FU19" s="341">
        <f t="shared" si="469"/>
        <v>16410.920000000158</v>
      </c>
      <c r="FV19" s="341">
        <f t="shared" si="469"/>
        <v>2095.9222580646756</v>
      </c>
      <c r="FW19" s="342">
        <f>AVERAGE(FW12:FW18)</f>
        <v>1.1464144316226272</v>
      </c>
      <c r="FX19" s="341">
        <f t="shared" ref="FX19:FZ19" si="470">SUM(FX12:FX18)</f>
        <v>2587.274967741916</v>
      </c>
      <c r="FY19" s="341">
        <f t="shared" si="470"/>
        <v>4813.9949999999953</v>
      </c>
      <c r="FZ19" s="341">
        <f t="shared" si="470"/>
        <v>2226.7200322580793</v>
      </c>
      <c r="GA19" s="342">
        <f>AVERAGE(GA12:GA18)</f>
        <v>1.8606429776582594</v>
      </c>
      <c r="GB19" s="341">
        <f t="shared" ref="GB19:GD19" si="471">SUM(GB12:GB18)</f>
        <v>0</v>
      </c>
      <c r="GC19" s="341">
        <f t="shared" si="471"/>
        <v>0</v>
      </c>
      <c r="GD19" s="341">
        <f t="shared" si="471"/>
        <v>0</v>
      </c>
      <c r="GE19" s="342" t="e">
        <f>AVERAGE(GE12:GE18)</f>
        <v>#DIV/0!</v>
      </c>
      <c r="GF19" s="341">
        <f t="shared" ref="GF19:GH19" si="472">SUM(GF12:GF18)</f>
        <v>31000</v>
      </c>
      <c r="GG19" s="341">
        <f t="shared" si="472"/>
        <v>43120.138000000268</v>
      </c>
      <c r="GH19" s="341">
        <f t="shared" si="472"/>
        <v>12120.138000000272</v>
      </c>
      <c r="GI19" s="342">
        <f>AVERAGE(GI12:GI18)</f>
        <v>1.4459446285715061</v>
      </c>
      <c r="GJ19" s="341">
        <f t="shared" ref="GJ19:GL19" si="473">SUM(GJ12:GJ18)</f>
        <v>6731.401935483811</v>
      </c>
      <c r="GK19" s="341">
        <f t="shared" si="473"/>
        <v>8179.8799999998882</v>
      </c>
      <c r="GL19" s="341">
        <f t="shared" si="473"/>
        <v>1448.4780645160781</v>
      </c>
      <c r="GM19" s="342" t="e">
        <f>AVERAGE(GM12:GM18)</f>
        <v>#DIV/0!</v>
      </c>
      <c r="GN19" s="341">
        <f t="shared" ref="GN19:GP19" si="474">SUM(GN12:GN18)</f>
        <v>12600</v>
      </c>
      <c r="GO19" s="341">
        <f t="shared" si="474"/>
        <v>11890.364999999991</v>
      </c>
      <c r="GP19" s="341">
        <f t="shared" si="474"/>
        <v>-709.63500000000931</v>
      </c>
      <c r="GQ19" s="342">
        <f>AVERAGE(GQ12:GQ18)</f>
        <v>0.94367976190476111</v>
      </c>
      <c r="GR19" s="341">
        <f t="shared" ref="GR19:GT19" si="475">SUM(GR12:GR18)</f>
        <v>17497.918064516187</v>
      </c>
      <c r="GS19" s="341">
        <f t="shared" si="475"/>
        <v>18831.350000000093</v>
      </c>
      <c r="GT19" s="341">
        <f t="shared" si="475"/>
        <v>1333.4319354839049</v>
      </c>
      <c r="GU19" s="342">
        <f>AVERAGE(GU12:GU18)</f>
        <v>1.0762051765568588</v>
      </c>
      <c r="GV19" s="341">
        <f t="shared" ref="GV19:GX19" si="476">SUM(GV12:GV18)</f>
        <v>0</v>
      </c>
      <c r="GW19" s="341">
        <f t="shared" si="476"/>
        <v>0</v>
      </c>
      <c r="GX19" s="341">
        <f t="shared" si="476"/>
        <v>0</v>
      </c>
      <c r="GY19" s="342" t="e">
        <f>AVERAGE(GY12:GY18)</f>
        <v>#DIV/0!</v>
      </c>
      <c r="GZ19" s="341">
        <f t="shared" ref="GZ19:HB19" si="477">SUM(GZ12:GZ18)</f>
        <v>0</v>
      </c>
      <c r="HA19" s="341">
        <f t="shared" si="477"/>
        <v>0</v>
      </c>
      <c r="HB19" s="341">
        <f t="shared" si="477"/>
        <v>0</v>
      </c>
      <c r="HC19" s="342" t="e">
        <f>AVERAGE(HC12:HC18)</f>
        <v>#DIV/0!</v>
      </c>
    </row>
    <row r="20" spans="1:211" ht="15" customHeight="1">
      <c r="A20" s="328"/>
      <c r="B20" s="344"/>
      <c r="C20" s="334"/>
      <c r="D20" s="335"/>
      <c r="E20" s="335"/>
      <c r="F20" s="335"/>
      <c r="G20" s="336"/>
      <c r="H20" s="335"/>
      <c r="I20" s="335"/>
      <c r="J20" s="335"/>
      <c r="K20" s="336"/>
      <c r="L20" s="335"/>
      <c r="M20" s="335"/>
      <c r="N20" s="335"/>
      <c r="O20" s="336"/>
      <c r="P20" s="335"/>
      <c r="Q20" s="335"/>
      <c r="R20" s="335"/>
      <c r="S20" s="336"/>
      <c r="T20" s="335"/>
      <c r="U20" s="335"/>
      <c r="V20" s="335"/>
      <c r="W20" s="336"/>
      <c r="X20" s="335"/>
      <c r="Y20" s="335"/>
      <c r="Z20" s="335"/>
      <c r="AA20" s="336"/>
      <c r="AB20" s="335"/>
      <c r="AC20" s="335"/>
      <c r="AD20" s="335"/>
      <c r="AE20" s="336"/>
      <c r="AF20" s="335"/>
      <c r="AG20" s="335"/>
      <c r="AH20" s="335"/>
      <c r="AI20" s="336"/>
      <c r="AJ20" s="335"/>
      <c r="AK20" s="335"/>
      <c r="AL20" s="335"/>
      <c r="AM20" s="336"/>
      <c r="AN20" s="335"/>
      <c r="AO20" s="335"/>
      <c r="AP20" s="335"/>
      <c r="AQ20" s="336"/>
      <c r="AR20" s="335"/>
      <c r="AS20" s="335"/>
      <c r="AT20" s="335"/>
      <c r="AU20" s="336"/>
      <c r="AV20" s="335"/>
      <c r="AW20" s="335"/>
      <c r="AX20" s="335"/>
      <c r="AY20" s="336"/>
      <c r="AZ20" s="335"/>
      <c r="BA20" s="335"/>
      <c r="BB20" s="335"/>
      <c r="BC20" s="336"/>
      <c r="BD20" s="335"/>
      <c r="BE20" s="335"/>
      <c r="BF20" s="335"/>
      <c r="BG20" s="336"/>
      <c r="BH20" s="335"/>
      <c r="BI20" s="335"/>
      <c r="BJ20" s="335"/>
      <c r="BK20" s="336"/>
      <c r="BL20" s="335"/>
      <c r="BM20" s="335"/>
      <c r="BN20" s="335"/>
      <c r="BO20" s="336"/>
      <c r="BP20" s="335"/>
      <c r="BQ20" s="335"/>
      <c r="BR20" s="335"/>
      <c r="BS20" s="336"/>
      <c r="BT20" s="335"/>
      <c r="BU20" s="335"/>
      <c r="BV20" s="335"/>
      <c r="BW20" s="336"/>
      <c r="BX20" s="335"/>
      <c r="BY20" s="335"/>
      <c r="BZ20" s="335"/>
      <c r="CA20" s="336"/>
      <c r="CB20" s="335"/>
      <c r="CC20" s="335"/>
      <c r="CD20" s="335"/>
      <c r="CE20" s="336"/>
      <c r="CF20" s="335"/>
      <c r="CG20" s="335"/>
      <c r="CH20" s="335"/>
      <c r="CI20" s="336"/>
      <c r="CJ20" s="335"/>
      <c r="CK20" s="335"/>
      <c r="CL20" s="335"/>
      <c r="CM20" s="336"/>
      <c r="CN20" s="335"/>
      <c r="CO20" s="335"/>
      <c r="CP20" s="335"/>
      <c r="CQ20" s="336"/>
      <c r="CR20" s="335"/>
      <c r="CS20" s="335"/>
      <c r="CT20" s="335"/>
      <c r="CU20" s="336"/>
      <c r="CV20" s="335"/>
      <c r="CW20" s="335"/>
      <c r="CX20" s="335"/>
      <c r="CY20" s="336"/>
      <c r="CZ20" s="335"/>
      <c r="DA20" s="335"/>
      <c r="DB20" s="335"/>
      <c r="DC20" s="336"/>
      <c r="DD20" s="335"/>
      <c r="DE20" s="335"/>
      <c r="DF20" s="335"/>
      <c r="DG20" s="336"/>
      <c r="DH20" s="335"/>
      <c r="DI20" s="335"/>
      <c r="DJ20" s="335"/>
      <c r="DK20" s="336"/>
      <c r="DL20" s="335"/>
      <c r="DM20" s="335"/>
      <c r="DN20" s="335"/>
      <c r="DO20" s="336"/>
      <c r="DP20" s="335"/>
      <c r="DQ20" s="335"/>
      <c r="DR20" s="335"/>
      <c r="DS20" s="336"/>
      <c r="DT20" s="335"/>
      <c r="DU20" s="335"/>
      <c r="DV20" s="335"/>
      <c r="DW20" s="336"/>
      <c r="DX20" s="335"/>
      <c r="DY20" s="335"/>
      <c r="DZ20" s="335"/>
      <c r="EA20" s="336"/>
      <c r="EB20" s="335"/>
      <c r="EC20" s="335"/>
      <c r="ED20" s="335"/>
      <c r="EE20" s="336"/>
      <c r="EF20" s="335"/>
      <c r="EG20" s="335"/>
      <c r="EH20" s="335"/>
      <c r="EI20" s="336"/>
      <c r="EJ20" s="335"/>
      <c r="EK20" s="335"/>
      <c r="EL20" s="335"/>
      <c r="EM20" s="336"/>
      <c r="EN20" s="335"/>
      <c r="EO20" s="335"/>
      <c r="EP20" s="335"/>
      <c r="EQ20" s="336"/>
      <c r="ER20" s="335"/>
      <c r="ES20" s="335"/>
      <c r="ET20" s="335"/>
      <c r="EU20" s="336"/>
      <c r="EV20" s="335"/>
      <c r="EW20" s="335"/>
      <c r="EX20" s="335"/>
      <c r="EY20" s="336"/>
      <c r="EZ20" s="335"/>
      <c r="FA20" s="335"/>
      <c r="FB20" s="335"/>
      <c r="FC20" s="336"/>
      <c r="FD20" s="335"/>
      <c r="FE20" s="335"/>
      <c r="FF20" s="335"/>
      <c r="FG20" s="336"/>
      <c r="FH20" s="335"/>
      <c r="FI20" s="335"/>
      <c r="FJ20" s="335"/>
      <c r="FK20" s="336"/>
      <c r="FL20" s="335"/>
      <c r="FM20" s="335"/>
      <c r="FN20" s="335"/>
      <c r="FO20" s="336"/>
      <c r="FP20" s="335"/>
      <c r="FQ20" s="335"/>
      <c r="FR20" s="335"/>
      <c r="FS20" s="336"/>
      <c r="FT20" s="335"/>
      <c r="FU20" s="335"/>
      <c r="FV20" s="335"/>
      <c r="FW20" s="336"/>
      <c r="FX20" s="335"/>
      <c r="FY20" s="335"/>
      <c r="FZ20" s="335"/>
      <c r="GA20" s="336"/>
      <c r="GB20" s="335"/>
      <c r="GC20" s="335"/>
      <c r="GD20" s="335"/>
      <c r="GE20" s="336"/>
      <c r="GF20" s="335"/>
      <c r="GG20" s="335"/>
      <c r="GH20" s="335"/>
      <c r="GI20" s="336"/>
      <c r="GJ20" s="335"/>
      <c r="GK20" s="335"/>
      <c r="GL20" s="335"/>
      <c r="GM20" s="336"/>
      <c r="GN20" s="335"/>
      <c r="GO20" s="335"/>
      <c r="GP20" s="335"/>
      <c r="GQ20" s="336"/>
      <c r="GR20" s="335"/>
      <c r="GS20" s="335"/>
      <c r="GT20" s="335"/>
      <c r="GU20" s="336"/>
      <c r="GV20" s="335"/>
      <c r="GW20" s="335"/>
      <c r="GX20" s="335"/>
      <c r="GY20" s="336"/>
      <c r="GZ20" s="335"/>
      <c r="HA20" s="335"/>
      <c r="HB20" s="335"/>
      <c r="HC20" s="379"/>
    </row>
    <row r="21" spans="1:211" ht="15" customHeight="1">
      <c r="A21" s="574">
        <f>WEEKNUM(B21)</f>
        <v>16</v>
      </c>
      <c r="B21" s="333">
        <f>B18+1</f>
        <v>46125</v>
      </c>
      <c r="C21" s="334" t="str">
        <f t="shared" ref="C21:C27" si="478">TEXT(B21,"ddd")</f>
        <v>Sen</v>
      </c>
      <c r="D21" s="335">
        <f t="shared" ref="D21:D27" si="479">SUMIF($H$4:$HB$4,$D$4,H21:HB21)</f>
        <v>175637.10816129029</v>
      </c>
      <c r="E21" s="335">
        <f t="shared" ref="E21:E27" ca="1" si="480">SUMIF($H$4:$HB$4,$E$4,H21:HB21)</f>
        <v>191764.52199999811</v>
      </c>
      <c r="F21" s="335">
        <f t="shared" ref="F21:F27" ca="1" si="481">E21-D21</f>
        <v>16127.413838707813</v>
      </c>
      <c r="G21" s="336">
        <f t="shared" ref="G21:G27" ca="1" si="482">E21/D21</f>
        <v>1.0918223603630377</v>
      </c>
      <c r="H21" s="335">
        <f>INDEX('SO APRIL 2026 Rev2'!$B$6:$BG$51,MATCH(B21,'SO APRIL 2026 Rev2'!$B$6:$B$51,0),MATCH($H$3,'SO APRIL 2026 Rev2'!$B$5:$XG$5,0))</f>
        <v>1199.5729032258068</v>
      </c>
      <c r="I21" s="335">
        <f>INDEX('Summary sales'!$A$6:$BX$50,MATCH(B21,'Summary sales'!$A$6:$A$50,0),MATCH($H$3,'Summary sales'!$A$7:$BX$7,0))</f>
        <v>1006.940000000177</v>
      </c>
      <c r="J21" s="335">
        <f t="shared" ref="J21:J27" si="483">I21-H21</f>
        <v>-192.63290322562989</v>
      </c>
      <c r="K21" s="336">
        <f t="shared" ref="K21:K27" si="484">I21/H21</f>
        <v>0.83941542635081612</v>
      </c>
      <c r="L21" s="335">
        <f>INDEX('SO APRIL 2026 Rev2'!$B$6:$BG$51,MATCH(B21,'SO APRIL 2026 Rev2'!$B$6:$B$51,0),MATCH($L$3,'SO APRIL 2026 Rev2'!$B$5:$XG$5,0))</f>
        <v>1500</v>
      </c>
      <c r="M21" s="335">
        <f>INDEX('Summary sales'!$A$6:$BX$50,MATCH($B21,'Summary sales'!$A$6:$A$50,0),MATCH($L$3,'Summary sales'!$A$7:$BX$7,0))</f>
        <v>1687.5999999996275</v>
      </c>
      <c r="N21" s="335">
        <f t="shared" ref="N21:N27" si="485">M21-L21</f>
        <v>187.59999999962747</v>
      </c>
      <c r="O21" s="336">
        <f t="shared" ref="O21:O27" si="486">M21/L21</f>
        <v>1.1250666666664184</v>
      </c>
      <c r="P21" s="335">
        <f>INDEX('SO APRIL 2026 Rev2'!$B$6:$BG$51,MATCH(B21,'SO APRIL 2026 Rev2'!$B$6:$B$51,0),MATCH($P$3,'SO APRIL 2026 Rev2'!$B$5:$XG$5,0))</f>
        <v>1129.7312903225857</v>
      </c>
      <c r="Q21" s="335">
        <f>INDEX('Summary sales'!$A$6:$BX$50,MATCH($B21,'Summary sales'!$A$6:$A$50,0),MATCH($P$3,'Summary sales'!$A$7:$BX$7,0))</f>
        <v>1435.1299999998882</v>
      </c>
      <c r="R21" s="335">
        <f t="shared" ref="R21:R27" si="487">Q21-P21</f>
        <v>305.39870967730258</v>
      </c>
      <c r="S21" s="336">
        <f t="shared" ref="S21:S27" si="488">Q21/P21</f>
        <v>1.2703286279608121</v>
      </c>
      <c r="T21" s="335">
        <f>INDEX('SO APRIL 2026 Rev2'!$B$6:$BG$51,MATCH(B21,'SO APRIL 2026 Rev2'!$B$6:$B$51,0),MATCH($T$3,'SO APRIL 2026 Rev2'!$B$5:$XG$5,0))</f>
        <v>3282.5161290322658</v>
      </c>
      <c r="U21" s="335">
        <f>INDEX('Summary sales'!$A$6:$BX$50,MATCH($B21,'Summary sales'!$A$6:$A$50,0),MATCH($T$3,'Summary sales'!$A$7:$BX$7,0))</f>
        <v>2520</v>
      </c>
      <c r="V21" s="335">
        <f t="shared" ref="V21:V27" si="489">U21-T21</f>
        <v>-762.51612903226578</v>
      </c>
      <c r="W21" s="336">
        <f t="shared" ref="W21:W27" si="490">U21/T21</f>
        <v>0.76770376776272942</v>
      </c>
      <c r="X21" s="335">
        <f>INDEX('SO APRIL 2026 Rev2'!$B$6:$BG$51,MATCH(B21,'SO APRIL 2026 Rev2'!$B$6:$B$51,0),MATCH($X$3,'SO APRIL 2026 Rev2'!$B$5:$XG$5,0))</f>
        <v>644.02064516129087</v>
      </c>
      <c r="Y21" s="335">
        <f>INDEX('Summary sales'!$A$6:$BX$50,MATCH($B21,'Summary sales'!$A$6:$A$50,0),MATCH($X$3,'Summary sales'!$A$7:$BX$7,0))</f>
        <v>612.5899999999674</v>
      </c>
      <c r="Z21" s="335">
        <f t="shared" ref="Z21:Z27" si="491">Y21-X21</f>
        <v>-31.430645161323469</v>
      </c>
      <c r="AA21" s="336">
        <f t="shared" ref="AA21:AA27" si="492">Y21/X21</f>
        <v>0.95119621490790585</v>
      </c>
      <c r="AB21" s="335">
        <f>INDEX('SO APRIL 2026 Rev2'!$B$6:$BG$51,MATCH(B21,'SO APRIL 2026 Rev2'!$B$6:$B$51,0),MATCH($AB$3,'SO APRIL 2026 Rev2'!$B$5:$XG$5,0))</f>
        <v>0</v>
      </c>
      <c r="AC21" s="335">
        <f>INDEX('Summary sales'!$A$6:$BX$50,MATCH($B21,'Summary sales'!$A$6:$A$50,0),MATCH($AB$3,'Summary sales'!$A$7:$BX$7,0))</f>
        <v>0</v>
      </c>
      <c r="AD21" s="335">
        <f t="shared" ref="AD21:AD27" si="493">AC21-AB21</f>
        <v>0</v>
      </c>
      <c r="AE21" s="336" t="e">
        <f t="shared" ref="AE21:AE27" si="494">AC21/AB21</f>
        <v>#DIV/0!</v>
      </c>
      <c r="AF21" s="335">
        <f>INDEX('SO APRIL 2026 Rev2'!$B$6:$BG$51,MATCH(B21,'SO APRIL 2026 Rev2'!$B$6:$B$51,0),MATCH($AF$3,'SO APRIL 2026 Rev2'!$B$5:$XG$5,0))</f>
        <v>499.97064516129024</v>
      </c>
      <c r="AG21" s="335">
        <f>INDEX('Summary sales'!$A$6:$BX$50,MATCH($B21,'Summary sales'!$A$6:$A$50,0),MATCH($AF$3,'Summary sales'!$A$7:$BX$7,0))</f>
        <v>60.799999999988358</v>
      </c>
      <c r="AH21" s="335">
        <f t="shared" ref="AH21:AH27" si="495">AG21-AF21</f>
        <v>-439.17064516130188</v>
      </c>
      <c r="AI21" s="336">
        <f t="shared" ref="AI21:AI27" si="496">AG21/AF21</f>
        <v>0.12160713951590961</v>
      </c>
      <c r="AJ21" s="335">
        <f>INDEX('SO APRIL 2026 Rev2'!$B$6:$BG$51,MATCH(B21,'SO APRIL 2026 Rev2'!$B$6:$B$51,0),MATCH($AJ$3,'SO APRIL 2026 Rev2'!$B$5:$XG$5,0))</f>
        <v>603.76322580644887</v>
      </c>
      <c r="AK21" s="335">
        <f>INDEX('Summary sales'!$A$6:$BX$50,MATCH($B21,'Summary sales'!$A$6:$A$50,0),MATCH($AJ$3,'Summary sales'!$A$7:$BX$7,0))</f>
        <v>889.30999999993946</v>
      </c>
      <c r="AL21" s="335">
        <f t="shared" ref="AL21:AL27" si="497">AK21-AJ21</f>
        <v>285.54677419349059</v>
      </c>
      <c r="AM21" s="336">
        <f t="shared" ref="AM21:AM27" si="498">AK21/AJ21</f>
        <v>1.4729449591966861</v>
      </c>
      <c r="AN21" s="335">
        <f>INDEX('SO APRIL 2026 Rev2'!$B$6:$BG$51,MATCH(B21,'SO APRIL 2026 Rev2'!$B$6:$B$51,0),MATCH($AN$3,'SO APRIL 2026 Rev2'!$B$5:$XG$5,0))</f>
        <v>673.27548387096704</v>
      </c>
      <c r="AO21" s="335">
        <f>INDEX('Summary sales'!$A$6:$BX$50,MATCH($B21,'Summary sales'!$A$6:$A$50,0),MATCH($AN$3,'Summary sales'!$A$7:$BX$7,0))</f>
        <v>733.38000000000466</v>
      </c>
      <c r="AP21" s="335">
        <f t="shared" ref="AP21:AP27" si="499">AO21-AN21</f>
        <v>60.10451612903762</v>
      </c>
      <c r="AQ21" s="336">
        <f t="shared" ref="AQ21:AQ27" si="500">AO21/AN21</f>
        <v>1.0892718026556818</v>
      </c>
      <c r="AR21" s="335">
        <f>INDEX('SO APRIL 2026 Rev2'!$B$6:$BG$51,MATCH(B21,'SO APRIL 2026 Rev2'!$B$6:$B$51,0),MATCH($AR$3,'SO APRIL 2026 Rev2'!$B$5:$XG$5,0))</f>
        <v>5514.1990322580623</v>
      </c>
      <c r="AS21" s="335">
        <f>INDEX('Summary sales'!$A$6:$BX$50,MATCH($B21,'Summary sales'!$A$6:$A$50,0),MATCH($AR$3,'Summary sales'!$A$7:$BX$7,0))</f>
        <v>4640.4799999985844</v>
      </c>
      <c r="AT21" s="335">
        <f t="shared" ref="AT21:AT27" si="501">AS21-AR21</f>
        <v>-873.7190322594779</v>
      </c>
      <c r="AU21" s="336">
        <f t="shared" ref="AU21:AU27" si="502">AS21/AR21</f>
        <v>0.84155105262827445</v>
      </c>
      <c r="AV21" s="335">
        <f>INDEX('SO APRIL 2026 Rev2'!$B$6:$BG$51,MATCH(B21,'SO APRIL 2026 Rev2'!$B$6:$B$51,0),MATCH($AV$3,'SO APRIL 2026 Rev2'!$B$5:$XG$5,0))</f>
        <v>6600.0622580645213</v>
      </c>
      <c r="AW21" s="335">
        <f>INDEX('Summary sales'!$A$6:$BX$50,MATCH($B21,'Summary sales'!$A$6:$A$50,0),MATCH($AV$3,'Summary sales'!$A$7:$BX$7,0))</f>
        <v>4085.8300000000745</v>
      </c>
      <c r="AX21" s="335">
        <f t="shared" ref="AX21:AX27" si="503">AW21-AV21</f>
        <v>-2514.2322580644468</v>
      </c>
      <c r="AY21" s="336">
        <f t="shared" ref="AY21:AY27" si="504">AW21/AV21</f>
        <v>0.61905931190386232</v>
      </c>
      <c r="AZ21" s="335">
        <f>INDEX('SO APRIL 2026 Rev2'!$B$6:$BG$51,MATCH(B21,'SO APRIL 2026 Rev2'!$B$6:$B$51,0),MATCH($AZ$3,'SO APRIL 2026 Rev2'!$B$5:$XG$5,0))</f>
        <v>500</v>
      </c>
      <c r="BA21" s="335">
        <f>INDEX('Summary sales'!$A$6:$BX$50,MATCH($B21,'Summary sales'!$A$6:$A$50,0),MATCH($AZ$3,'Summary sales'!$A$7:$BX$7,0))</f>
        <v>1466.0299999999115</v>
      </c>
      <c r="BB21" s="335">
        <f t="shared" ref="BB21:BB27" si="505">BA21-AZ21</f>
        <v>966.02999999991152</v>
      </c>
      <c r="BC21" s="336">
        <f t="shared" ref="BC21:BC27" si="506">BA21/AZ21</f>
        <v>2.9320599999998231</v>
      </c>
      <c r="BD21" s="335">
        <f>INDEX('SO APRIL 2026 Rev2'!$B$6:$BG$51,MATCH(B21,'SO APRIL 2026 Rev2'!$B$6:$B$51,0),MATCH($BD$3,'SO APRIL 2026 Rev2'!$B$5:$XG$5,0))</f>
        <v>500</v>
      </c>
      <c r="BE21" s="335">
        <f>INDEX('Summary sales'!$A$6:$BX$50,MATCH($B21,'Summary sales'!$A$6:$A$50,0),MATCH($BD$3,'Summary sales'!$A$7:$BX$7,0))</f>
        <v>1006.7000000000007</v>
      </c>
      <c r="BF21" s="335">
        <f t="shared" ref="BF21:BF27" si="507">BE21-BD21</f>
        <v>506.70000000000073</v>
      </c>
      <c r="BG21" s="336">
        <f t="shared" ref="BG21:BG27" si="508">BE21/BD21</f>
        <v>2.0134000000000016</v>
      </c>
      <c r="BH21" s="335">
        <f>INDEX('SO APRIL 2026 Rev2'!$B$6:$BG$51,MATCH(B21,'SO APRIL 2026 Rev2'!$B$6:$B$51,0),MATCH($BH$3,'SO APRIL 2026 Rev2'!$B$5:$XG$5,0))</f>
        <v>4800</v>
      </c>
      <c r="BI21" s="335">
        <f>INDEX('Summary sales'!$A$6:$BX$50,MATCH($B21,'Summary sales'!$A$6:$A$50,0),MATCH($BH$3,'Summary sales'!$A$7:$BX$7,0))</f>
        <v>3731.2299999999814</v>
      </c>
      <c r="BJ21" s="335">
        <f t="shared" ref="BJ21:BJ27" si="509">BI21-BH21</f>
        <v>-1068.7700000000186</v>
      </c>
      <c r="BK21" s="336">
        <f t="shared" ref="BK21:BK27" si="510">BI21/BH21</f>
        <v>0.77733958333332942</v>
      </c>
      <c r="BL21" s="335">
        <f>INDEX('SO APRIL 2026 Rev2'!$B$6:$BG$51,MATCH(B21,'SO APRIL 2026 Rev2'!$B$6:$B$51,0),MATCH($BL$3,'SO APRIL 2026 Rev2'!$B$5:$XG$5,0))</f>
        <v>9000.0570967741915</v>
      </c>
      <c r="BM21" s="335">
        <f>INDEX('Summary sales'!$A$6:$BX$50,MATCH($B21,'Summary sales'!$A$6:$A$50,0),MATCH($BL$3,'Summary sales'!$A$7:$BX$7,0))</f>
        <v>9231.1899999999441</v>
      </c>
      <c r="BN21" s="335">
        <f t="shared" ref="BN21:BN27" si="511">BM21-BL21</f>
        <v>231.13290322575267</v>
      </c>
      <c r="BO21" s="336">
        <f t="shared" ref="BO21:BO27" si="512">BM21/BL21</f>
        <v>1.0256812707675593</v>
      </c>
      <c r="BP21" s="335">
        <f>INDEX('SO APRIL 2026 Rev2'!$B$6:$BG$51,MATCH(B21,'SO APRIL 2026 Rev2'!$B$6:$B$51,0),MATCH($BP$3,'SO APRIL 2026 Rev2'!$B$5:$XG$5,0))</f>
        <v>1300</v>
      </c>
      <c r="BQ21" s="335">
        <f>INDEX('Summary sales'!$A$6:$BX$50,MATCH($B21,'Summary sales'!$A$6:$A$50,0),MATCH($BP$3,'Summary sales'!$A$7:$BX$7,0))</f>
        <v>1436.1700000000419</v>
      </c>
      <c r="BR21" s="335">
        <f t="shared" ref="BR21:BR27" si="513">BQ21-BP21</f>
        <v>136.17000000004191</v>
      </c>
      <c r="BS21" s="336">
        <f t="shared" ref="BS21:BS27" si="514">BQ21/BP21</f>
        <v>1.104746153846186</v>
      </c>
      <c r="BT21" s="335">
        <f>INDEX('SO APRIL 2026 Rev2'!$B$6:$BG$51,MATCH(B21,'SO APRIL 2026 Rev2'!$B$6:$B$51,0),MATCH($BT$3,'SO APRIL 2026 Rev2'!$B$5:$XG$5,0))</f>
        <v>1000</v>
      </c>
      <c r="BU21" s="335">
        <f>INDEX('Summary sales'!$A$6:$BX$50,MATCH($B21,'Summary sales'!$A$6:$A$50,0),MATCH($BT$3,'Summary sales'!$A$7:$BX$7,0))</f>
        <v>845.80199999990873</v>
      </c>
      <c r="BV21" s="335">
        <f t="shared" ref="BV21:BV27" si="515">BU21-BT21</f>
        <v>-154.19800000009127</v>
      </c>
      <c r="BW21" s="336">
        <f t="shared" ref="BW21:BW27" si="516">BU21/BT21</f>
        <v>0.84580199999990868</v>
      </c>
      <c r="BX21" s="335">
        <f>INDEX('SO APRIL 2026 Rev2'!$B$6:$BG$51,MATCH(B21,'SO APRIL 2026 Rev2'!$B$6:$B$51,0),MATCH($BX$3,'SO APRIL 2026 Rev2'!$B$5:$XG$5,0))</f>
        <v>5500</v>
      </c>
      <c r="BY21" s="335">
        <f ca="1">INDEX('Summary sales'!$A$6:$BX$50,MATCH($B21,'Summary sales'!$A$6:$A$50,0),MATCH($BX$3,'Summary sales'!$A$7:$BX$7,0))</f>
        <v>5227.13</v>
      </c>
      <c r="BZ21" s="335">
        <f t="shared" ref="BZ21:BZ27" ca="1" si="517">BY21-BX21</f>
        <v>-272.86999999999989</v>
      </c>
      <c r="CA21" s="336">
        <f t="shared" ref="CA21:CA27" ca="1" si="518">BY21/BX21</f>
        <v>0.95038727272727275</v>
      </c>
      <c r="CB21" s="335">
        <f>INDEX('SO APRIL 2026 Rev2'!$B$6:$BG$51,MATCH(B21,'SO APRIL 2026 Rev2'!$B$6:$B$51,0),MATCH($CB$3,'SO APRIL 2026 Rev2'!$B$5:$XG$5,0))</f>
        <v>70.054838709677327</v>
      </c>
      <c r="CC21" s="335">
        <f>INDEX('Summary sales'!$A$6:$BX$50,MATCH($B21,'Summary sales'!$A$6:$A$50,0),MATCH($CB$3,'Summary sales'!$A$7:$BX$7,0))</f>
        <v>74.399999999994179</v>
      </c>
      <c r="CD21" s="335">
        <f t="shared" ref="CD21:CD27" si="519">CC21-CB21</f>
        <v>4.3451612903168524</v>
      </c>
      <c r="CE21" s="336">
        <f t="shared" ref="CE21:CE27" si="520">CC21/CB21</f>
        <v>1.0620251415940611</v>
      </c>
      <c r="CF21" s="335">
        <f>INDEX('SO APRIL 2026 Rev2'!$B$6:$BG$51,MATCH(B21,'SO APRIL 2026 Rev2'!$B$6:$B$51,0),MATCH($CF$3,'SO APRIL 2026 Rev2'!$B$5:$XG$5,0))</f>
        <v>89.451612903225808</v>
      </c>
      <c r="CG21" s="335">
        <f>INDEX('Summary sales'!$A$6:$BX$50,MATCH($B21,'Summary sales'!$A$6:$A$50,0),MATCH($CF$3,'Summary sales'!$A$7:$BX$7,0))</f>
        <v>49.495000000009895</v>
      </c>
      <c r="CH21" s="335">
        <f t="shared" ref="CH21:CH27" si="521">CG21-CF21</f>
        <v>-39.956612903215913</v>
      </c>
      <c r="CI21" s="336">
        <f t="shared" ref="CI21:CI27" si="522">CG21/CF21</f>
        <v>0.55331590335387915</v>
      </c>
      <c r="CJ21" s="335">
        <f>INDEX('SO APRIL 2026 Rev2'!$B$6:$BG$51,MATCH(B21,'SO APRIL 2026 Rev2'!$B$6:$B$51,0),MATCH($CJ$3,'SO APRIL 2026 Rev2'!$B$5:$XG$5,0))</f>
        <v>3500</v>
      </c>
      <c r="CK21" s="335">
        <f>INDEX('Summary sales'!$A$6:$BX$50,MATCH($B21,'Summary sales'!$A$6:$A$50,0),MATCH($CJ$3,'Summary sales'!$A$7:$BX$7,0))</f>
        <v>3517.5</v>
      </c>
      <c r="CL21" s="335">
        <f t="shared" ref="CL21:CL27" si="523">CK21-CJ21</f>
        <v>17.5</v>
      </c>
      <c r="CM21" s="336">
        <f t="shared" ref="CM21:CM27" si="524">CK21/CJ21</f>
        <v>1.0049999999999999</v>
      </c>
      <c r="CN21" s="335">
        <f>INDEX('SO APRIL 2026 Rev2'!$B$6:$BG$51,MATCH(B21,'SO APRIL 2026 Rev2'!$B$6:$B$51,0),MATCH($CN$3,'SO APRIL 2026 Rev2'!$B$5:$XG$5,0))</f>
        <v>2900</v>
      </c>
      <c r="CO21" s="335">
        <f>INDEX('Summary sales'!$A$6:$BX$50,MATCH($B21,'Summary sales'!$A$6:$A$50,0),MATCH($CN$3,'Summary sales'!$A$7:$BX$7,0))</f>
        <v>4136.7999999998137</v>
      </c>
      <c r="CP21" s="335">
        <f t="shared" ref="CP21:CP27" si="525">CO21-CN21</f>
        <v>1236.7999999998137</v>
      </c>
      <c r="CQ21" s="336">
        <f t="shared" ref="CQ21:CQ27" si="526">CO21/CN21</f>
        <v>1.4264827586206255</v>
      </c>
      <c r="CR21" s="335">
        <f>INDEX('SO APRIL 2026 Rev2'!$B$6:$BG$51,MATCH(B21,'SO APRIL 2026 Rev2'!$B$6:$B$51,0),MATCH($CR$3,'SO APRIL 2026 Rev2'!$B$5:$XG$5,0))</f>
        <v>5000</v>
      </c>
      <c r="CS21" s="335">
        <f>INDEX('Summary sales'!$A$6:$BX$50,MATCH($B21,'Summary sales'!$A$6:$A$50,0),MATCH($CR$3,'Summary sales'!$A$7:$BX$7,0))</f>
        <v>3534.609999999986</v>
      </c>
      <c r="CT21" s="335">
        <f t="shared" ref="CT21:CT27" si="527">CS21-CR21</f>
        <v>-1465.390000000014</v>
      </c>
      <c r="CU21" s="336">
        <f t="shared" ref="CU21:CU27" si="528">CS21/CR21</f>
        <v>0.70692199999999716</v>
      </c>
      <c r="CV21" s="335">
        <f>INDEX('SO APRIL 2026 Rev2'!$B$6:$BG$51,MATCH(B21,'SO APRIL 2026 Rev2'!$B$6:$B$51,0),MATCH($CV$3,'SO APRIL 2026 Rev2'!$B$5:$XG$5,0))</f>
        <v>8000</v>
      </c>
      <c r="CW21" s="335">
        <f>INDEX('Summary sales'!$A$6:$BX$50,MATCH($B21,'Summary sales'!$A$6:$A$50,0),MATCH($CV$3,'Summary sales'!$A$7:$BX$7,0))</f>
        <v>4446.5</v>
      </c>
      <c r="CX21" s="335">
        <f t="shared" ref="CX21:CX27" si="529">CW21-CV21</f>
        <v>-3553.5</v>
      </c>
      <c r="CY21" s="336">
        <f t="shared" ref="CY21:CY27" si="530">CW21/CV21</f>
        <v>0.55581250000000004</v>
      </c>
      <c r="CZ21" s="335">
        <f>INDEX('SO APRIL 2026 Rev2'!$B$6:$BG$51,MATCH(B21,'SO APRIL 2026 Rev2'!$B$6:$B$51,0),MATCH($CZ$3,'SO APRIL 2026 Rev2'!$B$5:$XG$5,0))</f>
        <v>11659.554548387085</v>
      </c>
      <c r="DA21" s="335">
        <f>INDEX('Summary sales'!$A$6:$BX$50,MATCH($B21,'Summary sales'!$A$6:$A$50,0),MATCH($CZ$3,'Summary sales'!$A$7:$BX$7,0))</f>
        <v>13436.387000001967</v>
      </c>
      <c r="DB21" s="335">
        <f t="shared" ref="DB21:DB27" si="531">DA21-CZ21</f>
        <v>1776.8324516148823</v>
      </c>
      <c r="DC21" s="336">
        <f t="shared" ref="DC21:DC27" si="532">DA21/CZ21</f>
        <v>1.1523928246350268</v>
      </c>
      <c r="DD21" s="335">
        <f>INDEX('SO APRIL 2026 Rev2'!$B$6:$BG$51,MATCH(B21,'SO APRIL 2026 Rev2'!$B$6:$B$51,0),MATCH($DD$3,'SO APRIL 2026 Rev2'!$B$5:$XG$5,0))</f>
        <v>2020.8603225806426</v>
      </c>
      <c r="DE21" s="335">
        <f>INDEX('Summary sales'!$A$6:$BX$50,MATCH($B21,'Summary sales'!$A$6:$A$50,0),MATCH($DD$3,'Summary sales'!$A$7:$BX$7,0))</f>
        <v>2399.3699999991804</v>
      </c>
      <c r="DF21" s="335">
        <f t="shared" ref="DF21:DF27" si="533">DE21-DD21</f>
        <v>378.50967741853788</v>
      </c>
      <c r="DG21" s="336">
        <f t="shared" ref="DG21:DG27" si="534">DE21/DD21</f>
        <v>1.1873012563951872</v>
      </c>
      <c r="DH21" s="335">
        <f>INDEX('SO APRIL 2026 Rev2'!$B$6:$BG$51,MATCH(B21,'SO APRIL 2026 Rev2'!$B$6:$B$51,0),MATCH($DH$3,'SO APRIL 2026 Rev2'!$B$5:$XG$5,0))</f>
        <v>800</v>
      </c>
      <c r="DI21" s="335">
        <f>INDEX('Summary sales'!$A$6:$BX$50,MATCH($B21,'Summary sales'!$A$6:$A$50,0),MATCH($DH$3,'Summary sales'!$A$7:$BX$7,0))</f>
        <v>1031.609999999986</v>
      </c>
      <c r="DJ21" s="335">
        <f t="shared" ref="DJ21:DJ27" si="535">DI21-DH21</f>
        <v>231.60999999998603</v>
      </c>
      <c r="DK21" s="336">
        <f t="shared" ref="DK21:DK27" si="536">DI21/DH21</f>
        <v>1.2895124999999825</v>
      </c>
      <c r="DL21" s="335">
        <f>INDEX('SO APRIL 2026 Rev2'!$B$6:$BG$51,MATCH(B21,'SO APRIL 2026 Rev2'!$B$6:$B$51,0),MATCH($DL$3,'SO APRIL 2026 Rev2'!$B$5:$XG$5,0))</f>
        <v>7200</v>
      </c>
      <c r="DM21" s="335">
        <f>INDEX('Summary sales'!$A$6:$BX$50,MATCH($B21,'Summary sales'!$A$6:$A$50,0),MATCH($DL$3,'Summary sales'!$A$7:$BX$7,0))</f>
        <v>9289.9200000008568</v>
      </c>
      <c r="DN21" s="335">
        <f t="shared" ref="DN21:DN27" si="537">DM21-DL21</f>
        <v>2089.9200000008568</v>
      </c>
      <c r="DO21" s="336">
        <f t="shared" ref="DO21:DO27" si="538">DM21/DL21</f>
        <v>1.2902666666667857</v>
      </c>
      <c r="DP21" s="335">
        <f>INDEX('SO APRIL 2026 Rev2'!$B$6:$BG$51,MATCH(B21,'SO APRIL 2026 Rev2'!$B$6:$B$51,0),MATCH($DP$3,'SO APRIL 2026 Rev2'!$B$5:$XG$5,0))</f>
        <v>3499.876774193548</v>
      </c>
      <c r="DQ21" s="335">
        <f>INDEX('Summary sales'!$A$6:$BX$50,MATCH($B21,'Summary sales'!$A$6:$A$50,0),MATCH($DP$3,'Summary sales'!$A$7:$BX$7,0))</f>
        <v>4882.8300000000163</v>
      </c>
      <c r="DR21" s="335">
        <f t="shared" ref="DR21:DR27" si="539">DQ21-DP21</f>
        <v>1382.9532258064683</v>
      </c>
      <c r="DS21" s="336">
        <f t="shared" ref="DS21:DS27" si="540">DQ21/DP21</f>
        <v>1.39514340504892</v>
      </c>
      <c r="DT21" s="335">
        <f>INDEX('SO APRIL 2026 Rev2'!$B$6:$BG$51,MATCH(B21,'SO APRIL 2026 Rev2'!$B$6:$B$51,0),MATCH($DT$3,'SO APRIL 2026 Rev2'!$B$5:$XG$5,0))</f>
        <v>2043.2745161290325</v>
      </c>
      <c r="DU21" s="335">
        <f>INDEX('Summary sales'!$A$6:$BX$50,MATCH($B21,'Summary sales'!$A$6:$A$50,0),MATCH($DT$3,'Summary sales'!$A$7:$BX$7,0))</f>
        <v>1618.2600000000093</v>
      </c>
      <c r="DV21" s="335">
        <f t="shared" ref="DV21:DV27" si="541">DU21-DT21</f>
        <v>-425.01451612902315</v>
      </c>
      <c r="DW21" s="336">
        <f t="shared" ref="DW21:DW27" si="542">DU21/DT21</f>
        <v>0.79199343368985498</v>
      </c>
      <c r="DX21" s="335">
        <f>INDEX('SO APRIL 2026 Rev2'!$B$6:$BG$51,MATCH(B21,'SO APRIL 2026 Rev2'!$B$6:$B$51,0),MATCH($DX$3,'SO APRIL 2026 Rev2'!$B$5:$XG$5,0))</f>
        <v>1999.5303225806451</v>
      </c>
      <c r="DY21" s="335">
        <f>INDEX('Summary sales'!$A$6:$BX$50,MATCH($B21,'Summary sales'!$A$6:$A$50,0),MATCH($DX$3,'Summary sales'!$A$7:$BX$7,0))</f>
        <v>1623.7700000000186</v>
      </c>
      <c r="DZ21" s="335">
        <f t="shared" ref="DZ21:DZ27" si="543">DY21-DX21</f>
        <v>-375.76032258062651</v>
      </c>
      <c r="EA21" s="336">
        <f t="shared" ref="EA21:EA27" si="544">DY21/DX21</f>
        <v>0.81207570681115726</v>
      </c>
      <c r="EB21" s="335">
        <f>INDEX('SO APRIL 2026 Rev2'!$B$6:$BG$51,MATCH(B21,'SO APRIL 2026 Rev2'!$B$6:$B$51,0),MATCH($EB$3,'SO APRIL 2026 Rev2'!$B$5:$XG$5,0))</f>
        <v>1000</v>
      </c>
      <c r="EC21" s="335">
        <f>INDEX('Summary sales'!$A$6:$BX$50,MATCH($B21,'Summary sales'!$A$6:$A$50,0),MATCH($EB$3,'Summary sales'!$A$7:$BX$7,0))</f>
        <v>650.70000000006985</v>
      </c>
      <c r="ED21" s="335">
        <f t="shared" ref="ED21:ED27" si="545">EC21-EB21</f>
        <v>-349.29999999993015</v>
      </c>
      <c r="EE21" s="336">
        <f t="shared" ref="EE21:EE27" si="546">EC21/EB21</f>
        <v>0.65070000000006989</v>
      </c>
      <c r="EF21" s="335">
        <f>INDEX('SO APRIL 2026 Rev2'!$B$6:$BG$51,MATCH(B21,'SO APRIL 2026 Rev2'!$B$6:$B$51,0),MATCH($EF$3,'SO APRIL 2026 Rev2'!$B$5:$XG$5,0))</f>
        <v>11007.047419354845</v>
      </c>
      <c r="EG21" s="335">
        <f>INDEX('Summary sales'!$A$6:$BX$50,MATCH($B21,'Summary sales'!$A$6:$A$50,0),MATCH($EF$3,'Summary sales'!$A$7:$BX$7,0))</f>
        <v>9129.589999999851</v>
      </c>
      <c r="EH21" s="335">
        <f t="shared" ref="EH21:EH27" si="547">EG21-EF21</f>
        <v>-1877.4574193549943</v>
      </c>
      <c r="EI21" s="336">
        <f t="shared" ref="EI21:EI27" si="548">EG21/EF21</f>
        <v>0.82943133177988637</v>
      </c>
      <c r="EJ21" s="335">
        <f>INDEX('SO APRIL 2026 Rev2'!$B$6:$BG$51,MATCH(B21,'SO APRIL 2026 Rev2'!$B$6:$B$51,0),MATCH($EJ$3,'SO APRIL 2026 Rev2'!$B$5:$XG$5,0))</f>
        <v>1519.5448387096778</v>
      </c>
      <c r="EK21" s="335">
        <f>INDEX('Summary sales'!$A$6:$BX$50,MATCH($B21,'Summary sales'!$A$6:$A$50,0),MATCH($EJ$3,'Summary sales'!$A$7:$BX$7,0))</f>
        <v>1881.6799999999348</v>
      </c>
      <c r="EL21" s="335">
        <f t="shared" ref="EL21:EL27" si="549">EK21-EJ21</f>
        <v>362.13516129025697</v>
      </c>
      <c r="EM21" s="336">
        <f t="shared" ref="EM21:EM27" si="550">EK21/EJ21</f>
        <v>1.2383181805926597</v>
      </c>
      <c r="EN21" s="335">
        <f>INDEX('SO APRIL 2026 Rev2'!$B$6:$BG$51,MATCH(B21,'SO APRIL 2026 Rev2'!$B$6:$B$51,0),MATCH($EN$3,'SO APRIL 2026 Rev2'!$B$5:$XG$5,0))</f>
        <v>3999.6741935483842</v>
      </c>
      <c r="EO21" s="335">
        <f>INDEX('Summary sales'!$A$6:$BX$50,MATCH($B21,'Summary sales'!$A$6:$A$50,0),MATCH($EN$3,'Summary sales'!$A$7:$BX$7,0))</f>
        <v>282.13999999966472</v>
      </c>
      <c r="EP21" s="335">
        <f t="shared" ref="EP21:EP27" si="551">EO21-EN21</f>
        <v>-3717.5341935487195</v>
      </c>
      <c r="EQ21" s="336">
        <f t="shared" ref="EQ21:EQ27" si="552">EO21/EN21</f>
        <v>7.0540745657425422E-2</v>
      </c>
      <c r="ER21" s="335">
        <f>INDEX('SO APRIL 2026 Rev2'!$B$6:$BG$51,MATCH(B21,'SO APRIL 2026 Rev2'!$B$6:$B$51,0),MATCH($ER$3,'SO APRIL 2026 Rev2'!$B$5:$XG$5,0))</f>
        <v>7000</v>
      </c>
      <c r="ES21" s="335">
        <f>INDEX('Summary sales'!$A$6:$BX$50,MATCH(B21,'Summary sales'!$A$6:$A$50,0),MATCH($ER$3,'Summary sales'!$A$7:$BX$7,0))</f>
        <v>5731.1300000000047</v>
      </c>
      <c r="ET21" s="335">
        <f t="shared" ref="ET21:ET27" si="553">ES21-ER21</f>
        <v>-1268.8699999999953</v>
      </c>
      <c r="EU21" s="336">
        <f t="shared" ref="EU21:EU27" si="554">ES21/ER21</f>
        <v>0.81873285714285782</v>
      </c>
      <c r="EV21" s="335">
        <f>INDEX('SO APRIL 2026 Rev2'!$B$6:$BG$51,MATCH(B21,'SO APRIL 2026 Rev2'!$B$6:$B$51,0),MATCH($EV$3,'SO APRIL 2026 Rev2'!$B$5:$XG$5,0))</f>
        <v>5000</v>
      </c>
      <c r="EW21" s="335">
        <f>INDEX('Summary sales'!$A$6:$BX$50,MATCH($B21,'Summary sales'!$A$6:$A$50,0),MATCH($EV$3,'Summary sales'!$A$7:$BX$7,0))</f>
        <v>6290.9699999999721</v>
      </c>
      <c r="EX21" s="335">
        <f t="shared" ref="EX21:EX27" si="555">EW21-EV21</f>
        <v>1290.9699999999721</v>
      </c>
      <c r="EY21" s="336">
        <f t="shared" ref="EY21:EY27" si="556">EW21/EV21</f>
        <v>1.2581939999999945</v>
      </c>
      <c r="EZ21" s="335">
        <f>INDEX('SO APRIL 2026 Rev2'!$B$6:$BG$51,MATCH(B21,'SO APRIL 2026 Rev2'!$B$6:$B$51,0),MATCH($EZ$3,'SO APRIL 2026 Rev2'!$B$5:$XG$5,0))</f>
        <v>26500</v>
      </c>
      <c r="FA21" s="335">
        <f>INDEX('Summary sales'!$A$6:$BX$50,MATCH($B21,'Summary sales'!$A$6:$A$50,0),MATCH($EZ$3,'Summary sales'!$A$7:$BX$7,0))</f>
        <v>43804.509999999776</v>
      </c>
      <c r="FB21" s="335">
        <f t="shared" ref="FB21:FB27" si="557">FA21-EZ21</f>
        <v>17304.509999999776</v>
      </c>
      <c r="FC21" s="336">
        <f t="shared" ref="FC21:FC27" si="558">FA21/EZ21</f>
        <v>1.653000377358482</v>
      </c>
      <c r="FD21" s="335">
        <f>INDEX('SO APRIL 2026 Rev2'!$B$6:$BG$51,MATCH(B21,'SO APRIL 2026 Rev2'!$B$6:$B$51,0),MATCH($FD$3,'SO APRIL 2026 Rev2'!$B$5:$XG$5,0))</f>
        <v>6500</v>
      </c>
      <c r="FE21" s="335">
        <f>INDEX('Summary sales'!$A$6:$BX$50,MATCH(B21,'Summary sales'!$A$6:$A$50,0),MATCH($FD$3,'Summary sales'!$A$7:$BX$7,0))</f>
        <v>5447.3800000001211</v>
      </c>
      <c r="FF21" s="335">
        <f t="shared" ref="FF21:FF27" si="559">FE21-FD21</f>
        <v>-1052.6199999998789</v>
      </c>
      <c r="FG21" s="336">
        <f t="shared" ref="FG21:FG27" si="560">FE21/FD21</f>
        <v>0.83805846153848018</v>
      </c>
      <c r="FH21" s="335">
        <f>INDEX('SO APRIL 2026 Rev2'!$B$6:$BG$51,MATCH(B21,'SO APRIL 2026 Rev2'!$B$6:$B$51,0),MATCH($FH$3,'SO APRIL 2026 Rev2'!$B$5:$XG$5,0))</f>
        <v>3500</v>
      </c>
      <c r="FI21" s="335">
        <f>INDEX('Summary sales'!$A$6:$BX$50,MATCH(B21,'Summary sales'!$A$6:$A$50,0),MATCH($FH$3,'Summary sales'!$A$7:$BX$7,0))</f>
        <v>4280.7000000001863</v>
      </c>
      <c r="FJ21" s="335">
        <f t="shared" ref="FJ21:FJ27" si="561">FI21-FH21</f>
        <v>780.70000000018626</v>
      </c>
      <c r="FK21" s="336">
        <f t="shared" ref="FK21:FK27" si="562">FI21/FH21</f>
        <v>1.2230571428571961</v>
      </c>
      <c r="FL21" s="335">
        <f>INDEX('SO APRIL 2026 Rev2'!$B$6:$BG$51,MATCH(B21,'SO APRIL 2026 Rev2'!$B$6:$B$51,0),MATCH($FL$3,'SO APRIL 2026 Rev2'!$B$5:$XG$5,0))</f>
        <v>726.8151612903232</v>
      </c>
      <c r="FM21" s="335">
        <f>INDEX('Summary sales'!$A$6:$BX$50,MATCH(B21,'Summary sales'!$A$6:$A$50,0),MATCH($FL$3,'Summary sales'!$A$7:$BX$7,0))</f>
        <v>700.56999999994878</v>
      </c>
      <c r="FN21" s="335">
        <f t="shared" ref="FN21:FN27" si="563">FM21-FL21</f>
        <v>-26.245161290374426</v>
      </c>
      <c r="FO21" s="336">
        <f t="shared" ref="FO21:FO27" si="564">FM21/FL21</f>
        <v>0.96389018461890486</v>
      </c>
      <c r="FP21" s="335">
        <f>INDEX('SO APRIL 2026 Rev2'!$B$6:$BG$51,MATCH(B21,'SO APRIL 2026 Rev2'!$B$6:$B$51,0),MATCH($FP$3,'SO APRIL 2026 Rev2'!$B$5:$XG$5,0))</f>
        <v>3018.0416129032269</v>
      </c>
      <c r="FQ21" s="335">
        <f>INDEX('Summary sales'!$A$6:$BX$50,MATCH(B21,'Summary sales'!$A$6:$A$50,0),MATCH($FP$3,'Summary sales'!$A$7:$BX$7,0))</f>
        <v>3913.0999999996275</v>
      </c>
      <c r="FR21" s="335">
        <f t="shared" ref="FR21:FR27" si="565">FQ21-FP21</f>
        <v>895.05838709640057</v>
      </c>
      <c r="FS21" s="336">
        <f t="shared" ref="FS21:FS27" si="566">FQ21/FP21</f>
        <v>1.2965692663976864</v>
      </c>
      <c r="FT21" s="335">
        <f>INDEX('SO APRIL 2026 Rev2'!$B$6:$BG$51,MATCH(B21,'SO APRIL 2026 Rev2'!$B$6:$B$51,0),MATCH($FT$3,'SO APRIL 2026 Rev2'!$B$5:$XG$5,0))</f>
        <v>2044.9996774193546</v>
      </c>
      <c r="FU21" s="335">
        <f>INDEX('Summary sales'!$A$6:$BX$50,MATCH(B21,'Summary sales'!$A$6:$A$50,0),MATCH($FT$3,'Summary sales'!$A$7:$BX$7,0))</f>
        <v>5139.7199999999721</v>
      </c>
      <c r="FV21" s="335">
        <f t="shared" ref="FV21:FV27" si="567">FU21-FT21</f>
        <v>3094.7203225806174</v>
      </c>
      <c r="FW21" s="336">
        <f t="shared" ref="FW21:FW27" si="568">FU21/FT21</f>
        <v>2.5133109098999644</v>
      </c>
      <c r="FX21" s="335">
        <f>INDEX('SO APRIL 2026 Rev2'!$B$6:$BG$51,MATCH(B21,'SO APRIL 2026 Rev2'!$B$6:$B$51,0),MATCH($FX$3,'SO APRIL 2026 Rev2'!$B$5:$XG$5,0))</f>
        <v>369.61070967741654</v>
      </c>
      <c r="FY21" s="335">
        <f>INDEX('Summary sales'!$A$6:$BX$50,MATCH(B21,'Summary sales'!$A$6:$A$50,0),MATCH($FX$3,'Summary sales'!$A$7:$BX$7,0))</f>
        <v>1953.6609999999637</v>
      </c>
      <c r="FZ21" s="335">
        <f t="shared" ref="FZ21:FZ27" si="569">FY21-FX21</f>
        <v>1584.0502903225472</v>
      </c>
      <c r="GA21" s="336">
        <f t="shared" ref="GA21:GA27" si="570">FY21/FX21</f>
        <v>5.285726167688841</v>
      </c>
      <c r="GB21" s="335">
        <f>INDEX('SO APRIL 2026 Rev2'!$B$6:$BG$51,MATCH(B21,'SO APRIL 2026 Rev2'!$B$6:$B$51,0),MATCH($GB$3,'SO APRIL 2026 Rev2'!$B$5:$XG$5,0))</f>
        <v>0</v>
      </c>
      <c r="GC21" s="335">
        <f>INDEX('Summary sales'!$A$6:$BX$50,MATCH(B21,'Summary sales'!$A$6:$A$50,0),MATCH($GB$3,'Summary sales'!$A$7:$BX$7,0))</f>
        <v>0</v>
      </c>
      <c r="GD21" s="335">
        <f t="shared" ref="GD21:GD27" si="571">GC21-GB21</f>
        <v>0</v>
      </c>
      <c r="GE21" s="336" t="e">
        <f t="shared" ref="GE21:GE27" si="572">GC21/GB21</f>
        <v>#DIV/0!</v>
      </c>
      <c r="GF21" s="335">
        <f>INDEX('SO APRIL 2026 Rev2'!$B$6:$BG$51,MATCH(B21,'SO APRIL 2026 Rev2'!$B$6:$B$51,0),MATCH($GF$3,'SO APRIL 2026 Rev2'!$B$5:$XG$5,0))</f>
        <v>5000</v>
      </c>
      <c r="GG21" s="335">
        <f>INDEX('Summary sales'!$A$6:$BX$50,MATCH($B21,'Summary sales'!$A$6:$A$50,0),MATCH($GF$3,'Summary sales'!$A$7:$BX$7,0))</f>
        <v>5767.3189999993847</v>
      </c>
      <c r="GH21" s="335">
        <f t="shared" ref="GH21:GH27" si="573">GG21-GF21</f>
        <v>767.31899999938469</v>
      </c>
      <c r="GI21" s="336">
        <f t="shared" ref="GI21:GI27" si="574">GG21/GF21</f>
        <v>1.1534637999998769</v>
      </c>
      <c r="GJ21" s="335">
        <f>INDEX('SO APRIL 2026 Rev2'!$B$6:$BG$51,MATCH(B21,'SO APRIL 2026 Rev2'!$B$6:$B$51,0),MATCH($GJ$3,'SO APRIL 2026 Rev2'!$B$5:$XG$5,0))</f>
        <v>1121.900322580635</v>
      </c>
      <c r="GK21" s="335">
        <f>INDEX('Summary sales'!$A$6:$BX$50,MATCH($B21,'Summary sales'!$A$6:$A$50,0),MATCH($GJ$3,'Summary sales'!$A$7:$BX$7,0))</f>
        <v>1093.8599999998696</v>
      </c>
      <c r="GL21" s="335">
        <f t="shared" ref="GL21:GL27" si="575">GK21-GJ21</f>
        <v>-28.040322580765405</v>
      </c>
      <c r="GM21" s="336">
        <f t="shared" ref="GM21:GM27" si="576">GK21/GJ21</f>
        <v>0.97500640474345701</v>
      </c>
      <c r="GN21" s="335">
        <f>INDEX('SO APRIL 2026 Rev2'!$B$6:$BG$51,MATCH(B21,'SO APRIL 2026 Rev2'!$B$6:$B$51,0),MATCH($GN$3,'SO APRIL 2026 Rev2'!$B$5:$XG$5,0))</f>
        <v>1800</v>
      </c>
      <c r="GO21" s="335">
        <f>INDEX('Summary sales'!$A$6:$BX$50,MATCH(B21,'Summary sales'!$A$6:$A$50,0),MATCH($GN$3,'Summary sales'!$A$7:$BX$7,0))</f>
        <v>1724.3279999999795</v>
      </c>
      <c r="GP21" s="335">
        <f t="shared" ref="GP21:GP27" si="577">GO21-GN21</f>
        <v>-75.672000000020489</v>
      </c>
      <c r="GQ21" s="336">
        <f t="shared" ref="GQ21:GQ27" si="578">GO21/GN21</f>
        <v>0.9579599999999886</v>
      </c>
      <c r="GR21" s="335">
        <f>INDEX('SO APRIL 2026 Rev2'!$B$6:$BG$51,MATCH(B21,'SO APRIL 2026 Rev2'!$B$6:$B$51,0),MATCH($GR$3,'SO APRIL 2026 Rev2'!$B$5:$XG$5,0))</f>
        <v>2499.7025806451697</v>
      </c>
      <c r="GS21" s="335">
        <f>INDEX('Summary sales'!$A$6:$BX$50,MATCH(B21,'Summary sales'!$A$6:$A$50,0),MATCH($GR$3,'Summary sales'!$A$7:$BX$7,0))</f>
        <v>3315.3999999999069</v>
      </c>
      <c r="GT21" s="335">
        <f t="shared" ref="GT21:GT27" si="579">GS21-GR21</f>
        <v>815.69741935473712</v>
      </c>
      <c r="GU21" s="336">
        <f t="shared" ref="GU21:GU27" si="580">GS21/GR21</f>
        <v>1.3263177890324083</v>
      </c>
      <c r="GV21" s="335">
        <f>INDEX('SO APRIL 2026 Rev2'!$B$6:$BG$51,MATCH(B21,'SO APRIL 2026 Rev2'!$B$6:$B$51,0),MATCH($GV$3,'SO APRIL 2026 Rev2'!$B$5:$XG$5,0))</f>
        <v>0</v>
      </c>
      <c r="GW21" s="335">
        <f>INDEX('Summary sales'!$A$6:$BX$50,MATCH(B21,'Summary sales'!$A$6:$A$50,0),MATCH($GV$3,'Summary sales'!$A$7:$BX$7,0))</f>
        <v>0</v>
      </c>
      <c r="GX21" s="335">
        <f t="shared" ref="GX21:GX27" si="581">GW21-GV21</f>
        <v>0</v>
      </c>
      <c r="GY21" s="336" t="e">
        <f t="shared" ref="GY21:GY27" si="582">GW21/GV21</f>
        <v>#DIV/0!</v>
      </c>
      <c r="GZ21" s="335">
        <f>INDEX('SO APRIL 2026 Rev2'!$B$6:$BG$51,MATCH(B21,'SO APRIL 2026 Rev2'!$B$6:$B$51,0),MATCH($GZ$3,'SO APRIL 2026 Rev2'!$B$5:$XG$5,0))</f>
        <v>0</v>
      </c>
      <c r="HA21" s="335">
        <f>INDEX('Summary sales'!$A$6:$BX$50,MATCH(B21,'Summary sales'!$A$6:$A$50,0),MATCH($GZ$3,'Summary sales'!$A$7:$BX$7,0))</f>
        <v>0</v>
      </c>
      <c r="HB21" s="335">
        <f t="shared" ref="HB21:HB27" si="583">HA21-GZ21</f>
        <v>0</v>
      </c>
      <c r="HC21" s="379" t="e">
        <f t="shared" ref="HC21:HC27" si="584">HA21/GZ21</f>
        <v>#DIV/0!</v>
      </c>
    </row>
    <row r="22" spans="1:211" ht="15" customHeight="1">
      <c r="A22" s="574"/>
      <c r="B22" s="333">
        <f t="shared" ref="B22:B27" si="585">B21+1</f>
        <v>46126</v>
      </c>
      <c r="C22" s="334" t="str">
        <f t="shared" si="478"/>
        <v>Sel</v>
      </c>
      <c r="D22" s="335">
        <f t="shared" si="479"/>
        <v>175637.10816129029</v>
      </c>
      <c r="E22" s="335">
        <f t="shared" ca="1" si="480"/>
        <v>199488.1759999994</v>
      </c>
      <c r="F22" s="335">
        <f t="shared" ca="1" si="481"/>
        <v>23851.067838709103</v>
      </c>
      <c r="G22" s="336">
        <f t="shared" ca="1" si="482"/>
        <v>1.1357974296457118</v>
      </c>
      <c r="H22" s="335">
        <f>INDEX('SO APRIL 2026 Rev2'!$B$6:$BG$51,MATCH(B22,'SO APRIL 2026 Rev2'!$B$6:$B$51,0),MATCH($H$3,'SO APRIL 2026 Rev2'!$B$5:$XG$5,0))</f>
        <v>1199.5729032258068</v>
      </c>
      <c r="I22" s="335">
        <f>INDEX('Summary sales'!$A$6:$BX$50,MATCH(B22,'Summary sales'!$A$6:$A$50,0),MATCH($H$3,'Summary sales'!$A$7:$BX$7,0))</f>
        <v>1162.7600000000093</v>
      </c>
      <c r="J22" s="335">
        <f t="shared" si="483"/>
        <v>-36.812903225797527</v>
      </c>
      <c r="K22" s="336">
        <f t="shared" si="484"/>
        <v>0.96931165823535792</v>
      </c>
      <c r="L22" s="335">
        <f>INDEX('SO APRIL 2026 Rev2'!$B$6:$BG$51,MATCH(B22,'SO APRIL 2026 Rev2'!$B$6:$B$51,0),MATCH($L$3,'SO APRIL 2026 Rev2'!$B$5:$XG$5,0))</f>
        <v>1500</v>
      </c>
      <c r="M22" s="335">
        <f>INDEX('Summary sales'!$A$6:$BX$50,MATCH($B22,'Summary sales'!$A$6:$A$50,0),MATCH($L$3,'Summary sales'!$A$7:$BX$7,0))</f>
        <v>1953.2599999997765</v>
      </c>
      <c r="N22" s="335">
        <f t="shared" si="485"/>
        <v>453.25999999977648</v>
      </c>
      <c r="O22" s="336">
        <f t="shared" si="486"/>
        <v>1.3021733333331844</v>
      </c>
      <c r="P22" s="335">
        <f>INDEX('SO APRIL 2026 Rev2'!$B$6:$BG$51,MATCH(B22,'SO APRIL 2026 Rev2'!$B$6:$B$51,0),MATCH($P$3,'SO APRIL 2026 Rev2'!$B$5:$XG$5,0))</f>
        <v>1129.7312903225857</v>
      </c>
      <c r="Q22" s="335">
        <f>INDEX('Summary sales'!$A$6:$BX$50,MATCH($B22,'Summary sales'!$A$6:$A$50,0),MATCH($P$3,'Summary sales'!$A$7:$BX$7,0))</f>
        <v>1397.6000000000931</v>
      </c>
      <c r="R22" s="335">
        <f t="shared" si="487"/>
        <v>267.86870967750747</v>
      </c>
      <c r="S22" s="336">
        <f t="shared" si="488"/>
        <v>1.2371083389228068</v>
      </c>
      <c r="T22" s="335">
        <f>INDEX('SO APRIL 2026 Rev2'!$B$6:$BG$51,MATCH(B22,'SO APRIL 2026 Rev2'!$B$6:$B$51,0),MATCH($T$3,'SO APRIL 2026 Rev2'!$B$5:$XG$5,0))</f>
        <v>3282.5161290322658</v>
      </c>
      <c r="U22" s="335">
        <f>INDEX('Summary sales'!$A$6:$BX$50,MATCH($B22,'Summary sales'!$A$6:$A$50,0),MATCH($T$3,'Summary sales'!$A$7:$BX$7,0))</f>
        <v>3534.2000000001863</v>
      </c>
      <c r="V22" s="335">
        <f t="shared" si="489"/>
        <v>251.68387096792048</v>
      </c>
      <c r="W22" s="336">
        <f t="shared" si="490"/>
        <v>1.076674069852056</v>
      </c>
      <c r="X22" s="335">
        <f>INDEX('SO APRIL 2026 Rev2'!$B$6:$BG$51,MATCH(B22,'SO APRIL 2026 Rev2'!$B$6:$B$51,0),MATCH($X$3,'SO APRIL 2026 Rev2'!$B$5:$XG$5,0))</f>
        <v>644.02064516129087</v>
      </c>
      <c r="Y22" s="335">
        <f>INDEX('Summary sales'!$A$6:$BX$50,MATCH($B22,'Summary sales'!$A$6:$A$50,0),MATCH($X$3,'Summary sales'!$A$7:$BX$7,0))</f>
        <v>860.56000000005588</v>
      </c>
      <c r="Z22" s="335">
        <f t="shared" si="491"/>
        <v>216.53935483876501</v>
      </c>
      <c r="AA22" s="336">
        <f t="shared" si="492"/>
        <v>1.3362304554453128</v>
      </c>
      <c r="AB22" s="335">
        <f>INDEX('SO APRIL 2026 Rev2'!$B$6:$BG$51,MATCH(B22,'SO APRIL 2026 Rev2'!$B$6:$B$51,0),MATCH($AB$3,'SO APRIL 2026 Rev2'!$B$5:$XG$5,0))</f>
        <v>0</v>
      </c>
      <c r="AC22" s="335">
        <f>INDEX('Summary sales'!$A$6:$BX$50,MATCH($B22,'Summary sales'!$A$6:$A$50,0),MATCH($AB$3,'Summary sales'!$A$7:$BX$7,0))</f>
        <v>0</v>
      </c>
      <c r="AD22" s="335">
        <f t="shared" si="493"/>
        <v>0</v>
      </c>
      <c r="AE22" s="336" t="e">
        <f t="shared" si="494"/>
        <v>#DIV/0!</v>
      </c>
      <c r="AF22" s="335">
        <f>INDEX('SO APRIL 2026 Rev2'!$B$6:$BG$51,MATCH(B22,'SO APRIL 2026 Rev2'!$B$6:$B$51,0),MATCH($AF$3,'SO APRIL 2026 Rev2'!$B$5:$XG$5,0))</f>
        <v>499.97064516129024</v>
      </c>
      <c r="AG22" s="335">
        <f>INDEX('Summary sales'!$A$6:$BX$50,MATCH($B22,'Summary sales'!$A$6:$A$50,0),MATCH($AF$3,'Summary sales'!$A$7:$BX$7,0))</f>
        <v>241.44000000000233</v>
      </c>
      <c r="AH22" s="335">
        <f t="shared" si="495"/>
        <v>-258.53064516128791</v>
      </c>
      <c r="AI22" s="336">
        <f t="shared" si="496"/>
        <v>0.48290835139353816</v>
      </c>
      <c r="AJ22" s="335">
        <f>INDEX('SO APRIL 2026 Rev2'!$B$6:$BG$51,MATCH(B22,'SO APRIL 2026 Rev2'!$B$6:$B$51,0),MATCH($AJ$3,'SO APRIL 2026 Rev2'!$B$5:$XG$5,0))</f>
        <v>603.76322580644887</v>
      </c>
      <c r="AK22" s="335">
        <f>INDEX('Summary sales'!$A$6:$BX$50,MATCH($B22,'Summary sales'!$A$6:$A$50,0),MATCH($AJ$3,'Summary sales'!$A$7:$BX$7,0))</f>
        <v>949.98999999999069</v>
      </c>
      <c r="AL22" s="335">
        <f t="shared" si="497"/>
        <v>346.22677419354181</v>
      </c>
      <c r="AM22" s="336">
        <f t="shared" si="498"/>
        <v>1.5734479335522387</v>
      </c>
      <c r="AN22" s="335">
        <f>INDEX('SO APRIL 2026 Rev2'!$B$6:$BG$51,MATCH(B22,'SO APRIL 2026 Rev2'!$B$6:$B$51,0),MATCH($AN$3,'SO APRIL 2026 Rev2'!$B$5:$XG$5,0))</f>
        <v>673.27548387096704</v>
      </c>
      <c r="AO22" s="335">
        <f>INDEX('Summary sales'!$A$6:$BX$50,MATCH($B22,'Summary sales'!$A$6:$A$50,0),MATCH($AN$3,'Summary sales'!$A$7:$BX$7,0))</f>
        <v>776.35999999998603</v>
      </c>
      <c r="AP22" s="335">
        <f t="shared" si="499"/>
        <v>103.08451612901899</v>
      </c>
      <c r="AQ22" s="336">
        <f t="shared" si="500"/>
        <v>1.1531089703969899</v>
      </c>
      <c r="AR22" s="335">
        <f>INDEX('SO APRIL 2026 Rev2'!$B$6:$BG$51,MATCH(B22,'SO APRIL 2026 Rev2'!$B$6:$B$51,0),MATCH($AR$3,'SO APRIL 2026 Rev2'!$B$5:$XG$5,0))</f>
        <v>5514.1990322580623</v>
      </c>
      <c r="AS22" s="335">
        <f>INDEX('Summary sales'!$A$6:$BX$50,MATCH($B22,'Summary sales'!$A$6:$A$50,0),MATCH($AR$3,'Summary sales'!$A$7:$BX$7,0))</f>
        <v>5199.660000000149</v>
      </c>
      <c r="AT22" s="335">
        <f t="shared" si="501"/>
        <v>-314.53903225791328</v>
      </c>
      <c r="AU22" s="336">
        <f t="shared" si="502"/>
        <v>0.94295834618629826</v>
      </c>
      <c r="AV22" s="335">
        <f>INDEX('SO APRIL 2026 Rev2'!$B$6:$BG$51,MATCH(B22,'SO APRIL 2026 Rev2'!$B$6:$B$51,0),MATCH($AV$3,'SO APRIL 2026 Rev2'!$B$5:$XG$5,0))</f>
        <v>6600.0622580645213</v>
      </c>
      <c r="AW22" s="335">
        <f>INDEX('Summary sales'!$A$6:$BX$50,MATCH($B22,'Summary sales'!$A$6:$A$50,0),MATCH($AV$3,'Summary sales'!$A$7:$BX$7,0))</f>
        <v>4386.2999999998137</v>
      </c>
      <c r="AX22" s="335">
        <f t="shared" si="503"/>
        <v>-2213.7622580647076</v>
      </c>
      <c r="AY22" s="336">
        <f t="shared" si="504"/>
        <v>0.66458464003733553</v>
      </c>
      <c r="AZ22" s="335">
        <f>INDEX('SO APRIL 2026 Rev2'!$B$6:$BG$51,MATCH(B22,'SO APRIL 2026 Rev2'!$B$6:$B$51,0),MATCH($AZ$3,'SO APRIL 2026 Rev2'!$B$5:$XG$5,0))</f>
        <v>500</v>
      </c>
      <c r="BA22" s="335">
        <f>INDEX('Summary sales'!$A$6:$BX$50,MATCH($B22,'Summary sales'!$A$6:$A$50,0),MATCH($AZ$3,'Summary sales'!$A$7:$BX$7,0))</f>
        <v>1521.3000000000466</v>
      </c>
      <c r="BB22" s="335">
        <f t="shared" si="505"/>
        <v>1021.3000000000466</v>
      </c>
      <c r="BC22" s="336">
        <f t="shared" si="506"/>
        <v>3.042600000000093</v>
      </c>
      <c r="BD22" s="335">
        <f>INDEX('SO APRIL 2026 Rev2'!$B$6:$BG$51,MATCH(B22,'SO APRIL 2026 Rev2'!$B$6:$B$51,0),MATCH($BD$3,'SO APRIL 2026 Rev2'!$B$5:$XG$5,0))</f>
        <v>500</v>
      </c>
      <c r="BE22" s="335">
        <f>INDEX('Summary sales'!$A$6:$BX$50,MATCH($B22,'Summary sales'!$A$6:$A$50,0),MATCH($BD$3,'Summary sales'!$A$7:$BX$7,0))</f>
        <v>330.65999999999985</v>
      </c>
      <c r="BF22" s="335">
        <f t="shared" si="507"/>
        <v>-169.34000000000015</v>
      </c>
      <c r="BG22" s="336">
        <f t="shared" si="508"/>
        <v>0.66131999999999969</v>
      </c>
      <c r="BH22" s="335">
        <f>INDEX('SO APRIL 2026 Rev2'!$B$6:$BG$51,MATCH(B22,'SO APRIL 2026 Rev2'!$B$6:$B$51,0),MATCH($BH$3,'SO APRIL 2026 Rev2'!$B$5:$XG$5,0))</f>
        <v>4800</v>
      </c>
      <c r="BI22" s="335">
        <f>INDEX('Summary sales'!$A$6:$BX$50,MATCH($B22,'Summary sales'!$A$6:$A$50,0),MATCH($BH$3,'Summary sales'!$A$7:$BX$7,0))</f>
        <v>3681.0500000000466</v>
      </c>
      <c r="BJ22" s="335">
        <f t="shared" si="509"/>
        <v>-1118.9499999999534</v>
      </c>
      <c r="BK22" s="336">
        <f t="shared" si="510"/>
        <v>0.76688541666667642</v>
      </c>
      <c r="BL22" s="335">
        <f>INDEX('SO APRIL 2026 Rev2'!$B$6:$BG$51,MATCH(B22,'SO APRIL 2026 Rev2'!$B$6:$B$51,0),MATCH($BL$3,'SO APRIL 2026 Rev2'!$B$5:$XG$5,0))</f>
        <v>9000.0570967741915</v>
      </c>
      <c r="BM22" s="335">
        <f>INDEX('Summary sales'!$A$6:$BX$50,MATCH($B22,'Summary sales'!$A$6:$A$50,0),MATCH($BL$3,'Summary sales'!$A$7:$BX$7,0))</f>
        <v>9813.160000000149</v>
      </c>
      <c r="BN22" s="335">
        <f t="shared" si="511"/>
        <v>813.10290322595756</v>
      </c>
      <c r="BO22" s="336">
        <f t="shared" si="512"/>
        <v>1.090344193873769</v>
      </c>
      <c r="BP22" s="335">
        <f>INDEX('SO APRIL 2026 Rev2'!$B$6:$BG$51,MATCH(B22,'SO APRIL 2026 Rev2'!$B$6:$B$51,0),MATCH($BP$3,'SO APRIL 2026 Rev2'!$B$5:$XG$5,0))</f>
        <v>1300</v>
      </c>
      <c r="BQ22" s="335">
        <f>INDEX('Summary sales'!$A$6:$BX$50,MATCH($B22,'Summary sales'!$A$6:$A$50,0),MATCH($BP$3,'Summary sales'!$A$7:$BX$7,0))</f>
        <v>1254.9499999999534</v>
      </c>
      <c r="BR22" s="335">
        <f t="shared" si="513"/>
        <v>-45.050000000046566</v>
      </c>
      <c r="BS22" s="336">
        <f t="shared" si="514"/>
        <v>0.96534615384611799</v>
      </c>
      <c r="BT22" s="335">
        <f>INDEX('SO APRIL 2026 Rev2'!$B$6:$BG$51,MATCH(B22,'SO APRIL 2026 Rev2'!$B$6:$B$51,0),MATCH($BT$3,'SO APRIL 2026 Rev2'!$B$5:$XG$5,0))</f>
        <v>1000</v>
      </c>
      <c r="BU22" s="335">
        <f>INDEX('Summary sales'!$A$6:$BX$50,MATCH($B22,'Summary sales'!$A$6:$A$50,0),MATCH($BT$3,'Summary sales'!$A$7:$BX$7,0))</f>
        <v>1548.2050000000745</v>
      </c>
      <c r="BV22" s="335">
        <f t="shared" si="515"/>
        <v>548.20500000007451</v>
      </c>
      <c r="BW22" s="336">
        <f t="shared" si="516"/>
        <v>1.5482050000000744</v>
      </c>
      <c r="BX22" s="335">
        <f>INDEX('SO APRIL 2026 Rev2'!$B$6:$BG$51,MATCH(B22,'SO APRIL 2026 Rev2'!$B$6:$B$51,0),MATCH($BX$3,'SO APRIL 2026 Rev2'!$B$5:$XG$5,0))</f>
        <v>5500</v>
      </c>
      <c r="BY22" s="335">
        <f ca="1">INDEX('Summary sales'!$A$6:$BX$50,MATCH($B22,'Summary sales'!$A$6:$A$50,0),MATCH($BX$3,'Summary sales'!$A$7:$BX$7,0))</f>
        <v>5442.13</v>
      </c>
      <c r="BZ22" s="335">
        <f t="shared" ca="1" si="517"/>
        <v>-57.869999999999891</v>
      </c>
      <c r="CA22" s="336">
        <f t="shared" ca="1" si="518"/>
        <v>0.98947818181818181</v>
      </c>
      <c r="CB22" s="335">
        <f>INDEX('SO APRIL 2026 Rev2'!$B$6:$BG$51,MATCH(B22,'SO APRIL 2026 Rev2'!$B$6:$B$51,0),MATCH($CB$3,'SO APRIL 2026 Rev2'!$B$5:$XG$5,0))</f>
        <v>70.054838709677327</v>
      </c>
      <c r="CC22" s="335">
        <f>INDEX('Summary sales'!$A$6:$BX$50,MATCH($B22,'Summary sales'!$A$6:$A$50,0),MATCH($CB$3,'Summary sales'!$A$7:$BX$7,0))</f>
        <v>77.600000000005821</v>
      </c>
      <c r="CD22" s="335">
        <f t="shared" si="519"/>
        <v>7.5451612903284939</v>
      </c>
      <c r="CE22" s="336">
        <f t="shared" si="520"/>
        <v>1.107703642307954</v>
      </c>
      <c r="CF22" s="335">
        <f>INDEX('SO APRIL 2026 Rev2'!$B$6:$BG$51,MATCH(B22,'SO APRIL 2026 Rev2'!$B$6:$B$51,0),MATCH($CF$3,'SO APRIL 2026 Rev2'!$B$5:$XG$5,0))</f>
        <v>89.451612903225808</v>
      </c>
      <c r="CG22" s="335">
        <f>INDEX('Summary sales'!$A$6:$BX$50,MATCH($B22,'Summary sales'!$A$6:$A$50,0),MATCH($CF$3,'Summary sales'!$A$7:$BX$7,0))</f>
        <v>46.554999999993015</v>
      </c>
      <c r="CH22" s="335">
        <f t="shared" si="521"/>
        <v>-42.896612903232793</v>
      </c>
      <c r="CI22" s="336">
        <f t="shared" si="522"/>
        <v>0.52044897223216136</v>
      </c>
      <c r="CJ22" s="335">
        <f>INDEX('SO APRIL 2026 Rev2'!$B$6:$BG$51,MATCH(B22,'SO APRIL 2026 Rev2'!$B$6:$B$51,0),MATCH($CJ$3,'SO APRIL 2026 Rev2'!$B$5:$XG$5,0))</f>
        <v>3500</v>
      </c>
      <c r="CK22" s="335">
        <f>INDEX('Summary sales'!$A$6:$BX$50,MATCH($B22,'Summary sales'!$A$6:$A$50,0),MATCH($CJ$3,'Summary sales'!$A$7:$BX$7,0))</f>
        <v>3492.6999999997206</v>
      </c>
      <c r="CL22" s="335">
        <f t="shared" si="523"/>
        <v>-7.3000000002793968</v>
      </c>
      <c r="CM22" s="336">
        <f t="shared" si="524"/>
        <v>0.99791428571420593</v>
      </c>
      <c r="CN22" s="335">
        <f>INDEX('SO APRIL 2026 Rev2'!$B$6:$BG$51,MATCH(B22,'SO APRIL 2026 Rev2'!$B$6:$B$51,0),MATCH($CN$3,'SO APRIL 2026 Rev2'!$B$5:$XG$5,0))</f>
        <v>2900</v>
      </c>
      <c r="CO22" s="335">
        <f>INDEX('Summary sales'!$A$6:$BX$50,MATCH($B22,'Summary sales'!$A$6:$A$50,0),MATCH($CN$3,'Summary sales'!$A$7:$BX$7,0))</f>
        <v>3643.1000000005588</v>
      </c>
      <c r="CP22" s="335">
        <f t="shared" si="525"/>
        <v>743.10000000055879</v>
      </c>
      <c r="CQ22" s="336">
        <f t="shared" si="526"/>
        <v>1.2562413793105376</v>
      </c>
      <c r="CR22" s="335">
        <f>INDEX('SO APRIL 2026 Rev2'!$B$6:$BG$51,MATCH(B22,'SO APRIL 2026 Rev2'!$B$6:$B$51,0),MATCH($CR$3,'SO APRIL 2026 Rev2'!$B$5:$XG$5,0))</f>
        <v>5000</v>
      </c>
      <c r="CS22" s="335">
        <f>INDEX('Summary sales'!$A$6:$BX$50,MATCH($B22,'Summary sales'!$A$6:$A$50,0),MATCH($CR$3,'Summary sales'!$A$7:$BX$7,0))</f>
        <v>2918.0599999999977</v>
      </c>
      <c r="CT22" s="335">
        <f t="shared" si="527"/>
        <v>-2081.9400000000023</v>
      </c>
      <c r="CU22" s="336">
        <f t="shared" si="528"/>
        <v>0.58361199999999958</v>
      </c>
      <c r="CV22" s="335">
        <f>INDEX('SO APRIL 2026 Rev2'!$B$6:$BG$51,MATCH(B22,'SO APRIL 2026 Rev2'!$B$6:$B$51,0),MATCH($CV$3,'SO APRIL 2026 Rev2'!$B$5:$XG$5,0))</f>
        <v>8000</v>
      </c>
      <c r="CW22" s="335">
        <f>INDEX('Summary sales'!$A$6:$BX$50,MATCH($B22,'Summary sales'!$A$6:$A$50,0),MATCH($CV$3,'Summary sales'!$A$7:$BX$7,0))</f>
        <v>2889.8000000000466</v>
      </c>
      <c r="CX22" s="335">
        <f t="shared" si="529"/>
        <v>-5110.1999999999534</v>
      </c>
      <c r="CY22" s="336">
        <f t="shared" si="530"/>
        <v>0.36122500000000585</v>
      </c>
      <c r="CZ22" s="335">
        <f>INDEX('SO APRIL 2026 Rev2'!$B$6:$BG$51,MATCH(B22,'SO APRIL 2026 Rev2'!$B$6:$B$51,0),MATCH($CZ$3,'SO APRIL 2026 Rev2'!$B$5:$XG$5,0))</f>
        <v>11659.554548387085</v>
      </c>
      <c r="DA22" s="335">
        <f>INDEX('Summary sales'!$A$6:$BX$50,MATCH($B22,'Summary sales'!$A$6:$A$50,0),MATCH($CZ$3,'Summary sales'!$A$7:$BX$7,0))</f>
        <v>16438.745999999344</v>
      </c>
      <c r="DB22" s="335">
        <f t="shared" si="531"/>
        <v>4779.1914516122597</v>
      </c>
      <c r="DC22" s="336">
        <f t="shared" si="532"/>
        <v>1.4098948576275914</v>
      </c>
      <c r="DD22" s="335">
        <f>INDEX('SO APRIL 2026 Rev2'!$B$6:$BG$51,MATCH(B22,'SO APRIL 2026 Rev2'!$B$6:$B$51,0),MATCH($DD$3,'SO APRIL 2026 Rev2'!$B$5:$XG$5,0))</f>
        <v>2020.8603225806426</v>
      </c>
      <c r="DE22" s="335">
        <f>INDEX('Summary sales'!$A$6:$BX$50,MATCH($B22,'Summary sales'!$A$6:$A$50,0),MATCH($DD$3,'Summary sales'!$A$7:$BX$7,0))</f>
        <v>2652.2400000002235</v>
      </c>
      <c r="DF22" s="335">
        <f t="shared" si="533"/>
        <v>631.37967741958096</v>
      </c>
      <c r="DG22" s="336">
        <f t="shared" si="534"/>
        <v>1.3124311316149291</v>
      </c>
      <c r="DH22" s="335">
        <f>INDEX('SO APRIL 2026 Rev2'!$B$6:$BG$51,MATCH(B22,'SO APRIL 2026 Rev2'!$B$6:$B$51,0),MATCH($DH$3,'SO APRIL 2026 Rev2'!$B$5:$XG$5,0))</f>
        <v>800</v>
      </c>
      <c r="DI22" s="335">
        <f>INDEX('Summary sales'!$A$6:$BX$50,MATCH($B22,'Summary sales'!$A$6:$A$50,0),MATCH($DH$3,'Summary sales'!$A$7:$BX$7,0))</f>
        <v>983.69000000006054</v>
      </c>
      <c r="DJ22" s="335">
        <f t="shared" si="535"/>
        <v>183.69000000006054</v>
      </c>
      <c r="DK22" s="336">
        <f t="shared" si="536"/>
        <v>1.2296125000000757</v>
      </c>
      <c r="DL22" s="335">
        <f>INDEX('SO APRIL 2026 Rev2'!$B$6:$BG$51,MATCH(B22,'SO APRIL 2026 Rev2'!$B$6:$B$51,0),MATCH($DL$3,'SO APRIL 2026 Rev2'!$B$5:$XG$5,0))</f>
        <v>7200</v>
      </c>
      <c r="DM22" s="335">
        <f>INDEX('Summary sales'!$A$6:$BX$50,MATCH($B22,'Summary sales'!$A$6:$A$50,0),MATCH($DL$3,'Summary sales'!$A$7:$BX$7,0))</f>
        <v>8944.9899999992922</v>
      </c>
      <c r="DN22" s="335">
        <f t="shared" si="537"/>
        <v>1744.9899999992922</v>
      </c>
      <c r="DO22" s="336">
        <f t="shared" si="538"/>
        <v>1.2423597222221239</v>
      </c>
      <c r="DP22" s="335">
        <f>INDEX('SO APRIL 2026 Rev2'!$B$6:$BG$51,MATCH(B22,'SO APRIL 2026 Rev2'!$B$6:$B$51,0),MATCH($DP$3,'SO APRIL 2026 Rev2'!$B$5:$XG$5,0))</f>
        <v>3499.876774193548</v>
      </c>
      <c r="DQ22" s="335">
        <f>INDEX('Summary sales'!$A$6:$BX$50,MATCH($B22,'Summary sales'!$A$6:$A$50,0),MATCH($DP$3,'Summary sales'!$A$7:$BX$7,0))</f>
        <v>4844</v>
      </c>
      <c r="DR22" s="335">
        <f t="shared" si="539"/>
        <v>1344.123225806452</v>
      </c>
      <c r="DS22" s="336">
        <f t="shared" si="540"/>
        <v>1.3840487287202188</v>
      </c>
      <c r="DT22" s="335">
        <f>INDEX('SO APRIL 2026 Rev2'!$B$6:$BG$51,MATCH(B22,'SO APRIL 2026 Rev2'!$B$6:$B$51,0),MATCH($DT$3,'SO APRIL 2026 Rev2'!$B$5:$XG$5,0))</f>
        <v>2043.2745161290325</v>
      </c>
      <c r="DU22" s="335">
        <f>INDEX('Summary sales'!$A$6:$BX$50,MATCH($B22,'Summary sales'!$A$6:$A$50,0),MATCH($DT$3,'Summary sales'!$A$7:$BX$7,0))</f>
        <v>1466.2399999999907</v>
      </c>
      <c r="DV22" s="335">
        <f t="shared" si="541"/>
        <v>-577.03451612904178</v>
      </c>
      <c r="DW22" s="336">
        <f t="shared" si="542"/>
        <v>0.71759324967149829</v>
      </c>
      <c r="DX22" s="335">
        <f>INDEX('SO APRIL 2026 Rev2'!$B$6:$BG$51,MATCH(B22,'SO APRIL 2026 Rev2'!$B$6:$B$51,0),MATCH($DX$3,'SO APRIL 2026 Rev2'!$B$5:$XG$5,0))</f>
        <v>1999.5303225806451</v>
      </c>
      <c r="DY22" s="335">
        <f>INDEX('Summary sales'!$A$6:$BX$50,MATCH($B22,'Summary sales'!$A$6:$A$50,0),MATCH($DX$3,'Summary sales'!$A$7:$BX$7,0))</f>
        <v>1917.9499999999534</v>
      </c>
      <c r="DZ22" s="335">
        <f t="shared" si="543"/>
        <v>-81.5803225806917</v>
      </c>
      <c r="EA22" s="336">
        <f t="shared" si="544"/>
        <v>0.95920025735073522</v>
      </c>
      <c r="EB22" s="335">
        <f>INDEX('SO APRIL 2026 Rev2'!$B$6:$BG$51,MATCH(B22,'SO APRIL 2026 Rev2'!$B$6:$B$51,0),MATCH($EB$3,'SO APRIL 2026 Rev2'!$B$5:$XG$5,0))</f>
        <v>1000</v>
      </c>
      <c r="EC22" s="335">
        <f>INDEX('Summary sales'!$A$6:$BX$50,MATCH($B22,'Summary sales'!$A$6:$A$50,0),MATCH($EB$3,'Summary sales'!$A$7:$BX$7,0))</f>
        <v>624.86999999999534</v>
      </c>
      <c r="ED22" s="335">
        <f t="shared" si="545"/>
        <v>-375.13000000000466</v>
      </c>
      <c r="EE22" s="336">
        <f t="shared" si="546"/>
        <v>0.62486999999999537</v>
      </c>
      <c r="EF22" s="335">
        <f>INDEX('SO APRIL 2026 Rev2'!$B$6:$BG$51,MATCH(B22,'SO APRIL 2026 Rev2'!$B$6:$B$51,0),MATCH($EF$3,'SO APRIL 2026 Rev2'!$B$5:$XG$5,0))</f>
        <v>11007.047419354845</v>
      </c>
      <c r="EG22" s="335">
        <f>INDEX('Summary sales'!$A$6:$BX$50,MATCH($B22,'Summary sales'!$A$6:$A$50,0),MATCH($EF$3,'Summary sales'!$A$7:$BX$7,0))</f>
        <v>8649.8899999996647</v>
      </c>
      <c r="EH22" s="335">
        <f t="shared" si="547"/>
        <v>-2357.1574193551805</v>
      </c>
      <c r="EI22" s="336">
        <f t="shared" si="548"/>
        <v>0.78585016221422432</v>
      </c>
      <c r="EJ22" s="335">
        <f>INDEX('SO APRIL 2026 Rev2'!$B$6:$BG$51,MATCH(B22,'SO APRIL 2026 Rev2'!$B$6:$B$51,0),MATCH($EJ$3,'SO APRIL 2026 Rev2'!$B$5:$XG$5,0))</f>
        <v>1519.5448387096778</v>
      </c>
      <c r="EK22" s="335">
        <f>INDEX('Summary sales'!$A$6:$BX$50,MATCH($B22,'Summary sales'!$A$6:$A$50,0),MATCH($EJ$3,'Summary sales'!$A$7:$BX$7,0))</f>
        <v>1904.5700000000652</v>
      </c>
      <c r="EL22" s="335">
        <f t="shared" si="549"/>
        <v>385.02516129038736</v>
      </c>
      <c r="EM22" s="336">
        <f t="shared" si="550"/>
        <v>1.2533819019235599</v>
      </c>
      <c r="EN22" s="335">
        <f>INDEX('SO APRIL 2026 Rev2'!$B$6:$BG$51,MATCH(B22,'SO APRIL 2026 Rev2'!$B$6:$B$51,0),MATCH($EN$3,'SO APRIL 2026 Rev2'!$B$5:$XG$5,0))</f>
        <v>3999.6741935483842</v>
      </c>
      <c r="EO22" s="335">
        <f>INDEX('Summary sales'!$A$6:$BX$50,MATCH($B22,'Summary sales'!$A$6:$A$50,0),MATCH($EN$3,'Summary sales'!$A$7:$BX$7,0))</f>
        <v>4992.5800000000745</v>
      </c>
      <c r="EP22" s="335">
        <f t="shared" si="551"/>
        <v>992.9058064516903</v>
      </c>
      <c r="EQ22" s="336">
        <f t="shared" si="552"/>
        <v>1.2482466717047309</v>
      </c>
      <c r="ER22" s="335">
        <f>INDEX('SO APRIL 2026 Rev2'!$B$6:$BG$51,MATCH(B22,'SO APRIL 2026 Rev2'!$B$6:$B$51,0),MATCH($ER$3,'SO APRIL 2026 Rev2'!$B$5:$XG$5,0))</f>
        <v>7000</v>
      </c>
      <c r="ES22" s="335">
        <f>INDEX('Summary sales'!$A$6:$BX$50,MATCH(B22,'Summary sales'!$A$6:$A$50,0),MATCH($ER$3,'Summary sales'!$A$7:$BX$7,0))</f>
        <v>7668.6199999999953</v>
      </c>
      <c r="ET22" s="335">
        <f t="shared" si="553"/>
        <v>668.61999999999534</v>
      </c>
      <c r="EU22" s="336">
        <f t="shared" si="554"/>
        <v>1.0955171428571422</v>
      </c>
      <c r="EV22" s="335">
        <f>INDEX('SO APRIL 2026 Rev2'!$B$6:$BG$51,MATCH(B22,'SO APRIL 2026 Rev2'!$B$6:$B$51,0),MATCH($EV$3,'SO APRIL 2026 Rev2'!$B$5:$XG$5,0))</f>
        <v>5000</v>
      </c>
      <c r="EW22" s="335">
        <f>INDEX('Summary sales'!$A$6:$BX$50,MATCH($B22,'Summary sales'!$A$6:$A$50,0),MATCH($EV$3,'Summary sales'!$A$7:$BX$7,0))</f>
        <v>6244.6800000001676</v>
      </c>
      <c r="EX22" s="335">
        <f t="shared" si="555"/>
        <v>1244.6800000001676</v>
      </c>
      <c r="EY22" s="336">
        <f t="shared" si="556"/>
        <v>1.2489360000000336</v>
      </c>
      <c r="EZ22" s="335">
        <f>INDEX('SO APRIL 2026 Rev2'!$B$6:$BG$51,MATCH(B22,'SO APRIL 2026 Rev2'!$B$6:$B$51,0),MATCH($EZ$3,'SO APRIL 2026 Rev2'!$B$5:$XG$5,0))</f>
        <v>26500</v>
      </c>
      <c r="FA22" s="335">
        <f>INDEX('Summary sales'!$A$6:$BX$50,MATCH($B22,'Summary sales'!$A$6:$A$50,0),MATCH($EZ$3,'Summary sales'!$A$7:$BX$7,0))</f>
        <v>44681.189999999478</v>
      </c>
      <c r="FB22" s="335">
        <f t="shared" si="557"/>
        <v>18181.189999999478</v>
      </c>
      <c r="FC22" s="336">
        <f t="shared" si="558"/>
        <v>1.6860826415094143</v>
      </c>
      <c r="FD22" s="335">
        <f>INDEX('SO APRIL 2026 Rev2'!$B$6:$BG$51,MATCH(B22,'SO APRIL 2026 Rev2'!$B$6:$B$51,0),MATCH($FD$3,'SO APRIL 2026 Rev2'!$B$5:$XG$5,0))</f>
        <v>6500</v>
      </c>
      <c r="FE22" s="335">
        <f>INDEX('Summary sales'!$A$6:$BX$50,MATCH(B22,'Summary sales'!$A$6:$A$50,0),MATCH($FD$3,'Summary sales'!$A$7:$BX$7,0))</f>
        <v>6067.6399999998976</v>
      </c>
      <c r="FF22" s="335">
        <f t="shared" si="559"/>
        <v>-432.36000000010245</v>
      </c>
      <c r="FG22" s="336">
        <f t="shared" si="560"/>
        <v>0.93348307692306121</v>
      </c>
      <c r="FH22" s="335">
        <f>INDEX('SO APRIL 2026 Rev2'!$B$6:$BG$51,MATCH(B22,'SO APRIL 2026 Rev2'!$B$6:$B$51,0),MATCH($FH$3,'SO APRIL 2026 Rev2'!$B$5:$XG$5,0))</f>
        <v>3500</v>
      </c>
      <c r="FI22" s="335">
        <f>INDEX('Summary sales'!$A$6:$BX$50,MATCH(B22,'Summary sales'!$A$6:$A$50,0),MATCH($FH$3,'Summary sales'!$A$7:$BX$7,0))</f>
        <v>3537.2999999998137</v>
      </c>
      <c r="FJ22" s="335">
        <f t="shared" si="561"/>
        <v>37.299999999813735</v>
      </c>
      <c r="FK22" s="336">
        <f t="shared" si="562"/>
        <v>1.0106571428570896</v>
      </c>
      <c r="FL22" s="335">
        <f>INDEX('SO APRIL 2026 Rev2'!$B$6:$BG$51,MATCH(B22,'SO APRIL 2026 Rev2'!$B$6:$B$51,0),MATCH($FL$3,'SO APRIL 2026 Rev2'!$B$5:$XG$5,0))</f>
        <v>726.8151612903232</v>
      </c>
      <c r="FM22" s="335">
        <f>INDEX('Summary sales'!$A$6:$BX$50,MATCH(B22,'Summary sales'!$A$6:$A$50,0),MATCH($FL$3,'Summary sales'!$A$7:$BX$7,0))</f>
        <v>723.64000000001397</v>
      </c>
      <c r="FN22" s="335">
        <f t="shared" si="563"/>
        <v>-3.1751612903092337</v>
      </c>
      <c r="FO22" s="336">
        <f t="shared" si="564"/>
        <v>0.99563140471000589</v>
      </c>
      <c r="FP22" s="335">
        <f>INDEX('SO APRIL 2026 Rev2'!$B$6:$BG$51,MATCH(B22,'SO APRIL 2026 Rev2'!$B$6:$B$51,0),MATCH($FP$3,'SO APRIL 2026 Rev2'!$B$5:$XG$5,0))</f>
        <v>3018.0416129032269</v>
      </c>
      <c r="FQ22" s="335">
        <f>INDEX('Summary sales'!$A$6:$BX$50,MATCH(B22,'Summary sales'!$A$6:$A$50,0),MATCH($FP$3,'Summary sales'!$A$7:$BX$7,0))</f>
        <v>3734.6300000003539</v>
      </c>
      <c r="FR22" s="335">
        <f t="shared" si="565"/>
        <v>716.588387097127</v>
      </c>
      <c r="FS22" s="336">
        <f t="shared" si="566"/>
        <v>1.2374348928899623</v>
      </c>
      <c r="FT22" s="335">
        <f>INDEX('SO APRIL 2026 Rev2'!$B$6:$BG$51,MATCH(B22,'SO APRIL 2026 Rev2'!$B$6:$B$51,0),MATCH($FT$3,'SO APRIL 2026 Rev2'!$B$5:$XG$5,0))</f>
        <v>2044.9996774193546</v>
      </c>
      <c r="FU22" s="335">
        <f>INDEX('Summary sales'!$A$6:$BX$50,MATCH(B22,'Summary sales'!$A$6:$A$50,0),MATCH($FT$3,'Summary sales'!$A$7:$BX$7,0))</f>
        <v>2010.3999999999069</v>
      </c>
      <c r="FV22" s="335">
        <f t="shared" si="567"/>
        <v>-34.599677419447744</v>
      </c>
      <c r="FW22" s="336">
        <f t="shared" si="568"/>
        <v>0.98308083966883064</v>
      </c>
      <c r="FX22" s="335">
        <f>INDEX('SO APRIL 2026 Rev2'!$B$6:$BG$51,MATCH(B22,'SO APRIL 2026 Rev2'!$B$6:$B$51,0),MATCH($FX$3,'SO APRIL 2026 Rev2'!$B$5:$XG$5,0))</f>
        <v>369.61070967741654</v>
      </c>
      <c r="FY22" s="335">
        <f>INDEX('Summary sales'!$A$6:$BX$50,MATCH(B22,'Summary sales'!$A$6:$A$50,0),MATCH($FX$3,'Summary sales'!$A$7:$BX$7,0))</f>
        <v>1684.0160000000615</v>
      </c>
      <c r="FZ22" s="335">
        <f t="shared" si="569"/>
        <v>1314.405290322645</v>
      </c>
      <c r="GA22" s="336">
        <f t="shared" si="570"/>
        <v>4.5561883243854391</v>
      </c>
      <c r="GB22" s="335">
        <f>INDEX('SO APRIL 2026 Rev2'!$B$6:$BG$51,MATCH(B22,'SO APRIL 2026 Rev2'!$B$6:$B$51,0),MATCH($GB$3,'SO APRIL 2026 Rev2'!$B$5:$XG$5,0))</f>
        <v>0</v>
      </c>
      <c r="GC22" s="335">
        <f>INDEX('Summary sales'!$A$6:$BX$50,MATCH(B22,'Summary sales'!$A$6:$A$50,0),MATCH($GB$3,'Summary sales'!$A$7:$BX$7,0))</f>
        <v>0</v>
      </c>
      <c r="GD22" s="335">
        <f t="shared" si="571"/>
        <v>0</v>
      </c>
      <c r="GE22" s="336" t="e">
        <f t="shared" si="572"/>
        <v>#DIV/0!</v>
      </c>
      <c r="GF22" s="335">
        <f>INDEX('SO APRIL 2026 Rev2'!$B$6:$BG$51,MATCH(B22,'SO APRIL 2026 Rev2'!$B$6:$B$51,0),MATCH($GF$3,'SO APRIL 2026 Rev2'!$B$5:$XG$5,0))</f>
        <v>5000</v>
      </c>
      <c r="GG22" s="335">
        <f>INDEX('Summary sales'!$A$6:$BX$50,MATCH($B22,'Summary sales'!$A$6:$A$50,0),MATCH($GF$3,'Summary sales'!$A$7:$BX$7,0))</f>
        <v>7024.384000000362</v>
      </c>
      <c r="GH22" s="335">
        <f t="shared" si="573"/>
        <v>2024.384000000362</v>
      </c>
      <c r="GI22" s="336">
        <f t="shared" si="574"/>
        <v>1.4048768000000724</v>
      </c>
      <c r="GJ22" s="335">
        <f>INDEX('SO APRIL 2026 Rev2'!$B$6:$BG$51,MATCH(B22,'SO APRIL 2026 Rev2'!$B$6:$B$51,0),MATCH($GJ$3,'SO APRIL 2026 Rev2'!$B$5:$XG$5,0))</f>
        <v>1121.900322580635</v>
      </c>
      <c r="GK22" s="335">
        <f>INDEX('Summary sales'!$A$6:$BX$50,MATCH($B22,'Summary sales'!$A$6:$A$50,0),MATCH($GJ$3,'Summary sales'!$A$7:$BX$7,0))</f>
        <v>1068.7000000001863</v>
      </c>
      <c r="GL22" s="335">
        <f t="shared" si="575"/>
        <v>-53.200322580448756</v>
      </c>
      <c r="GM22" s="336">
        <f t="shared" si="576"/>
        <v>0.9525801699940013</v>
      </c>
      <c r="GN22" s="335">
        <f>INDEX('SO APRIL 2026 Rev2'!$B$6:$BG$51,MATCH(B22,'SO APRIL 2026 Rev2'!$B$6:$B$51,0),MATCH($GN$3,'SO APRIL 2026 Rev2'!$B$5:$XG$5,0))</f>
        <v>1800</v>
      </c>
      <c r="GO22" s="335">
        <f>INDEX('Summary sales'!$A$6:$BX$50,MATCH(B22,'Summary sales'!$A$6:$A$50,0),MATCH($GN$3,'Summary sales'!$A$7:$BX$7,0))</f>
        <v>1788.2600000000093</v>
      </c>
      <c r="GP22" s="335">
        <f t="shared" si="577"/>
        <v>-11.739999999990687</v>
      </c>
      <c r="GQ22" s="336">
        <f t="shared" si="578"/>
        <v>0.9934777777777829</v>
      </c>
      <c r="GR22" s="335">
        <f>INDEX('SO APRIL 2026 Rev2'!$B$6:$BG$51,MATCH(B22,'SO APRIL 2026 Rev2'!$B$6:$B$51,0),MATCH($GR$3,'SO APRIL 2026 Rev2'!$B$5:$XG$5,0))</f>
        <v>2499.7025806451697</v>
      </c>
      <c r="GS22" s="335">
        <f>INDEX('Summary sales'!$A$6:$BX$50,MATCH(B22,'Summary sales'!$A$6:$A$50,0),MATCH($GR$3,'Summary sales'!$A$7:$BX$7,0))</f>
        <v>2713.5499999998137</v>
      </c>
      <c r="GT22" s="335">
        <f t="shared" si="579"/>
        <v>213.84741935464399</v>
      </c>
      <c r="GU22" s="336">
        <f t="shared" si="580"/>
        <v>1.0855491453305017</v>
      </c>
      <c r="GV22" s="335">
        <f>INDEX('SO APRIL 2026 Rev2'!$B$6:$BG$51,MATCH(B22,'SO APRIL 2026 Rev2'!$B$6:$B$51,0),MATCH($GV$3,'SO APRIL 2026 Rev2'!$B$5:$XG$5,0))</f>
        <v>0</v>
      </c>
      <c r="GW22" s="335">
        <f>INDEX('Summary sales'!$A$6:$BX$50,MATCH(B22,'Summary sales'!$A$6:$A$50,0),MATCH($GV$3,'Summary sales'!$A$7:$BX$7,0))</f>
        <v>0</v>
      </c>
      <c r="GX22" s="335">
        <f t="shared" si="581"/>
        <v>0</v>
      </c>
      <c r="GY22" s="336" t="e">
        <f t="shared" si="582"/>
        <v>#DIV/0!</v>
      </c>
      <c r="GZ22" s="335">
        <f>INDEX('SO APRIL 2026 Rev2'!$B$6:$BG$51,MATCH(B22,'SO APRIL 2026 Rev2'!$B$6:$B$51,0),MATCH($GZ$3,'SO APRIL 2026 Rev2'!$B$5:$XG$5,0))</f>
        <v>0</v>
      </c>
      <c r="HA22" s="335">
        <f>INDEX('Summary sales'!$A$6:$BX$50,MATCH(B22,'Summary sales'!$A$6:$A$50,0),MATCH($GZ$3,'Summary sales'!$A$7:$BX$7,0))</f>
        <v>0</v>
      </c>
      <c r="HB22" s="335">
        <f t="shared" si="583"/>
        <v>0</v>
      </c>
      <c r="HC22" s="379" t="e">
        <f t="shared" si="584"/>
        <v>#DIV/0!</v>
      </c>
    </row>
    <row r="23" spans="1:211" ht="15" customHeight="1">
      <c r="A23" s="574"/>
      <c r="B23" s="333">
        <f t="shared" si="585"/>
        <v>46127</v>
      </c>
      <c r="C23" s="334" t="str">
        <f t="shared" si="478"/>
        <v>Rab</v>
      </c>
      <c r="D23" s="335">
        <f t="shared" si="479"/>
        <v>177037.04590322578</v>
      </c>
      <c r="E23" s="335">
        <f t="shared" ca="1" si="480"/>
        <v>210624.50400000124</v>
      </c>
      <c r="F23" s="335">
        <f t="shared" ca="1" si="481"/>
        <v>33587.458096775459</v>
      </c>
      <c r="G23" s="336">
        <f t="shared" ca="1" si="482"/>
        <v>1.1897199420913036</v>
      </c>
      <c r="H23" s="335">
        <f>INDEX('SO APRIL 2026 Rev2'!$B$6:$BG$51,MATCH(B23,'SO APRIL 2026 Rev2'!$B$6:$B$51,0),MATCH($H$3,'SO APRIL 2026 Rev2'!$B$5:$XG$5,0))</f>
        <v>1199.5729032258068</v>
      </c>
      <c r="I23" s="335">
        <f>INDEX('Summary sales'!$A$6:$BX$50,MATCH(B23,'Summary sales'!$A$6:$A$50,0),MATCH($H$3,'Summary sales'!$A$7:$BX$7,0))</f>
        <v>1029.2600000000093</v>
      </c>
      <c r="J23" s="335">
        <f t="shared" si="483"/>
        <v>-170.31290322579753</v>
      </c>
      <c r="K23" s="336">
        <f t="shared" si="484"/>
        <v>0.85802204870766585</v>
      </c>
      <c r="L23" s="335">
        <f>INDEX('SO APRIL 2026 Rev2'!$B$6:$BG$51,MATCH(B23,'SO APRIL 2026 Rev2'!$B$6:$B$51,0),MATCH($L$3,'SO APRIL 2026 Rev2'!$B$5:$XG$5,0))</f>
        <v>1500</v>
      </c>
      <c r="M23" s="335">
        <f>INDEX('Summary sales'!$A$6:$BX$50,MATCH($B23,'Summary sales'!$A$6:$A$50,0),MATCH($L$3,'Summary sales'!$A$7:$BX$7,0))</f>
        <v>1849.9000000003725</v>
      </c>
      <c r="N23" s="335">
        <f t="shared" si="485"/>
        <v>349.90000000037253</v>
      </c>
      <c r="O23" s="336">
        <f t="shared" si="486"/>
        <v>1.233266666666915</v>
      </c>
      <c r="P23" s="335">
        <f>INDEX('SO APRIL 2026 Rev2'!$B$6:$BG$51,MATCH(B23,'SO APRIL 2026 Rev2'!$B$6:$B$51,0),MATCH($P$3,'SO APRIL 2026 Rev2'!$B$5:$XG$5,0))</f>
        <v>1129.7312903225857</v>
      </c>
      <c r="Q23" s="335">
        <f>INDEX('Summary sales'!$A$6:$BX$50,MATCH($B23,'Summary sales'!$A$6:$A$50,0),MATCH($P$3,'Summary sales'!$A$7:$BX$7,0))</f>
        <v>1222.8500000000931</v>
      </c>
      <c r="R23" s="335">
        <f t="shared" si="487"/>
        <v>93.118709677507468</v>
      </c>
      <c r="S23" s="336">
        <f t="shared" si="488"/>
        <v>1.0824255382453982</v>
      </c>
      <c r="T23" s="335">
        <f>INDEX('SO APRIL 2026 Rev2'!$B$6:$BG$51,MATCH(B23,'SO APRIL 2026 Rev2'!$B$6:$B$51,0),MATCH($T$3,'SO APRIL 2026 Rev2'!$B$5:$XG$5,0))</f>
        <v>3282.5161290322658</v>
      </c>
      <c r="U23" s="335">
        <f>INDEX('Summary sales'!$A$6:$BX$50,MATCH($B23,'Summary sales'!$A$6:$A$50,0),MATCH($T$3,'Summary sales'!$A$7:$BX$7,0))</f>
        <v>3679.7999999998137</v>
      </c>
      <c r="V23" s="335">
        <f t="shared" si="489"/>
        <v>397.28387096754795</v>
      </c>
      <c r="W23" s="336">
        <f t="shared" si="490"/>
        <v>1.1210302875449003</v>
      </c>
      <c r="X23" s="335">
        <f>INDEX('SO APRIL 2026 Rev2'!$B$6:$BG$51,MATCH(B23,'SO APRIL 2026 Rev2'!$B$6:$B$51,0),MATCH($X$3,'SO APRIL 2026 Rev2'!$B$5:$XG$5,0))</f>
        <v>644.02064516129087</v>
      </c>
      <c r="Y23" s="335">
        <f>INDEX('Summary sales'!$A$6:$BX$50,MATCH($B23,'Summary sales'!$A$6:$A$50,0),MATCH($X$3,'Summary sales'!$A$7:$BX$7,0))</f>
        <v>750.54999999993015</v>
      </c>
      <c r="Z23" s="335">
        <f t="shared" si="491"/>
        <v>106.52935483863928</v>
      </c>
      <c r="AA23" s="336">
        <f t="shared" si="492"/>
        <v>1.1654129500956598</v>
      </c>
      <c r="AB23" s="335">
        <f>INDEX('SO APRIL 2026 Rev2'!$B$6:$BG$51,MATCH(B23,'SO APRIL 2026 Rev2'!$B$6:$B$51,0),MATCH($AB$3,'SO APRIL 2026 Rev2'!$B$5:$XG$5,0))</f>
        <v>0</v>
      </c>
      <c r="AC23" s="335">
        <f>INDEX('Summary sales'!$A$6:$BX$50,MATCH($B23,'Summary sales'!$A$6:$A$50,0),MATCH($AB$3,'Summary sales'!$A$7:$BX$7,0))</f>
        <v>0</v>
      </c>
      <c r="AD23" s="335">
        <f t="shared" si="493"/>
        <v>0</v>
      </c>
      <c r="AE23" s="336" t="e">
        <f t="shared" si="494"/>
        <v>#DIV/0!</v>
      </c>
      <c r="AF23" s="335">
        <f>INDEX('SO APRIL 2026 Rev2'!$B$6:$BG$51,MATCH(B23,'SO APRIL 2026 Rev2'!$B$6:$B$51,0),MATCH($AF$3,'SO APRIL 2026 Rev2'!$B$5:$XG$5,0))</f>
        <v>499.97064516129024</v>
      </c>
      <c r="AG23" s="335">
        <f>INDEX('Summary sales'!$A$6:$BX$50,MATCH($B23,'Summary sales'!$A$6:$A$50,0),MATCH($AF$3,'Summary sales'!$A$7:$BX$7,0))</f>
        <v>318.58999999999651</v>
      </c>
      <c r="AH23" s="335">
        <f t="shared" si="495"/>
        <v>-181.38064516129373</v>
      </c>
      <c r="AI23" s="336">
        <f t="shared" si="496"/>
        <v>0.63721741082862882</v>
      </c>
      <c r="AJ23" s="335">
        <f>INDEX('SO APRIL 2026 Rev2'!$B$6:$BG$51,MATCH(B23,'SO APRIL 2026 Rev2'!$B$6:$B$51,0),MATCH($AJ$3,'SO APRIL 2026 Rev2'!$B$5:$XG$5,0))</f>
        <v>603.76322580644887</v>
      </c>
      <c r="AK23" s="335">
        <f>INDEX('Summary sales'!$A$6:$BX$50,MATCH($B23,'Summary sales'!$A$6:$A$50,0),MATCH($AJ$3,'Summary sales'!$A$7:$BX$7,0))</f>
        <v>885.65000000002328</v>
      </c>
      <c r="AL23" s="335">
        <f t="shared" si="497"/>
        <v>281.88677419357441</v>
      </c>
      <c r="AM23" s="336">
        <f t="shared" si="498"/>
        <v>1.4668829801898868</v>
      </c>
      <c r="AN23" s="335">
        <f>INDEX('SO APRIL 2026 Rev2'!$B$6:$BG$51,MATCH(B23,'SO APRIL 2026 Rev2'!$B$6:$B$51,0),MATCH($AN$3,'SO APRIL 2026 Rev2'!$B$5:$XG$5,0))</f>
        <v>673.27548387096704</v>
      </c>
      <c r="AO23" s="335">
        <f>INDEX('Summary sales'!$A$6:$BX$50,MATCH($B23,'Summary sales'!$A$6:$A$50,0),MATCH($AN$3,'Summary sales'!$A$7:$BX$7,0))</f>
        <v>809.45000000006985</v>
      </c>
      <c r="AP23" s="335">
        <f t="shared" si="499"/>
        <v>136.17451612910281</v>
      </c>
      <c r="AQ23" s="336">
        <f t="shared" si="500"/>
        <v>1.20225675728778</v>
      </c>
      <c r="AR23" s="335">
        <f>INDEX('SO APRIL 2026 Rev2'!$B$6:$BG$51,MATCH(B23,'SO APRIL 2026 Rev2'!$B$6:$B$51,0),MATCH($AR$3,'SO APRIL 2026 Rev2'!$B$5:$XG$5,0))</f>
        <v>5514.1990322580623</v>
      </c>
      <c r="AS23" s="335">
        <f>INDEX('Summary sales'!$A$6:$BX$50,MATCH($B23,'Summary sales'!$A$6:$A$50,0),MATCH($AR$3,'Summary sales'!$A$7:$BX$7,0))</f>
        <v>5816.3800000008196</v>
      </c>
      <c r="AT23" s="335">
        <f t="shared" si="501"/>
        <v>302.18096774275728</v>
      </c>
      <c r="AU23" s="336">
        <f t="shared" si="502"/>
        <v>1.0548005188015519</v>
      </c>
      <c r="AV23" s="335">
        <f>INDEX('SO APRIL 2026 Rev2'!$B$6:$BG$51,MATCH(B23,'SO APRIL 2026 Rev2'!$B$6:$B$51,0),MATCH($AV$3,'SO APRIL 2026 Rev2'!$B$5:$XG$5,0))</f>
        <v>8000</v>
      </c>
      <c r="AW23" s="335">
        <f>INDEX('Summary sales'!$A$6:$BX$50,MATCH($B23,'Summary sales'!$A$6:$A$50,0),MATCH($AV$3,'Summary sales'!$A$7:$BX$7,0))</f>
        <v>3994.3700000001118</v>
      </c>
      <c r="AX23" s="335">
        <f t="shared" si="503"/>
        <v>-4005.6299999998882</v>
      </c>
      <c r="AY23" s="336">
        <f t="shared" si="504"/>
        <v>0.49929625000001399</v>
      </c>
      <c r="AZ23" s="335">
        <f>INDEX('SO APRIL 2026 Rev2'!$B$6:$BG$51,MATCH(B23,'SO APRIL 2026 Rev2'!$B$6:$B$51,0),MATCH($AZ$3,'SO APRIL 2026 Rev2'!$B$5:$XG$5,0))</f>
        <v>500</v>
      </c>
      <c r="BA23" s="335">
        <f>INDEX('Summary sales'!$A$6:$BX$50,MATCH($B23,'Summary sales'!$A$6:$A$50,0),MATCH($AZ$3,'Summary sales'!$A$7:$BX$7,0))</f>
        <v>1364.2399999999907</v>
      </c>
      <c r="BB23" s="335">
        <f t="shared" si="505"/>
        <v>864.23999999999069</v>
      </c>
      <c r="BC23" s="336">
        <f t="shared" si="506"/>
        <v>2.7284799999999816</v>
      </c>
      <c r="BD23" s="335">
        <f>INDEX('SO APRIL 2026 Rev2'!$B$6:$BG$51,MATCH(B23,'SO APRIL 2026 Rev2'!$B$6:$B$51,0),MATCH($BD$3,'SO APRIL 2026 Rev2'!$B$5:$XG$5,0))</f>
        <v>500</v>
      </c>
      <c r="BE23" s="335">
        <f>INDEX('Summary sales'!$A$6:$BX$50,MATCH($B23,'Summary sales'!$A$6:$A$50,0),MATCH($BD$3,'Summary sales'!$A$7:$BX$7,0))</f>
        <v>539.43000000000029</v>
      </c>
      <c r="BF23" s="335">
        <f t="shared" si="507"/>
        <v>39.430000000000291</v>
      </c>
      <c r="BG23" s="336">
        <f t="shared" si="508"/>
        <v>1.0788600000000006</v>
      </c>
      <c r="BH23" s="335">
        <f>INDEX('SO APRIL 2026 Rev2'!$B$6:$BG$51,MATCH(B23,'SO APRIL 2026 Rev2'!$B$6:$B$51,0),MATCH($BH$3,'SO APRIL 2026 Rev2'!$B$5:$XG$5,0))</f>
        <v>4800</v>
      </c>
      <c r="BI23" s="335">
        <f>INDEX('Summary sales'!$A$6:$BX$50,MATCH($B23,'Summary sales'!$A$6:$A$50,0),MATCH($BH$3,'Summary sales'!$A$7:$BX$7,0))</f>
        <v>3767.0199999997858</v>
      </c>
      <c r="BJ23" s="335">
        <f t="shared" si="509"/>
        <v>-1032.9800000002142</v>
      </c>
      <c r="BK23" s="336">
        <f t="shared" si="510"/>
        <v>0.78479583333328873</v>
      </c>
      <c r="BL23" s="335">
        <f>INDEX('SO APRIL 2026 Rev2'!$B$6:$BG$51,MATCH(B23,'SO APRIL 2026 Rev2'!$B$6:$B$51,0),MATCH($BL$3,'SO APRIL 2026 Rev2'!$B$5:$XG$5,0))</f>
        <v>9000.0570967741915</v>
      </c>
      <c r="BM23" s="335">
        <f>INDEX('Summary sales'!$A$6:$BX$50,MATCH($B23,'Summary sales'!$A$6:$A$50,0),MATCH($BL$3,'Summary sales'!$A$7:$BX$7,0))</f>
        <v>9539.3799999998882</v>
      </c>
      <c r="BN23" s="335">
        <f t="shared" si="511"/>
        <v>539.32290322569679</v>
      </c>
      <c r="BO23" s="336">
        <f t="shared" si="512"/>
        <v>1.0599243868596124</v>
      </c>
      <c r="BP23" s="335">
        <f>INDEX('SO APRIL 2026 Rev2'!$B$6:$BG$51,MATCH(B23,'SO APRIL 2026 Rev2'!$B$6:$B$51,0),MATCH($BP$3,'SO APRIL 2026 Rev2'!$B$5:$XG$5,0))</f>
        <v>1300</v>
      </c>
      <c r="BQ23" s="335">
        <f>INDEX('Summary sales'!$A$6:$BX$50,MATCH($B23,'Summary sales'!$A$6:$A$50,0),MATCH($BP$3,'Summary sales'!$A$7:$BX$7,0))</f>
        <v>1270.8000000000466</v>
      </c>
      <c r="BR23" s="335">
        <f t="shared" si="513"/>
        <v>-29.199999999953434</v>
      </c>
      <c r="BS23" s="336">
        <f t="shared" si="514"/>
        <v>0.97753846153849733</v>
      </c>
      <c r="BT23" s="335">
        <f>INDEX('SO APRIL 2026 Rev2'!$B$6:$BG$51,MATCH(B23,'SO APRIL 2026 Rev2'!$B$6:$B$51,0),MATCH($BT$3,'SO APRIL 2026 Rev2'!$B$5:$XG$5,0))</f>
        <v>1000</v>
      </c>
      <c r="BU23" s="335">
        <f>INDEX('Summary sales'!$A$6:$BX$50,MATCH($B23,'Summary sales'!$A$6:$A$50,0),MATCH($BT$3,'Summary sales'!$A$7:$BX$7,0))</f>
        <v>871.99399999994785</v>
      </c>
      <c r="BV23" s="335">
        <f t="shared" si="515"/>
        <v>-128.00600000005215</v>
      </c>
      <c r="BW23" s="336">
        <f t="shared" si="516"/>
        <v>0.87199399999994787</v>
      </c>
      <c r="BX23" s="335">
        <f>INDEX('SO APRIL 2026 Rev2'!$B$6:$BG$51,MATCH(B23,'SO APRIL 2026 Rev2'!$B$6:$B$51,0),MATCH($BX$3,'SO APRIL 2026 Rev2'!$B$5:$XG$5,0))</f>
        <v>5500</v>
      </c>
      <c r="BY23" s="335">
        <f ca="1">INDEX('Summary sales'!$A$6:$BX$50,MATCH($B23,'Summary sales'!$A$6:$A$50,0),MATCH($BX$3,'Summary sales'!$A$7:$BX$7,0))</f>
        <v>5633.76</v>
      </c>
      <c r="BZ23" s="335">
        <f t="shared" ca="1" si="517"/>
        <v>133.76000000000022</v>
      </c>
      <c r="CA23" s="336">
        <f t="shared" ca="1" si="518"/>
        <v>1.0243200000000001</v>
      </c>
      <c r="CB23" s="335">
        <f>INDEX('SO APRIL 2026 Rev2'!$B$6:$BG$51,MATCH(B23,'SO APRIL 2026 Rev2'!$B$6:$B$51,0),MATCH($CB$3,'SO APRIL 2026 Rev2'!$B$5:$XG$5,0))</f>
        <v>70.054838709677327</v>
      </c>
      <c r="CC23" s="335">
        <f>INDEX('Summary sales'!$A$6:$BX$50,MATCH($B23,'Summary sales'!$A$6:$A$50,0),MATCH($CB$3,'Summary sales'!$A$7:$BX$7,0))</f>
        <v>75</v>
      </c>
      <c r="CD23" s="335">
        <f t="shared" si="519"/>
        <v>4.9451612903226732</v>
      </c>
      <c r="CE23" s="336">
        <f t="shared" si="520"/>
        <v>1.070589860477968</v>
      </c>
      <c r="CF23" s="335">
        <f>INDEX('SO APRIL 2026 Rev2'!$B$6:$BG$51,MATCH(B23,'SO APRIL 2026 Rev2'!$B$6:$B$51,0),MATCH($CF$3,'SO APRIL 2026 Rev2'!$B$5:$XG$5,0))</f>
        <v>89.451612903225808</v>
      </c>
      <c r="CG23" s="335">
        <f>INDEX('Summary sales'!$A$6:$BX$50,MATCH($B23,'Summary sales'!$A$6:$A$50,0),MATCH($CF$3,'Summary sales'!$A$7:$BX$7,0))</f>
        <v>42.10899999999674</v>
      </c>
      <c r="CH23" s="335">
        <f t="shared" si="521"/>
        <v>-47.342612903229067</v>
      </c>
      <c r="CI23" s="336">
        <f t="shared" si="522"/>
        <v>0.47074612333209481</v>
      </c>
      <c r="CJ23" s="335">
        <f>INDEX('SO APRIL 2026 Rev2'!$B$6:$BG$51,MATCH(B23,'SO APRIL 2026 Rev2'!$B$6:$B$51,0),MATCH($CJ$3,'SO APRIL 2026 Rev2'!$B$5:$XG$5,0))</f>
        <v>3500</v>
      </c>
      <c r="CK23" s="335">
        <f>INDEX('Summary sales'!$A$6:$BX$50,MATCH($B23,'Summary sales'!$A$6:$A$50,0),MATCH($CJ$3,'Summary sales'!$A$7:$BX$7,0))</f>
        <v>3929.6000000000931</v>
      </c>
      <c r="CL23" s="335">
        <f t="shared" si="523"/>
        <v>429.60000000009313</v>
      </c>
      <c r="CM23" s="336">
        <f t="shared" si="524"/>
        <v>1.1227428571428837</v>
      </c>
      <c r="CN23" s="335">
        <f>INDEX('SO APRIL 2026 Rev2'!$B$6:$BG$51,MATCH(B23,'SO APRIL 2026 Rev2'!$B$6:$B$51,0),MATCH($CN$3,'SO APRIL 2026 Rev2'!$B$5:$XG$5,0))</f>
        <v>2900</v>
      </c>
      <c r="CO23" s="335">
        <f>INDEX('Summary sales'!$A$6:$BX$50,MATCH($B23,'Summary sales'!$A$6:$A$50,0),MATCH($CN$3,'Summary sales'!$A$7:$BX$7,0))</f>
        <v>4163.5999999996275</v>
      </c>
      <c r="CP23" s="335">
        <f t="shared" si="525"/>
        <v>1263.5999999996275</v>
      </c>
      <c r="CQ23" s="336">
        <f t="shared" si="526"/>
        <v>1.435724137930906</v>
      </c>
      <c r="CR23" s="335">
        <f>INDEX('SO APRIL 2026 Rev2'!$B$6:$BG$51,MATCH(B23,'SO APRIL 2026 Rev2'!$B$6:$B$51,0),MATCH($CR$3,'SO APRIL 2026 Rev2'!$B$5:$XG$5,0))</f>
        <v>5000</v>
      </c>
      <c r="CS23" s="335">
        <f>INDEX('Summary sales'!$A$6:$BX$50,MATCH($B23,'Summary sales'!$A$6:$A$50,0),MATCH($CR$3,'Summary sales'!$A$7:$BX$7,0))</f>
        <v>3465.2199999999721</v>
      </c>
      <c r="CT23" s="335">
        <f t="shared" si="527"/>
        <v>-1534.7800000000279</v>
      </c>
      <c r="CU23" s="336">
        <f t="shared" si="528"/>
        <v>0.69304399999999444</v>
      </c>
      <c r="CV23" s="335">
        <f>INDEX('SO APRIL 2026 Rev2'!$B$6:$BG$51,MATCH(B23,'SO APRIL 2026 Rev2'!$B$6:$B$51,0),MATCH($CV$3,'SO APRIL 2026 Rev2'!$B$5:$XG$5,0))</f>
        <v>8000</v>
      </c>
      <c r="CW23" s="335">
        <f>INDEX('Summary sales'!$A$6:$BX$50,MATCH($B23,'Summary sales'!$A$6:$A$50,0),MATCH($CV$3,'Summary sales'!$A$7:$BX$7,0))</f>
        <v>4155.1999999999534</v>
      </c>
      <c r="CX23" s="335">
        <f t="shared" si="529"/>
        <v>-3844.8000000000466</v>
      </c>
      <c r="CY23" s="336">
        <f t="shared" si="530"/>
        <v>0.5193999999999942</v>
      </c>
      <c r="CZ23" s="335">
        <f>INDEX('SO APRIL 2026 Rev2'!$B$6:$BG$51,MATCH(B23,'SO APRIL 2026 Rev2'!$B$6:$B$51,0),MATCH($CZ$3,'SO APRIL 2026 Rev2'!$B$5:$XG$5,0))</f>
        <v>11659.554548387085</v>
      </c>
      <c r="DA23" s="335">
        <f>INDEX('Summary sales'!$A$6:$BX$50,MATCH($B23,'Summary sales'!$A$6:$A$50,0),MATCH($CZ$3,'Summary sales'!$A$7:$BX$7,0))</f>
        <v>17890.164999999106</v>
      </c>
      <c r="DB23" s="335">
        <f t="shared" si="531"/>
        <v>6230.6104516120213</v>
      </c>
      <c r="DC23" s="336">
        <f t="shared" si="532"/>
        <v>1.5343780867232126</v>
      </c>
      <c r="DD23" s="335">
        <f>INDEX('SO APRIL 2026 Rev2'!$B$6:$BG$51,MATCH(B23,'SO APRIL 2026 Rev2'!$B$6:$B$51,0),MATCH($DD$3,'SO APRIL 2026 Rev2'!$B$5:$XG$5,0))</f>
        <v>2020.8603225806426</v>
      </c>
      <c r="DE23" s="335">
        <f>INDEX('Summary sales'!$A$6:$BX$50,MATCH($B23,'Summary sales'!$A$6:$A$50,0),MATCH($DD$3,'Summary sales'!$A$7:$BX$7,0))</f>
        <v>2396.1900000004098</v>
      </c>
      <c r="DF23" s="335">
        <f t="shared" si="533"/>
        <v>375.32967741976722</v>
      </c>
      <c r="DG23" s="336">
        <f t="shared" si="534"/>
        <v>1.1857276691644232</v>
      </c>
      <c r="DH23" s="335">
        <f>INDEX('SO APRIL 2026 Rev2'!$B$6:$BG$51,MATCH(B23,'SO APRIL 2026 Rev2'!$B$6:$B$51,0),MATCH($DH$3,'SO APRIL 2026 Rev2'!$B$5:$XG$5,0))</f>
        <v>800</v>
      </c>
      <c r="DI23" s="335">
        <f>INDEX('Summary sales'!$A$6:$BX$50,MATCH($B23,'Summary sales'!$A$6:$A$50,0),MATCH($DH$3,'Summary sales'!$A$7:$BX$7,0))</f>
        <v>64.309999999939464</v>
      </c>
      <c r="DJ23" s="335">
        <f t="shared" si="535"/>
        <v>-735.69000000006054</v>
      </c>
      <c r="DK23" s="336">
        <f t="shared" si="536"/>
        <v>8.0387499999924325E-2</v>
      </c>
      <c r="DL23" s="335">
        <f>INDEX('SO APRIL 2026 Rev2'!$B$6:$BG$51,MATCH(B23,'SO APRIL 2026 Rev2'!$B$6:$B$51,0),MATCH($DL$3,'SO APRIL 2026 Rev2'!$B$5:$XG$5,0))</f>
        <v>7200</v>
      </c>
      <c r="DM23" s="335">
        <f>INDEX('Summary sales'!$A$6:$BX$50,MATCH($B23,'Summary sales'!$A$6:$A$50,0),MATCH($DL$3,'Summary sales'!$A$7:$BX$7,0))</f>
        <v>9051.390000000596</v>
      </c>
      <c r="DN23" s="335">
        <f t="shared" si="537"/>
        <v>1851.390000000596</v>
      </c>
      <c r="DO23" s="336">
        <f t="shared" si="538"/>
        <v>1.2571375000000828</v>
      </c>
      <c r="DP23" s="335">
        <f>INDEX('SO APRIL 2026 Rev2'!$B$6:$BG$51,MATCH(B23,'SO APRIL 2026 Rev2'!$B$6:$B$51,0),MATCH($DP$3,'SO APRIL 2026 Rev2'!$B$5:$XG$5,0))</f>
        <v>3499.876774193548</v>
      </c>
      <c r="DQ23" s="335">
        <f>INDEX('Summary sales'!$A$6:$BX$50,MATCH($B23,'Summary sales'!$A$6:$A$50,0),MATCH($DP$3,'Summary sales'!$A$7:$BX$7,0))</f>
        <v>4504.0499999999884</v>
      </c>
      <c r="DR23" s="335">
        <f t="shared" si="539"/>
        <v>1004.1732258064403</v>
      </c>
      <c r="DS23" s="336">
        <f t="shared" si="540"/>
        <v>1.2869167375293733</v>
      </c>
      <c r="DT23" s="335">
        <f>INDEX('SO APRIL 2026 Rev2'!$B$6:$BG$51,MATCH(B23,'SO APRIL 2026 Rev2'!$B$6:$B$51,0),MATCH($DT$3,'SO APRIL 2026 Rev2'!$B$5:$XG$5,0))</f>
        <v>2043.2745161290325</v>
      </c>
      <c r="DU23" s="335">
        <f>INDEX('Summary sales'!$A$6:$BX$50,MATCH($B23,'Summary sales'!$A$6:$A$50,0),MATCH($DT$3,'Summary sales'!$A$7:$BX$7,0))</f>
        <v>1234.2700000000186</v>
      </c>
      <c r="DV23" s="335">
        <f t="shared" si="541"/>
        <v>-809.00451612901384</v>
      </c>
      <c r="DW23" s="336">
        <f t="shared" si="542"/>
        <v>0.60406469627895787</v>
      </c>
      <c r="DX23" s="335">
        <f>INDEX('SO APRIL 2026 Rev2'!$B$6:$BG$51,MATCH(B23,'SO APRIL 2026 Rev2'!$B$6:$B$51,0),MATCH($DX$3,'SO APRIL 2026 Rev2'!$B$5:$XG$5,0))</f>
        <v>1999.5303225806451</v>
      </c>
      <c r="DY23" s="335">
        <f>INDEX('Summary sales'!$A$6:$BX$50,MATCH($B23,'Summary sales'!$A$6:$A$50,0),MATCH($DX$3,'Summary sales'!$A$7:$BX$7,0))</f>
        <v>1982.609999999986</v>
      </c>
      <c r="DZ23" s="335">
        <f t="shared" si="543"/>
        <v>-16.920322580659104</v>
      </c>
      <c r="EA23" s="336">
        <f t="shared" si="544"/>
        <v>0.99153785146962847</v>
      </c>
      <c r="EB23" s="335">
        <f>INDEX('SO APRIL 2026 Rev2'!$B$6:$BG$51,MATCH(B23,'SO APRIL 2026 Rev2'!$B$6:$B$51,0),MATCH($EB$3,'SO APRIL 2026 Rev2'!$B$5:$XG$5,0))</f>
        <v>1000</v>
      </c>
      <c r="EC23" s="335">
        <f>INDEX('Summary sales'!$A$6:$BX$50,MATCH($B23,'Summary sales'!$A$6:$A$50,0),MATCH($EB$3,'Summary sales'!$A$7:$BX$7,0))</f>
        <v>846.36999999999534</v>
      </c>
      <c r="ED23" s="335">
        <f t="shared" si="545"/>
        <v>-153.63000000000466</v>
      </c>
      <c r="EE23" s="336">
        <f t="shared" si="546"/>
        <v>0.84636999999999529</v>
      </c>
      <c r="EF23" s="335">
        <f>INDEX('SO APRIL 2026 Rev2'!$B$6:$BG$51,MATCH(B23,'SO APRIL 2026 Rev2'!$B$6:$B$51,0),MATCH($EF$3,'SO APRIL 2026 Rev2'!$B$5:$XG$5,0))</f>
        <v>11007.047419354845</v>
      </c>
      <c r="EG23" s="335">
        <f>INDEX('Summary sales'!$A$6:$BX$50,MATCH($B23,'Summary sales'!$A$6:$A$50,0),MATCH($EF$3,'Summary sales'!$A$7:$BX$7,0))</f>
        <v>10953.370000000112</v>
      </c>
      <c r="EH23" s="335">
        <f t="shared" si="547"/>
        <v>-53.677419354733502</v>
      </c>
      <c r="EI23" s="336">
        <f t="shared" si="548"/>
        <v>0.99512335894362125</v>
      </c>
      <c r="EJ23" s="335">
        <f>INDEX('SO APRIL 2026 Rev2'!$B$6:$BG$51,MATCH(B23,'SO APRIL 2026 Rev2'!$B$6:$B$51,0),MATCH($EJ$3,'SO APRIL 2026 Rev2'!$B$5:$XG$5,0))</f>
        <v>1519.5448387096778</v>
      </c>
      <c r="EK23" s="335">
        <f>INDEX('Summary sales'!$A$6:$BX$50,MATCH($B23,'Summary sales'!$A$6:$A$50,0),MATCH($EJ$3,'Summary sales'!$A$7:$BX$7,0))</f>
        <v>1818.5900000000838</v>
      </c>
      <c r="EL23" s="335">
        <f t="shared" si="549"/>
        <v>299.04516129040599</v>
      </c>
      <c r="EM23" s="336">
        <f t="shared" si="550"/>
        <v>1.1967991688513386</v>
      </c>
      <c r="EN23" s="335">
        <f>INDEX('SO APRIL 2026 Rev2'!$B$6:$BG$51,MATCH(B23,'SO APRIL 2026 Rev2'!$B$6:$B$51,0),MATCH($EN$3,'SO APRIL 2026 Rev2'!$B$5:$XG$5,0))</f>
        <v>3999.6741935483842</v>
      </c>
      <c r="EO23" s="335">
        <f>INDEX('Summary sales'!$A$6:$BX$50,MATCH($B23,'Summary sales'!$A$6:$A$50,0),MATCH($EN$3,'Summary sales'!$A$7:$BX$7,0))</f>
        <v>6364.339999999851</v>
      </c>
      <c r="EP23" s="335">
        <f t="shared" si="551"/>
        <v>2364.6658064514668</v>
      </c>
      <c r="EQ23" s="336">
        <f t="shared" si="552"/>
        <v>1.591214606996179</v>
      </c>
      <c r="ER23" s="335">
        <f>INDEX('SO APRIL 2026 Rev2'!$B$6:$BG$51,MATCH(B23,'SO APRIL 2026 Rev2'!$B$6:$B$51,0),MATCH($ER$3,'SO APRIL 2026 Rev2'!$B$5:$XG$5,0))</f>
        <v>7000</v>
      </c>
      <c r="ES23" s="335">
        <f>INDEX('Summary sales'!$A$6:$BX$50,MATCH(B23,'Summary sales'!$A$6:$A$50,0),MATCH($ER$3,'Summary sales'!$A$7:$BX$7,0))</f>
        <v>8931.890000000014</v>
      </c>
      <c r="ET23" s="335">
        <f t="shared" si="553"/>
        <v>1931.890000000014</v>
      </c>
      <c r="EU23" s="336">
        <f t="shared" si="554"/>
        <v>1.2759842857142878</v>
      </c>
      <c r="EV23" s="335">
        <f>INDEX('SO APRIL 2026 Rev2'!$B$6:$BG$51,MATCH(B23,'SO APRIL 2026 Rev2'!$B$6:$B$51,0),MATCH($EV$3,'SO APRIL 2026 Rev2'!$B$5:$XG$5,0))</f>
        <v>5000</v>
      </c>
      <c r="EW23" s="335">
        <f>INDEX('Summary sales'!$A$6:$BX$50,MATCH($B23,'Summary sales'!$A$6:$A$50,0),MATCH($EV$3,'Summary sales'!$A$7:$BX$7,0))</f>
        <v>5977.3599999998696</v>
      </c>
      <c r="EX23" s="335">
        <f t="shared" si="555"/>
        <v>977.35999999986961</v>
      </c>
      <c r="EY23" s="336">
        <f t="shared" si="556"/>
        <v>1.1954719999999739</v>
      </c>
      <c r="EZ23" s="335">
        <f>INDEX('SO APRIL 2026 Rev2'!$B$6:$BG$51,MATCH(B23,'SO APRIL 2026 Rev2'!$B$6:$B$51,0),MATCH($EZ$3,'SO APRIL 2026 Rev2'!$B$5:$XG$5,0))</f>
        <v>26500</v>
      </c>
      <c r="FA23" s="335">
        <f>INDEX('Summary sales'!$A$6:$BX$50,MATCH($B23,'Summary sales'!$A$6:$A$50,0),MATCH($EZ$3,'Summary sales'!$A$7:$BX$7,0))</f>
        <v>46643.209999999963</v>
      </c>
      <c r="FB23" s="335">
        <f t="shared" si="557"/>
        <v>20143.209999999963</v>
      </c>
      <c r="FC23" s="336">
        <f t="shared" si="558"/>
        <v>1.7601211320754704</v>
      </c>
      <c r="FD23" s="335">
        <f>INDEX('SO APRIL 2026 Rev2'!$B$6:$BG$51,MATCH(B23,'SO APRIL 2026 Rev2'!$B$6:$B$51,0),MATCH($FD$3,'SO APRIL 2026 Rev2'!$B$5:$XG$5,0))</f>
        <v>6500</v>
      </c>
      <c r="FE23" s="335">
        <f>INDEX('Summary sales'!$A$6:$BX$50,MATCH(B23,'Summary sales'!$A$6:$A$50,0),MATCH($FD$3,'Summary sales'!$A$7:$BX$7,0))</f>
        <v>5082.190000000177</v>
      </c>
      <c r="FF23" s="335">
        <f t="shared" si="559"/>
        <v>-1417.809999999823</v>
      </c>
      <c r="FG23" s="336">
        <f t="shared" si="560"/>
        <v>0.78187538461541184</v>
      </c>
      <c r="FH23" s="335">
        <f>INDEX('SO APRIL 2026 Rev2'!$B$6:$BG$51,MATCH(B23,'SO APRIL 2026 Rev2'!$B$6:$B$51,0),MATCH($FH$3,'SO APRIL 2026 Rev2'!$B$5:$XG$5,0))</f>
        <v>3500</v>
      </c>
      <c r="FI23" s="335">
        <f>INDEX('Summary sales'!$A$6:$BX$50,MATCH(B23,'Summary sales'!$A$6:$A$50,0),MATCH($FH$3,'Summary sales'!$A$7:$BX$7,0))</f>
        <v>3881.9000000003725</v>
      </c>
      <c r="FJ23" s="335">
        <f t="shared" si="561"/>
        <v>381.90000000037253</v>
      </c>
      <c r="FK23" s="336">
        <f t="shared" si="562"/>
        <v>1.1091142857143921</v>
      </c>
      <c r="FL23" s="335">
        <f>INDEX('SO APRIL 2026 Rev2'!$B$6:$BG$51,MATCH(B23,'SO APRIL 2026 Rev2'!$B$6:$B$51,0),MATCH($FL$3,'SO APRIL 2026 Rev2'!$B$5:$XG$5,0))</f>
        <v>726.8151612903232</v>
      </c>
      <c r="FM23" s="335">
        <f>INDEX('Summary sales'!$A$6:$BX$50,MATCH(B23,'Summary sales'!$A$6:$A$50,0),MATCH($FL$3,'Summary sales'!$A$7:$BX$7,0))</f>
        <v>678.73999999999069</v>
      </c>
      <c r="FN23" s="335">
        <f t="shared" si="563"/>
        <v>-48.075161290332517</v>
      </c>
      <c r="FO23" s="336">
        <f t="shared" si="564"/>
        <v>0.93385503790952273</v>
      </c>
      <c r="FP23" s="335">
        <f>INDEX('SO APRIL 2026 Rev2'!$B$6:$BG$51,MATCH(B23,'SO APRIL 2026 Rev2'!$B$6:$B$51,0),MATCH($FP$3,'SO APRIL 2026 Rev2'!$B$5:$XG$5,0))</f>
        <v>3018.0416129032269</v>
      </c>
      <c r="FQ23" s="335">
        <f>INDEX('Summary sales'!$A$6:$BX$50,MATCH(B23,'Summary sales'!$A$6:$A$50,0),MATCH($FP$3,'Summary sales'!$A$7:$BX$7,0))</f>
        <v>3916.3699999996461</v>
      </c>
      <c r="FR23" s="335">
        <f t="shared" si="565"/>
        <v>898.32838709641919</v>
      </c>
      <c r="FS23" s="336">
        <f t="shared" si="566"/>
        <v>1.2976527504643203</v>
      </c>
      <c r="FT23" s="335">
        <f>INDEX('SO APRIL 2026 Rev2'!$B$6:$BG$51,MATCH(B23,'SO APRIL 2026 Rev2'!$B$6:$B$51,0),MATCH($FT$3,'SO APRIL 2026 Rev2'!$B$5:$XG$5,0))</f>
        <v>2044.9996774193546</v>
      </c>
      <c r="FU23" s="335">
        <f>INDEX('Summary sales'!$A$6:$BX$50,MATCH(B23,'Summary sales'!$A$6:$A$50,0),MATCH($FT$3,'Summary sales'!$A$7:$BX$7,0))</f>
        <v>3047.6000000000931</v>
      </c>
      <c r="FV23" s="335">
        <f t="shared" si="567"/>
        <v>1002.6003225807385</v>
      </c>
      <c r="FW23" s="336">
        <f t="shared" si="568"/>
        <v>1.4902691837320725</v>
      </c>
      <c r="FX23" s="335">
        <f>INDEX('SO APRIL 2026 Rev2'!$B$6:$BG$51,MATCH(B23,'SO APRIL 2026 Rev2'!$B$6:$B$51,0),MATCH($FX$3,'SO APRIL 2026 Rev2'!$B$5:$XG$5,0))</f>
        <v>369.61070967741654</v>
      </c>
      <c r="FY23" s="335">
        <f>INDEX('Summary sales'!$A$6:$BX$50,MATCH(B23,'Summary sales'!$A$6:$A$50,0),MATCH($FX$3,'Summary sales'!$A$7:$BX$7,0))</f>
        <v>2012.9830000000075</v>
      </c>
      <c r="FZ23" s="335">
        <f t="shared" si="569"/>
        <v>1643.372290322591</v>
      </c>
      <c r="GA23" s="336">
        <f t="shared" si="570"/>
        <v>5.4462247637706964</v>
      </c>
      <c r="GB23" s="335">
        <f>INDEX('SO APRIL 2026 Rev2'!$B$6:$BG$51,MATCH(B23,'SO APRIL 2026 Rev2'!$B$6:$B$51,0),MATCH($GB$3,'SO APRIL 2026 Rev2'!$B$5:$XG$5,0))</f>
        <v>0</v>
      </c>
      <c r="GC23" s="335">
        <f>INDEX('Summary sales'!$A$6:$BX$50,MATCH(B23,'Summary sales'!$A$6:$A$50,0),MATCH($GB$3,'Summary sales'!$A$7:$BX$7,0))</f>
        <v>0</v>
      </c>
      <c r="GD23" s="335">
        <f t="shared" si="571"/>
        <v>0</v>
      </c>
      <c r="GE23" s="336" t="e">
        <f t="shared" si="572"/>
        <v>#DIV/0!</v>
      </c>
      <c r="GF23" s="335">
        <f>INDEX('SO APRIL 2026 Rev2'!$B$6:$BG$51,MATCH(B23,'SO APRIL 2026 Rev2'!$B$6:$B$51,0),MATCH($GF$3,'SO APRIL 2026 Rev2'!$B$5:$XG$5,0))</f>
        <v>5000</v>
      </c>
      <c r="GG23" s="335">
        <f>INDEX('Summary sales'!$A$6:$BX$50,MATCH($B23,'Summary sales'!$A$6:$A$50,0),MATCH($GF$3,'Summary sales'!$A$7:$BX$7,0))</f>
        <v>7169.8510000001625</v>
      </c>
      <c r="GH23" s="335">
        <f t="shared" si="573"/>
        <v>2169.8510000001625</v>
      </c>
      <c r="GI23" s="336">
        <f t="shared" si="574"/>
        <v>1.4339702000000325</v>
      </c>
      <c r="GJ23" s="335">
        <f>INDEX('SO APRIL 2026 Rev2'!$B$6:$BG$51,MATCH(B23,'SO APRIL 2026 Rev2'!$B$6:$B$51,0),MATCH($GJ$3,'SO APRIL 2026 Rev2'!$B$5:$XG$5,0))</f>
        <v>1121.900322580635</v>
      </c>
      <c r="GK23" s="335">
        <f>INDEX('Summary sales'!$A$6:$BX$50,MATCH($B23,'Summary sales'!$A$6:$A$50,0),MATCH($GJ$3,'Summary sales'!$A$7:$BX$7,0))</f>
        <v>1890.3100000000559</v>
      </c>
      <c r="GL23" s="335">
        <f t="shared" si="575"/>
        <v>768.40967741942086</v>
      </c>
      <c r="GM23" s="336">
        <f t="shared" si="576"/>
        <v>1.6849179574633668</v>
      </c>
      <c r="GN23" s="335">
        <f>INDEX('SO APRIL 2026 Rev2'!$B$6:$BG$51,MATCH(B23,'SO APRIL 2026 Rev2'!$B$6:$B$51,0),MATCH($GN$3,'SO APRIL 2026 Rev2'!$B$5:$XG$5,0))</f>
        <v>1800</v>
      </c>
      <c r="GO23" s="335">
        <f>INDEX('Summary sales'!$A$6:$BX$50,MATCH(B23,'Summary sales'!$A$6:$A$50,0),MATCH($GN$3,'Summary sales'!$A$7:$BX$7,0))</f>
        <v>1972.7419999999693</v>
      </c>
      <c r="GP23" s="335">
        <f t="shared" si="577"/>
        <v>172.74199999996927</v>
      </c>
      <c r="GQ23" s="336">
        <f t="shared" si="578"/>
        <v>1.0959677777777608</v>
      </c>
      <c r="GR23" s="335">
        <f>INDEX('SO APRIL 2026 Rev2'!$B$6:$BG$51,MATCH(B23,'SO APRIL 2026 Rev2'!$B$6:$B$51,0),MATCH($GR$3,'SO APRIL 2026 Rev2'!$B$5:$XG$5,0))</f>
        <v>2499.7025806451697</v>
      </c>
      <c r="GS23" s="335">
        <f>INDEX('Summary sales'!$A$6:$BX$50,MATCH(B23,'Summary sales'!$A$6:$A$50,0),MATCH($GR$3,'Summary sales'!$A$7:$BX$7,0))</f>
        <v>3139.5500000002794</v>
      </c>
      <c r="GT23" s="335">
        <f t="shared" si="579"/>
        <v>639.84741935510965</v>
      </c>
      <c r="GU23" s="336">
        <f t="shared" si="580"/>
        <v>1.2559694198459266</v>
      </c>
      <c r="GV23" s="335">
        <f>INDEX('SO APRIL 2026 Rev2'!$B$6:$BG$51,MATCH(B23,'SO APRIL 2026 Rev2'!$B$6:$B$51,0),MATCH($GV$3,'SO APRIL 2026 Rev2'!$B$5:$XG$5,0))</f>
        <v>0</v>
      </c>
      <c r="GW23" s="335">
        <f>INDEX('Summary sales'!$A$6:$BX$50,MATCH(B23,'Summary sales'!$A$6:$A$50,0),MATCH($GV$3,'Summary sales'!$A$7:$BX$7,0))</f>
        <v>0</v>
      </c>
      <c r="GX23" s="335">
        <f t="shared" si="581"/>
        <v>0</v>
      </c>
      <c r="GY23" s="336" t="e">
        <f t="shared" si="582"/>
        <v>#DIV/0!</v>
      </c>
      <c r="GZ23" s="335">
        <f>INDEX('SO APRIL 2026 Rev2'!$B$6:$BG$51,MATCH(B23,'SO APRIL 2026 Rev2'!$B$6:$B$51,0),MATCH($GZ$3,'SO APRIL 2026 Rev2'!$B$5:$XG$5,0))</f>
        <v>0</v>
      </c>
      <c r="HA23" s="335">
        <f>INDEX('Summary sales'!$A$6:$BX$50,MATCH(B23,'Summary sales'!$A$6:$A$50,0),MATCH($GZ$3,'Summary sales'!$A$7:$BX$7,0))</f>
        <v>0</v>
      </c>
      <c r="HB23" s="335">
        <f t="shared" si="583"/>
        <v>0</v>
      </c>
      <c r="HC23" s="379" t="e">
        <f t="shared" si="584"/>
        <v>#DIV/0!</v>
      </c>
    </row>
    <row r="24" spans="1:211" ht="15" customHeight="1">
      <c r="A24" s="574"/>
      <c r="B24" s="333">
        <f t="shared" si="585"/>
        <v>46128</v>
      </c>
      <c r="C24" s="334" t="str">
        <f t="shared" si="478"/>
        <v>Kam</v>
      </c>
      <c r="D24" s="335">
        <f t="shared" si="479"/>
        <v>174037.04590322578</v>
      </c>
      <c r="E24" s="335">
        <f t="shared" ca="1" si="480"/>
        <v>203876.51900000434</v>
      </c>
      <c r="F24" s="335">
        <f t="shared" ca="1" si="481"/>
        <v>29839.473096778558</v>
      </c>
      <c r="G24" s="336">
        <f t="shared" ca="1" si="482"/>
        <v>1.1714547206999304</v>
      </c>
      <c r="H24" s="335">
        <f>INDEX('SO APRIL 2026 Rev2'!$B$6:$BG$51,MATCH(B24,'SO APRIL 2026 Rev2'!$B$6:$B$51,0),MATCH($H$3,'SO APRIL 2026 Rev2'!$B$5:$XG$5,0))</f>
        <v>1199.5729032258068</v>
      </c>
      <c r="I24" s="335">
        <f>INDEX('Summary sales'!$A$6:$BX$50,MATCH(B24,'Summary sales'!$A$6:$A$50,0),MATCH($H$3,'Summary sales'!$A$7:$BX$7,0))</f>
        <v>816.25</v>
      </c>
      <c r="J24" s="335">
        <f t="shared" si="483"/>
        <v>-383.32290322580684</v>
      </c>
      <c r="K24" s="336">
        <f t="shared" si="484"/>
        <v>0.68045051518336075</v>
      </c>
      <c r="L24" s="335">
        <f>INDEX('SO APRIL 2026 Rev2'!$B$6:$BG$51,MATCH(B24,'SO APRIL 2026 Rev2'!$B$6:$B$51,0),MATCH($L$3,'SO APRIL 2026 Rev2'!$B$5:$XG$5,0))</f>
        <v>1500</v>
      </c>
      <c r="M24" s="335">
        <f>INDEX('Summary sales'!$A$6:$BX$50,MATCH($B24,'Summary sales'!$A$6:$A$50,0),MATCH($L$3,'Summary sales'!$A$7:$BX$7,0))</f>
        <v>2092.3799999989569</v>
      </c>
      <c r="N24" s="335">
        <f t="shared" si="485"/>
        <v>592.37999999895692</v>
      </c>
      <c r="O24" s="336">
        <f t="shared" si="486"/>
        <v>1.3949199999993047</v>
      </c>
      <c r="P24" s="335">
        <f>INDEX('SO APRIL 2026 Rev2'!$B$6:$BG$51,MATCH(B24,'SO APRIL 2026 Rev2'!$B$6:$B$51,0),MATCH($P$3,'SO APRIL 2026 Rev2'!$B$5:$XG$5,0))</f>
        <v>1129.7312903225857</v>
      </c>
      <c r="Q24" s="335">
        <f>INDEX('Summary sales'!$A$6:$BX$50,MATCH($B24,'Summary sales'!$A$6:$A$50,0),MATCH($P$3,'Summary sales'!$A$7:$BX$7,0))</f>
        <v>1467.6200000001118</v>
      </c>
      <c r="R24" s="335">
        <f t="shared" si="487"/>
        <v>337.88870967752609</v>
      </c>
      <c r="S24" s="336">
        <f t="shared" si="488"/>
        <v>1.2990876791427497</v>
      </c>
      <c r="T24" s="335">
        <f>INDEX('SO APRIL 2026 Rev2'!$B$6:$BG$51,MATCH(B24,'SO APRIL 2026 Rev2'!$B$6:$B$51,0),MATCH($T$3,'SO APRIL 2026 Rev2'!$B$5:$XG$5,0))</f>
        <v>3282.5161290322658</v>
      </c>
      <c r="U24" s="335">
        <f>INDEX('Summary sales'!$A$6:$BX$50,MATCH($B24,'Summary sales'!$A$6:$A$50,0),MATCH($T$3,'Summary sales'!$A$7:$BX$7,0))</f>
        <v>3559</v>
      </c>
      <c r="V24" s="335">
        <f t="shared" si="489"/>
        <v>276.48387096773422</v>
      </c>
      <c r="W24" s="336">
        <f t="shared" si="490"/>
        <v>1.0842292497887118</v>
      </c>
      <c r="X24" s="335">
        <f>INDEX('SO APRIL 2026 Rev2'!$B$6:$BG$51,MATCH(B24,'SO APRIL 2026 Rev2'!$B$6:$B$51,0),MATCH($X$3,'SO APRIL 2026 Rev2'!$B$5:$XG$5,0))</f>
        <v>644.02064516129087</v>
      </c>
      <c r="Y24" s="335">
        <f>INDEX('Summary sales'!$A$6:$BX$50,MATCH($B24,'Summary sales'!$A$6:$A$50,0),MATCH($X$3,'Summary sales'!$A$7:$BX$7,0))</f>
        <v>834.69000000006054</v>
      </c>
      <c r="Z24" s="335">
        <f t="shared" si="491"/>
        <v>190.66935483876966</v>
      </c>
      <c r="AA24" s="336">
        <f t="shared" si="492"/>
        <v>1.2960609357344712</v>
      </c>
      <c r="AB24" s="335">
        <f>INDEX('SO APRIL 2026 Rev2'!$B$6:$BG$51,MATCH(B24,'SO APRIL 2026 Rev2'!$B$6:$B$51,0),MATCH($AB$3,'SO APRIL 2026 Rev2'!$B$5:$XG$5,0))</f>
        <v>0</v>
      </c>
      <c r="AC24" s="335">
        <f>INDEX('Summary sales'!$A$6:$BX$50,MATCH($B24,'Summary sales'!$A$6:$A$50,0),MATCH($AB$3,'Summary sales'!$A$7:$BX$7,0))</f>
        <v>0</v>
      </c>
      <c r="AD24" s="335">
        <f t="shared" si="493"/>
        <v>0</v>
      </c>
      <c r="AE24" s="336" t="e">
        <f t="shared" si="494"/>
        <v>#DIV/0!</v>
      </c>
      <c r="AF24" s="335">
        <f>INDEX('SO APRIL 2026 Rev2'!$B$6:$BG$51,MATCH(B24,'SO APRIL 2026 Rev2'!$B$6:$B$51,0),MATCH($AF$3,'SO APRIL 2026 Rev2'!$B$5:$XG$5,0))</f>
        <v>499.97064516129024</v>
      </c>
      <c r="AG24" s="335">
        <f>INDEX('Summary sales'!$A$6:$BX$50,MATCH($B24,'Summary sales'!$A$6:$A$50,0),MATCH($AF$3,'Summary sales'!$A$7:$BX$7,0))</f>
        <v>373.44000000000233</v>
      </c>
      <c r="AH24" s="335">
        <f t="shared" si="495"/>
        <v>-126.53064516128791</v>
      </c>
      <c r="AI24" s="336">
        <f t="shared" si="496"/>
        <v>0.74692385165839248</v>
      </c>
      <c r="AJ24" s="335">
        <f>INDEX('SO APRIL 2026 Rev2'!$B$6:$BG$51,MATCH(B24,'SO APRIL 2026 Rev2'!$B$6:$B$51,0),MATCH($AJ$3,'SO APRIL 2026 Rev2'!$B$5:$XG$5,0))</f>
        <v>603.76322580644887</v>
      </c>
      <c r="AK24" s="335">
        <f>INDEX('Summary sales'!$A$6:$BX$50,MATCH($B24,'Summary sales'!$A$6:$A$50,0),MATCH($AJ$3,'Summary sales'!$A$7:$BX$7,0))</f>
        <v>951.52000000001863</v>
      </c>
      <c r="AL24" s="335">
        <f t="shared" si="497"/>
        <v>347.75677419356975</v>
      </c>
      <c r="AM24" s="336">
        <f t="shared" si="498"/>
        <v>1.5759820395305952</v>
      </c>
      <c r="AN24" s="335">
        <f>INDEX('SO APRIL 2026 Rev2'!$B$6:$BG$51,MATCH(B24,'SO APRIL 2026 Rev2'!$B$6:$B$51,0),MATCH($AN$3,'SO APRIL 2026 Rev2'!$B$5:$XG$5,0))</f>
        <v>673.27548387096704</v>
      </c>
      <c r="AO24" s="335">
        <f>INDEX('Summary sales'!$A$6:$BX$50,MATCH($B24,'Summary sales'!$A$6:$A$50,0),MATCH($AN$3,'Summary sales'!$A$7:$BX$7,0))</f>
        <v>788.46999999997206</v>
      </c>
      <c r="AP24" s="335">
        <f t="shared" si="499"/>
        <v>115.19451612900502</v>
      </c>
      <c r="AQ24" s="336">
        <f t="shared" si="500"/>
        <v>1.1710956642393977</v>
      </c>
      <c r="AR24" s="335">
        <f>INDEX('SO APRIL 2026 Rev2'!$B$6:$BG$51,MATCH(B24,'SO APRIL 2026 Rev2'!$B$6:$B$51,0),MATCH($AR$3,'SO APRIL 2026 Rev2'!$B$5:$XG$5,0))</f>
        <v>5514.1990322580623</v>
      </c>
      <c r="AS24" s="335">
        <f>INDEX('Summary sales'!$A$6:$BX$50,MATCH($B24,'Summary sales'!$A$6:$A$50,0),MATCH($AR$3,'Summary sales'!$A$7:$BX$7,0))</f>
        <v>6070.7899999991059</v>
      </c>
      <c r="AT24" s="335">
        <f t="shared" si="501"/>
        <v>556.59096774104364</v>
      </c>
      <c r="AU24" s="336">
        <f t="shared" si="502"/>
        <v>1.100937772554996</v>
      </c>
      <c r="AV24" s="335">
        <f>INDEX('SO APRIL 2026 Rev2'!$B$6:$BG$51,MATCH(B24,'SO APRIL 2026 Rev2'!$B$6:$B$51,0),MATCH($AV$3,'SO APRIL 2026 Rev2'!$B$5:$XG$5,0))</f>
        <v>8000</v>
      </c>
      <c r="AW24" s="335">
        <f>INDEX('Summary sales'!$A$6:$BX$50,MATCH($B24,'Summary sales'!$A$6:$A$50,0),MATCH($AV$3,'Summary sales'!$A$7:$BX$7,0))</f>
        <v>3664.1099999998696</v>
      </c>
      <c r="AX24" s="335">
        <f t="shared" si="503"/>
        <v>-4335.8900000001304</v>
      </c>
      <c r="AY24" s="336">
        <f t="shared" si="504"/>
        <v>0.45801374999998368</v>
      </c>
      <c r="AZ24" s="335">
        <f>INDEX('SO APRIL 2026 Rev2'!$B$6:$BG$51,MATCH(B24,'SO APRIL 2026 Rev2'!$B$6:$B$51,0),MATCH($AZ$3,'SO APRIL 2026 Rev2'!$B$5:$XG$5,0))</f>
        <v>500</v>
      </c>
      <c r="BA24" s="335">
        <f>INDEX('Summary sales'!$A$6:$BX$50,MATCH($B24,'Summary sales'!$A$6:$A$50,0),MATCH($AZ$3,'Summary sales'!$A$7:$BX$7,0))</f>
        <v>1376.2000000000698</v>
      </c>
      <c r="BB24" s="335">
        <f t="shared" si="505"/>
        <v>876.20000000006985</v>
      </c>
      <c r="BC24" s="336">
        <f t="shared" si="506"/>
        <v>2.7524000000001396</v>
      </c>
      <c r="BD24" s="335">
        <f>INDEX('SO APRIL 2026 Rev2'!$B$6:$BG$51,MATCH(B24,'SO APRIL 2026 Rev2'!$B$6:$B$51,0),MATCH($BD$3,'SO APRIL 2026 Rev2'!$B$5:$XG$5,0))</f>
        <v>500</v>
      </c>
      <c r="BE24" s="335">
        <f>INDEX('Summary sales'!$A$6:$BX$50,MATCH($B24,'Summary sales'!$A$6:$A$50,0),MATCH($BD$3,'Summary sales'!$A$7:$BX$7,0))</f>
        <v>872.95999999999913</v>
      </c>
      <c r="BF24" s="335">
        <f t="shared" si="507"/>
        <v>372.95999999999913</v>
      </c>
      <c r="BG24" s="336">
        <f t="shared" si="508"/>
        <v>1.7459199999999984</v>
      </c>
      <c r="BH24" s="335">
        <f>INDEX('SO APRIL 2026 Rev2'!$B$6:$BG$51,MATCH(B24,'SO APRIL 2026 Rev2'!$B$6:$B$51,0),MATCH($BH$3,'SO APRIL 2026 Rev2'!$B$5:$XG$5,0))</f>
        <v>4800</v>
      </c>
      <c r="BI24" s="335">
        <f>INDEX('Summary sales'!$A$6:$BX$50,MATCH($B24,'Summary sales'!$A$6:$A$50,0),MATCH($BH$3,'Summary sales'!$A$7:$BX$7,0))</f>
        <v>2665.9200000001583</v>
      </c>
      <c r="BJ24" s="335">
        <f t="shared" si="509"/>
        <v>-2134.0799999998417</v>
      </c>
      <c r="BK24" s="336">
        <f t="shared" si="510"/>
        <v>0.55540000000003298</v>
      </c>
      <c r="BL24" s="335">
        <f>INDEX('SO APRIL 2026 Rev2'!$B$6:$BG$51,MATCH(B24,'SO APRIL 2026 Rev2'!$B$6:$B$51,0),MATCH($BL$3,'SO APRIL 2026 Rev2'!$B$5:$XG$5,0))</f>
        <v>9000.0570967741915</v>
      </c>
      <c r="BM24" s="335">
        <f>INDEX('Summary sales'!$A$6:$BX$50,MATCH($B24,'Summary sales'!$A$6:$A$50,0),MATCH($BL$3,'Summary sales'!$A$7:$BX$7,0))</f>
        <v>8825.4400000004098</v>
      </c>
      <c r="BN24" s="335">
        <f t="shared" si="511"/>
        <v>-174.61709677378167</v>
      </c>
      <c r="BO24" s="336">
        <f t="shared" si="512"/>
        <v>0.98059822344500813</v>
      </c>
      <c r="BP24" s="335">
        <f>INDEX('SO APRIL 2026 Rev2'!$B$6:$BG$51,MATCH(B24,'SO APRIL 2026 Rev2'!$B$6:$B$51,0),MATCH($BP$3,'SO APRIL 2026 Rev2'!$B$5:$XG$5,0))</f>
        <v>1300</v>
      </c>
      <c r="BQ24" s="335">
        <f>INDEX('Summary sales'!$A$6:$BX$50,MATCH($B24,'Summary sales'!$A$6:$A$50,0),MATCH($BP$3,'Summary sales'!$A$7:$BX$7,0))</f>
        <v>1374.25</v>
      </c>
      <c r="BR24" s="335">
        <f t="shared" si="513"/>
        <v>74.25</v>
      </c>
      <c r="BS24" s="336">
        <f t="shared" si="514"/>
        <v>1.0571153846153847</v>
      </c>
      <c r="BT24" s="335">
        <f>INDEX('SO APRIL 2026 Rev2'!$B$6:$BG$51,MATCH(B24,'SO APRIL 2026 Rev2'!$B$6:$B$51,0),MATCH($BT$3,'SO APRIL 2026 Rev2'!$B$5:$XG$5,0))</f>
        <v>1000</v>
      </c>
      <c r="BU24" s="335">
        <f>INDEX('Summary sales'!$A$6:$BX$50,MATCH($B24,'Summary sales'!$A$6:$A$50,0),MATCH($BT$3,'Summary sales'!$A$7:$BX$7,0))</f>
        <v>1483.6510000000708</v>
      </c>
      <c r="BV24" s="335">
        <f t="shared" si="515"/>
        <v>483.65100000007078</v>
      </c>
      <c r="BW24" s="336">
        <f t="shared" si="516"/>
        <v>1.4836510000000709</v>
      </c>
      <c r="BX24" s="335">
        <f>INDEX('SO APRIL 2026 Rev2'!$B$6:$BG$51,MATCH(B24,'SO APRIL 2026 Rev2'!$B$6:$B$51,0),MATCH($BX$3,'SO APRIL 2026 Rev2'!$B$5:$XG$5,0))</f>
        <v>5500</v>
      </c>
      <c r="BY24" s="335">
        <f ca="1">INDEX('Summary sales'!$A$6:$BX$50,MATCH($B24,'Summary sales'!$A$6:$A$50,0),MATCH($BX$3,'Summary sales'!$A$7:$BX$7,0))</f>
        <v>5719.08</v>
      </c>
      <c r="BZ24" s="335">
        <f t="shared" ca="1" si="517"/>
        <v>219.07999999999993</v>
      </c>
      <c r="CA24" s="336">
        <f t="shared" ca="1" si="518"/>
        <v>1.0398327272727272</v>
      </c>
      <c r="CB24" s="335">
        <f>INDEX('SO APRIL 2026 Rev2'!$B$6:$BG$51,MATCH(B24,'SO APRIL 2026 Rev2'!$B$6:$B$51,0),MATCH($CB$3,'SO APRIL 2026 Rev2'!$B$5:$XG$5,0))</f>
        <v>70.054838709677327</v>
      </c>
      <c r="CC24" s="335">
        <f>INDEX('Summary sales'!$A$6:$BX$50,MATCH($B24,'Summary sales'!$A$6:$A$50,0),MATCH($CB$3,'Summary sales'!$A$7:$BX$7,0))</f>
        <v>85</v>
      </c>
      <c r="CD24" s="335">
        <f t="shared" si="519"/>
        <v>14.945161290322673</v>
      </c>
      <c r="CE24" s="336">
        <f t="shared" si="520"/>
        <v>1.2133351752083636</v>
      </c>
      <c r="CF24" s="335">
        <f>INDEX('SO APRIL 2026 Rev2'!$B$6:$BG$51,MATCH(B24,'SO APRIL 2026 Rev2'!$B$6:$B$51,0),MATCH($CF$3,'SO APRIL 2026 Rev2'!$B$5:$XG$5,0))</f>
        <v>89.451612903225808</v>
      </c>
      <c r="CG24" s="335">
        <f>INDEX('Summary sales'!$A$6:$BX$50,MATCH($B24,'Summary sales'!$A$6:$A$50,0),MATCH($CF$3,'Summary sales'!$A$7:$BX$7,0))</f>
        <v>54.80800000000454</v>
      </c>
      <c r="CH24" s="335">
        <f t="shared" si="521"/>
        <v>-34.643612903221268</v>
      </c>
      <c r="CI24" s="336">
        <f t="shared" si="522"/>
        <v>0.61271114316629671</v>
      </c>
      <c r="CJ24" s="335">
        <f>INDEX('SO APRIL 2026 Rev2'!$B$6:$BG$51,MATCH(B24,'SO APRIL 2026 Rev2'!$B$6:$B$51,0),MATCH($CJ$3,'SO APRIL 2026 Rev2'!$B$5:$XG$5,0))</f>
        <v>3500</v>
      </c>
      <c r="CK24" s="335">
        <f>INDEX('Summary sales'!$A$6:$BX$50,MATCH($B24,'Summary sales'!$A$6:$A$50,0),MATCH($CJ$3,'Summary sales'!$A$7:$BX$7,0))</f>
        <v>4335.7000000001863</v>
      </c>
      <c r="CL24" s="335">
        <f t="shared" si="523"/>
        <v>835.70000000018626</v>
      </c>
      <c r="CM24" s="336">
        <f t="shared" si="524"/>
        <v>1.2387714285714817</v>
      </c>
      <c r="CN24" s="335">
        <f>INDEX('SO APRIL 2026 Rev2'!$B$6:$BG$51,MATCH(B24,'SO APRIL 2026 Rev2'!$B$6:$B$51,0),MATCH($CN$3,'SO APRIL 2026 Rev2'!$B$5:$XG$5,0))</f>
        <v>2900</v>
      </c>
      <c r="CO24" s="335">
        <f>INDEX('Summary sales'!$A$6:$BX$50,MATCH($B24,'Summary sales'!$A$6:$A$50,0),MATCH($CN$3,'Summary sales'!$A$7:$BX$7,0))</f>
        <v>4256.7000000001863</v>
      </c>
      <c r="CP24" s="335">
        <f t="shared" si="525"/>
        <v>1356.7000000001863</v>
      </c>
      <c r="CQ24" s="336">
        <f t="shared" si="526"/>
        <v>1.4678275862069607</v>
      </c>
      <c r="CR24" s="335">
        <f>INDEX('SO APRIL 2026 Rev2'!$B$6:$BG$51,MATCH(B24,'SO APRIL 2026 Rev2'!$B$6:$B$51,0),MATCH($CR$3,'SO APRIL 2026 Rev2'!$B$5:$XG$5,0))</f>
        <v>5000</v>
      </c>
      <c r="CS24" s="335">
        <f>INDEX('Summary sales'!$A$6:$BX$50,MATCH($B24,'Summary sales'!$A$6:$A$50,0),MATCH($CR$3,'Summary sales'!$A$7:$BX$7,0))</f>
        <v>3942.8699999999953</v>
      </c>
      <c r="CT24" s="335">
        <f t="shared" si="527"/>
        <v>-1057.1300000000047</v>
      </c>
      <c r="CU24" s="336">
        <f t="shared" si="528"/>
        <v>0.78857399999999911</v>
      </c>
      <c r="CV24" s="335">
        <f>INDEX('SO APRIL 2026 Rev2'!$B$6:$BG$51,MATCH(B24,'SO APRIL 2026 Rev2'!$B$6:$B$51,0),MATCH($CV$3,'SO APRIL 2026 Rev2'!$B$5:$XG$5,0))</f>
        <v>5000</v>
      </c>
      <c r="CW24" s="335">
        <f>INDEX('Summary sales'!$A$6:$BX$50,MATCH($B24,'Summary sales'!$A$6:$A$50,0),MATCH($CV$3,'Summary sales'!$A$7:$BX$7,0))</f>
        <v>2638.5</v>
      </c>
      <c r="CX24" s="335">
        <f t="shared" si="529"/>
        <v>-2361.5</v>
      </c>
      <c r="CY24" s="336">
        <f t="shared" si="530"/>
        <v>0.52769999999999995</v>
      </c>
      <c r="CZ24" s="335">
        <f>INDEX('SO APRIL 2026 Rev2'!$B$6:$BG$51,MATCH(B24,'SO APRIL 2026 Rev2'!$B$6:$B$51,0),MATCH($CZ$3,'SO APRIL 2026 Rev2'!$B$5:$XG$5,0))</f>
        <v>11659.554548387085</v>
      </c>
      <c r="DA24" s="335">
        <f>INDEX('Summary sales'!$A$6:$BX$50,MATCH($B24,'Summary sales'!$A$6:$A$50,0),MATCH($CZ$3,'Summary sales'!$A$7:$BX$7,0))</f>
        <v>19700.940000005066</v>
      </c>
      <c r="DB24" s="335">
        <f t="shared" si="531"/>
        <v>8041.3854516179817</v>
      </c>
      <c r="DC24" s="336">
        <f t="shared" si="532"/>
        <v>1.6896820473068914</v>
      </c>
      <c r="DD24" s="335">
        <f>INDEX('SO APRIL 2026 Rev2'!$B$6:$BG$51,MATCH(B24,'SO APRIL 2026 Rev2'!$B$6:$B$51,0),MATCH($DD$3,'SO APRIL 2026 Rev2'!$B$5:$XG$5,0))</f>
        <v>2020.8603225806426</v>
      </c>
      <c r="DE24" s="335">
        <f>INDEX('Summary sales'!$A$6:$BX$50,MATCH($B24,'Summary sales'!$A$6:$A$50,0),MATCH($DD$3,'Summary sales'!$A$7:$BX$7,0))</f>
        <v>2655.839999999851</v>
      </c>
      <c r="DF24" s="335">
        <f t="shared" si="533"/>
        <v>634.97967741920843</v>
      </c>
      <c r="DG24" s="336">
        <f t="shared" si="534"/>
        <v>1.3142125511219589</v>
      </c>
      <c r="DH24" s="335">
        <f>INDEX('SO APRIL 2026 Rev2'!$B$6:$BG$51,MATCH(B24,'SO APRIL 2026 Rev2'!$B$6:$B$51,0),MATCH($DH$3,'SO APRIL 2026 Rev2'!$B$5:$XG$5,0))</f>
        <v>800</v>
      </c>
      <c r="DI24" s="335">
        <f>INDEX('Summary sales'!$A$6:$BX$50,MATCH($B24,'Summary sales'!$A$6:$A$50,0),MATCH($DH$3,'Summary sales'!$A$7:$BX$7,0))</f>
        <v>987.10999999998603</v>
      </c>
      <c r="DJ24" s="335">
        <f t="shared" si="535"/>
        <v>187.10999999998603</v>
      </c>
      <c r="DK24" s="336">
        <f t="shared" si="536"/>
        <v>1.2338874999999825</v>
      </c>
      <c r="DL24" s="335">
        <f>INDEX('SO APRIL 2026 Rev2'!$B$6:$BG$51,MATCH(B24,'SO APRIL 2026 Rev2'!$B$6:$B$51,0),MATCH($DL$3,'SO APRIL 2026 Rev2'!$B$5:$XG$5,0))</f>
        <v>7200</v>
      </c>
      <c r="DM24" s="335">
        <f>INDEX('Summary sales'!$A$6:$BX$50,MATCH($B24,'Summary sales'!$A$6:$A$50,0),MATCH($DL$3,'Summary sales'!$A$7:$BX$7,0))</f>
        <v>8467.7099999999627</v>
      </c>
      <c r="DN24" s="335">
        <f t="shared" si="537"/>
        <v>1267.7099999999627</v>
      </c>
      <c r="DO24" s="336">
        <f t="shared" si="538"/>
        <v>1.1760708333333281</v>
      </c>
      <c r="DP24" s="335">
        <f>INDEX('SO APRIL 2026 Rev2'!$B$6:$BG$51,MATCH(B24,'SO APRIL 2026 Rev2'!$B$6:$B$51,0),MATCH($DP$3,'SO APRIL 2026 Rev2'!$B$5:$XG$5,0))</f>
        <v>3499.876774193548</v>
      </c>
      <c r="DQ24" s="335">
        <f>INDEX('Summary sales'!$A$6:$BX$50,MATCH($B24,'Summary sales'!$A$6:$A$50,0),MATCH($DP$3,'Summary sales'!$A$7:$BX$7,0))</f>
        <v>4714.429999999993</v>
      </c>
      <c r="DR24" s="335">
        <f t="shared" si="539"/>
        <v>1214.553225806445</v>
      </c>
      <c r="DS24" s="336">
        <f t="shared" si="540"/>
        <v>1.347027425297368</v>
      </c>
      <c r="DT24" s="335">
        <f>INDEX('SO APRIL 2026 Rev2'!$B$6:$BG$51,MATCH(B24,'SO APRIL 2026 Rev2'!$B$6:$B$51,0),MATCH($DT$3,'SO APRIL 2026 Rev2'!$B$5:$XG$5,0))</f>
        <v>2043.2745161290325</v>
      </c>
      <c r="DU24" s="335">
        <f>INDEX('Summary sales'!$A$6:$BX$50,MATCH($B24,'Summary sales'!$A$6:$A$50,0),MATCH($DT$3,'Summary sales'!$A$7:$BX$7,0))</f>
        <v>1276.1800000001676</v>
      </c>
      <c r="DV24" s="335">
        <f t="shared" si="541"/>
        <v>-767.09451612886483</v>
      </c>
      <c r="DW24" s="336">
        <f t="shared" si="542"/>
        <v>0.62457589028119465</v>
      </c>
      <c r="DX24" s="335">
        <f>INDEX('SO APRIL 2026 Rev2'!$B$6:$BG$51,MATCH(B24,'SO APRIL 2026 Rev2'!$B$6:$B$51,0),MATCH($DX$3,'SO APRIL 2026 Rev2'!$B$5:$XG$5,0))</f>
        <v>1999.5303225806451</v>
      </c>
      <c r="DY24" s="335">
        <f>INDEX('Summary sales'!$A$6:$BX$50,MATCH($B24,'Summary sales'!$A$6:$A$50,0),MATCH($DX$3,'Summary sales'!$A$7:$BX$7,0))</f>
        <v>1948.6199999999953</v>
      </c>
      <c r="DZ24" s="335">
        <f t="shared" si="543"/>
        <v>-50.91032258064979</v>
      </c>
      <c r="EA24" s="336">
        <f t="shared" si="544"/>
        <v>0.974538859448281</v>
      </c>
      <c r="EB24" s="335">
        <f>INDEX('SO APRIL 2026 Rev2'!$B$6:$BG$51,MATCH(B24,'SO APRIL 2026 Rev2'!$B$6:$B$51,0),MATCH($EB$3,'SO APRIL 2026 Rev2'!$B$5:$XG$5,0))</f>
        <v>1000</v>
      </c>
      <c r="EC24" s="335">
        <f>INDEX('Summary sales'!$A$6:$BX$50,MATCH($B24,'Summary sales'!$A$6:$A$50,0),MATCH($EB$3,'Summary sales'!$A$7:$BX$7,0))</f>
        <v>457.76000000000931</v>
      </c>
      <c r="ED24" s="335">
        <f t="shared" si="545"/>
        <v>-542.23999999999069</v>
      </c>
      <c r="EE24" s="336">
        <f t="shared" si="546"/>
        <v>0.45776000000000933</v>
      </c>
      <c r="EF24" s="335">
        <f>INDEX('SO APRIL 2026 Rev2'!$B$6:$BG$51,MATCH(B24,'SO APRIL 2026 Rev2'!$B$6:$B$51,0),MATCH($EF$3,'SO APRIL 2026 Rev2'!$B$5:$XG$5,0))</f>
        <v>11007.047419354845</v>
      </c>
      <c r="EG24" s="335">
        <f>INDEX('Summary sales'!$A$6:$BX$50,MATCH($B24,'Summary sales'!$A$6:$A$50,0),MATCH($EF$3,'Summary sales'!$A$7:$BX$7,0))</f>
        <v>7265.7200000006706</v>
      </c>
      <c r="EH24" s="335">
        <f t="shared" si="547"/>
        <v>-3741.3274193541747</v>
      </c>
      <c r="EI24" s="336">
        <f t="shared" si="548"/>
        <v>0.66009709263399674</v>
      </c>
      <c r="EJ24" s="335">
        <f>INDEX('SO APRIL 2026 Rev2'!$B$6:$BG$51,MATCH(B24,'SO APRIL 2026 Rev2'!$B$6:$B$51,0),MATCH($EJ$3,'SO APRIL 2026 Rev2'!$B$5:$XG$5,0))</f>
        <v>1519.5448387096778</v>
      </c>
      <c r="EK24" s="335">
        <f>INDEX('Summary sales'!$A$6:$BX$50,MATCH($B24,'Summary sales'!$A$6:$A$50,0),MATCH($EJ$3,'Summary sales'!$A$7:$BX$7,0))</f>
        <v>1864.75</v>
      </c>
      <c r="EL24" s="335">
        <f t="shared" si="549"/>
        <v>345.20516129032217</v>
      </c>
      <c r="EM24" s="336">
        <f t="shared" si="550"/>
        <v>1.2271766863973907</v>
      </c>
      <c r="EN24" s="335">
        <f>INDEX('SO APRIL 2026 Rev2'!$B$6:$BG$51,MATCH(B24,'SO APRIL 2026 Rev2'!$B$6:$B$51,0),MATCH($EN$3,'SO APRIL 2026 Rev2'!$B$5:$XG$5,0))</f>
        <v>3999.6741935483842</v>
      </c>
      <c r="EO24" s="335">
        <f>INDEX('Summary sales'!$A$6:$BX$50,MATCH($B24,'Summary sales'!$A$6:$A$50,0),MATCH($EN$3,'Summary sales'!$A$7:$BX$7,0))</f>
        <v>6613.7400000002235</v>
      </c>
      <c r="EP24" s="335">
        <f t="shared" si="551"/>
        <v>2614.0658064518393</v>
      </c>
      <c r="EQ24" s="336">
        <f t="shared" si="552"/>
        <v>1.6535696859180229</v>
      </c>
      <c r="ER24" s="335">
        <f>INDEX('SO APRIL 2026 Rev2'!$B$6:$BG$51,MATCH(B24,'SO APRIL 2026 Rev2'!$B$6:$B$51,0),MATCH($ER$3,'SO APRIL 2026 Rev2'!$B$5:$XG$5,0))</f>
        <v>7000</v>
      </c>
      <c r="ES24" s="335">
        <f>INDEX('Summary sales'!$A$6:$BX$50,MATCH(B24,'Summary sales'!$A$6:$A$50,0),MATCH($ER$3,'Summary sales'!$A$7:$BX$7,0))</f>
        <v>9148.0899999999674</v>
      </c>
      <c r="ET24" s="335">
        <f t="shared" si="553"/>
        <v>2148.0899999999674</v>
      </c>
      <c r="EU24" s="336">
        <f t="shared" si="554"/>
        <v>1.3068699999999953</v>
      </c>
      <c r="EV24" s="335">
        <f>INDEX('SO APRIL 2026 Rev2'!$B$6:$BG$51,MATCH(B24,'SO APRIL 2026 Rev2'!$B$6:$B$51,0),MATCH($EV$3,'SO APRIL 2026 Rev2'!$B$5:$XG$5,0))</f>
        <v>5000</v>
      </c>
      <c r="EW24" s="335">
        <f>INDEX('Summary sales'!$A$6:$BX$50,MATCH($B24,'Summary sales'!$A$6:$A$50,0),MATCH($EV$3,'Summary sales'!$A$7:$BX$7,0))</f>
        <v>5645.1699999999255</v>
      </c>
      <c r="EX24" s="335">
        <f t="shared" si="555"/>
        <v>645.16999999992549</v>
      </c>
      <c r="EY24" s="336">
        <f t="shared" si="556"/>
        <v>1.129033999999985</v>
      </c>
      <c r="EZ24" s="335">
        <f>INDEX('SO APRIL 2026 Rev2'!$B$6:$BG$51,MATCH(B24,'SO APRIL 2026 Rev2'!$B$6:$B$51,0),MATCH($EZ$3,'SO APRIL 2026 Rev2'!$B$5:$XG$5,0))</f>
        <v>26500</v>
      </c>
      <c r="FA24" s="335">
        <f>INDEX('Summary sales'!$A$6:$BX$50,MATCH($B24,'Summary sales'!$A$6:$A$50,0),MATCH($EZ$3,'Summary sales'!$A$7:$BX$7,0))</f>
        <v>43394.760000000708</v>
      </c>
      <c r="FB24" s="335">
        <f t="shared" si="557"/>
        <v>16894.760000000708</v>
      </c>
      <c r="FC24" s="336">
        <f t="shared" si="558"/>
        <v>1.6375381132075739</v>
      </c>
      <c r="FD24" s="335">
        <f>INDEX('SO APRIL 2026 Rev2'!$B$6:$BG$51,MATCH(B24,'SO APRIL 2026 Rev2'!$B$6:$B$51,0),MATCH($FD$3,'SO APRIL 2026 Rev2'!$B$5:$XG$5,0))</f>
        <v>6500</v>
      </c>
      <c r="FE24" s="335">
        <f>INDEX('Summary sales'!$A$6:$BX$50,MATCH(B24,'Summary sales'!$A$6:$A$50,0),MATCH($FD$3,'Summary sales'!$A$7:$BX$7,0))</f>
        <v>6195.5100000000093</v>
      </c>
      <c r="FF24" s="335">
        <f t="shared" si="559"/>
        <v>-304.48999999999069</v>
      </c>
      <c r="FG24" s="336">
        <f t="shared" si="560"/>
        <v>0.95315538461538607</v>
      </c>
      <c r="FH24" s="335">
        <f>INDEX('SO APRIL 2026 Rev2'!$B$6:$BG$51,MATCH(B24,'SO APRIL 2026 Rev2'!$B$6:$B$51,0),MATCH($FH$3,'SO APRIL 2026 Rev2'!$B$5:$XG$5,0))</f>
        <v>3500</v>
      </c>
      <c r="FI24" s="335">
        <f>INDEX('Summary sales'!$A$6:$BX$50,MATCH(B24,'Summary sales'!$A$6:$A$50,0),MATCH($FH$3,'Summary sales'!$A$7:$BX$7,0))</f>
        <v>4074.8999999994412</v>
      </c>
      <c r="FJ24" s="335">
        <f t="shared" si="561"/>
        <v>574.89999999944121</v>
      </c>
      <c r="FK24" s="336">
        <f t="shared" si="562"/>
        <v>1.1642571428569832</v>
      </c>
      <c r="FL24" s="335">
        <f>INDEX('SO APRIL 2026 Rev2'!$B$6:$BG$51,MATCH(B24,'SO APRIL 2026 Rev2'!$B$6:$B$51,0),MATCH($FL$3,'SO APRIL 2026 Rev2'!$B$5:$XG$5,0))</f>
        <v>726.8151612903232</v>
      </c>
      <c r="FM24" s="335">
        <f>INDEX('Summary sales'!$A$6:$BX$50,MATCH(B24,'Summary sales'!$A$6:$A$50,0),MATCH($FL$3,'Summary sales'!$A$7:$BX$7,0))</f>
        <v>753.36999999999534</v>
      </c>
      <c r="FN24" s="335">
        <f t="shared" si="563"/>
        <v>26.55483870967214</v>
      </c>
      <c r="FO24" s="336">
        <f t="shared" si="564"/>
        <v>1.0365358898987866</v>
      </c>
      <c r="FP24" s="335">
        <f>INDEX('SO APRIL 2026 Rev2'!$B$6:$BG$51,MATCH(B24,'SO APRIL 2026 Rev2'!$B$6:$B$51,0),MATCH($FP$3,'SO APRIL 2026 Rev2'!$B$5:$XG$5,0))</f>
        <v>3018.0416129032269</v>
      </c>
      <c r="FQ24" s="335">
        <f>INDEX('Summary sales'!$A$6:$BX$50,MATCH(B24,'Summary sales'!$A$6:$A$50,0),MATCH($FP$3,'Summary sales'!$A$7:$BX$7,0))</f>
        <v>3969.910000000149</v>
      </c>
      <c r="FR24" s="335">
        <f t="shared" si="565"/>
        <v>951.86838709692211</v>
      </c>
      <c r="FS24" s="336">
        <f t="shared" si="566"/>
        <v>1.3153927311761833</v>
      </c>
      <c r="FT24" s="335">
        <f>INDEX('SO APRIL 2026 Rev2'!$B$6:$BG$51,MATCH(B24,'SO APRIL 2026 Rev2'!$B$6:$B$51,0),MATCH($FT$3,'SO APRIL 2026 Rev2'!$B$5:$XG$5,0))</f>
        <v>2044.9996774193546</v>
      </c>
      <c r="FU24" s="335">
        <f>INDEX('Summary sales'!$A$6:$BX$50,MATCH(B24,'Summary sales'!$A$6:$A$50,0),MATCH($FT$3,'Summary sales'!$A$7:$BX$7,0))</f>
        <v>3242.1699999999255</v>
      </c>
      <c r="FV24" s="335">
        <f t="shared" si="567"/>
        <v>1197.1703225805709</v>
      </c>
      <c r="FW24" s="336">
        <f t="shared" si="568"/>
        <v>1.5854134530188853</v>
      </c>
      <c r="FX24" s="335">
        <f>INDEX('SO APRIL 2026 Rev2'!$B$6:$BG$51,MATCH(B24,'SO APRIL 2026 Rev2'!$B$6:$B$51,0),MATCH($FX$3,'SO APRIL 2026 Rev2'!$B$5:$XG$5,0))</f>
        <v>369.61070967741654</v>
      </c>
      <c r="FY24" s="335">
        <f>INDEX('Summary sales'!$A$6:$BX$50,MATCH(B24,'Summary sales'!$A$6:$A$50,0),MATCH($FX$3,'Summary sales'!$A$7:$BX$7,0))</f>
        <v>0</v>
      </c>
      <c r="FZ24" s="335">
        <f t="shared" si="569"/>
        <v>-369.61070967741654</v>
      </c>
      <c r="GA24" s="336">
        <f t="shared" si="570"/>
        <v>0</v>
      </c>
      <c r="GB24" s="335">
        <f>INDEX('SO APRIL 2026 Rev2'!$B$6:$BG$51,MATCH(B24,'SO APRIL 2026 Rev2'!$B$6:$B$51,0),MATCH($GB$3,'SO APRIL 2026 Rev2'!$B$5:$XG$5,0))</f>
        <v>0</v>
      </c>
      <c r="GC24" s="335">
        <f>INDEX('Summary sales'!$A$6:$BX$50,MATCH(B24,'Summary sales'!$A$6:$A$50,0),MATCH($GB$3,'Summary sales'!$A$7:$BX$7,0))</f>
        <v>0</v>
      </c>
      <c r="GD24" s="335">
        <f t="shared" si="571"/>
        <v>0</v>
      </c>
      <c r="GE24" s="336" t="e">
        <f t="shared" si="572"/>
        <v>#DIV/0!</v>
      </c>
      <c r="GF24" s="335">
        <f>INDEX('SO APRIL 2026 Rev2'!$B$6:$BG$51,MATCH(B24,'SO APRIL 2026 Rev2'!$B$6:$B$51,0),MATCH($GF$3,'SO APRIL 2026 Rev2'!$B$5:$XG$5,0))</f>
        <v>5000</v>
      </c>
      <c r="GG24" s="335">
        <f>INDEX('Summary sales'!$A$6:$BX$50,MATCH($B24,'Summary sales'!$A$6:$A$50,0),MATCH($GF$3,'Summary sales'!$A$7:$BX$7,0))</f>
        <v>6933.5869999995411</v>
      </c>
      <c r="GH24" s="335">
        <f t="shared" si="573"/>
        <v>1933.5869999995411</v>
      </c>
      <c r="GI24" s="336">
        <f t="shared" si="574"/>
        <v>1.3867173999999083</v>
      </c>
      <c r="GJ24" s="335">
        <f>INDEX('SO APRIL 2026 Rev2'!$B$6:$BG$51,MATCH(B24,'SO APRIL 2026 Rev2'!$B$6:$B$51,0),MATCH($GJ$3,'SO APRIL 2026 Rev2'!$B$5:$XG$5,0))</f>
        <v>1121.900322580635</v>
      </c>
      <c r="GK24" s="335">
        <f>INDEX('Summary sales'!$A$6:$BX$50,MATCH($B24,'Summary sales'!$A$6:$A$50,0),MATCH($GJ$3,'Summary sales'!$A$7:$BX$7,0))</f>
        <v>1666.679999999702</v>
      </c>
      <c r="GL24" s="335">
        <f t="shared" si="575"/>
        <v>544.77967741906696</v>
      </c>
      <c r="GM24" s="336">
        <f t="shared" si="576"/>
        <v>1.4855865235566965</v>
      </c>
      <c r="GN24" s="335">
        <f>INDEX('SO APRIL 2026 Rev2'!$B$6:$BG$51,MATCH(B24,'SO APRIL 2026 Rev2'!$B$6:$B$51,0),MATCH($GN$3,'SO APRIL 2026 Rev2'!$B$5:$XG$5,0))</f>
        <v>1800</v>
      </c>
      <c r="GO24" s="335">
        <f>INDEX('Summary sales'!$A$6:$BX$50,MATCH(B24,'Summary sales'!$A$6:$A$50,0),MATCH($GN$3,'Summary sales'!$A$7:$BX$7,0))</f>
        <v>1749.6330000000307</v>
      </c>
      <c r="GP24" s="335">
        <f t="shared" si="577"/>
        <v>-50.366999999969266</v>
      </c>
      <c r="GQ24" s="336">
        <f t="shared" si="578"/>
        <v>0.97201833333335041</v>
      </c>
      <c r="GR24" s="335">
        <f>INDEX('SO APRIL 2026 Rev2'!$B$6:$BG$51,MATCH(B24,'SO APRIL 2026 Rev2'!$B$6:$B$51,0),MATCH($GR$3,'SO APRIL 2026 Rev2'!$B$5:$XG$5,0))</f>
        <v>2499.7025806451697</v>
      </c>
      <c r="GS24" s="335">
        <f>INDEX('Summary sales'!$A$6:$BX$50,MATCH(B24,'Summary sales'!$A$6:$A$50,0),MATCH($GR$3,'Summary sales'!$A$7:$BX$7,0))</f>
        <v>2900.589999999851</v>
      </c>
      <c r="GT24" s="335">
        <f t="shared" si="579"/>
        <v>400.88741935468124</v>
      </c>
      <c r="GU24" s="336">
        <f t="shared" si="580"/>
        <v>1.160374047080118</v>
      </c>
      <c r="GV24" s="335">
        <f>INDEX('SO APRIL 2026 Rev2'!$B$6:$BG$51,MATCH(B24,'SO APRIL 2026 Rev2'!$B$6:$B$51,0),MATCH($GV$3,'SO APRIL 2026 Rev2'!$B$5:$XG$5,0))</f>
        <v>0</v>
      </c>
      <c r="GW24" s="335">
        <f>INDEX('Summary sales'!$A$6:$BX$50,MATCH(B24,'Summary sales'!$A$6:$A$50,0),MATCH($GV$3,'Summary sales'!$A$7:$BX$7,0))</f>
        <v>0</v>
      </c>
      <c r="GX24" s="335">
        <f t="shared" si="581"/>
        <v>0</v>
      </c>
      <c r="GY24" s="336" t="e">
        <f t="shared" si="582"/>
        <v>#DIV/0!</v>
      </c>
      <c r="GZ24" s="335">
        <f>INDEX('SO APRIL 2026 Rev2'!$B$6:$BG$51,MATCH(B24,'SO APRIL 2026 Rev2'!$B$6:$B$51,0),MATCH($GZ$3,'SO APRIL 2026 Rev2'!$B$5:$XG$5,0))</f>
        <v>0</v>
      </c>
      <c r="HA24" s="335">
        <f>INDEX('Summary sales'!$A$6:$BX$50,MATCH(B24,'Summary sales'!$A$6:$A$50,0),MATCH($GZ$3,'Summary sales'!$A$7:$BX$7,0))</f>
        <v>0</v>
      </c>
      <c r="HB24" s="335">
        <f t="shared" si="583"/>
        <v>0</v>
      </c>
      <c r="HC24" s="379" t="e">
        <f t="shared" si="584"/>
        <v>#DIV/0!</v>
      </c>
    </row>
    <row r="25" spans="1:211" s="317" customFormat="1" ht="15" customHeight="1">
      <c r="A25" s="574"/>
      <c r="B25" s="333">
        <f t="shared" si="585"/>
        <v>46129</v>
      </c>
      <c r="C25" s="334" t="str">
        <f t="shared" si="478"/>
        <v>Jum</v>
      </c>
      <c r="D25" s="335">
        <f t="shared" si="479"/>
        <v>174037.04590322578</v>
      </c>
      <c r="E25" s="335">
        <f t="shared" ca="1" si="480"/>
        <v>169586.16199999806</v>
      </c>
      <c r="F25" s="335">
        <f t="shared" ca="1" si="481"/>
        <v>-4450.8839032277174</v>
      </c>
      <c r="G25" s="336">
        <f t="shared" ca="1" si="482"/>
        <v>0.97442565242286028</v>
      </c>
      <c r="H25" s="335">
        <f>INDEX('SO APRIL 2026 Rev2'!$B$6:$BG$51,MATCH(B25,'SO APRIL 2026 Rev2'!$B$6:$B$51,0),MATCH($H$3,'SO APRIL 2026 Rev2'!$B$5:$XG$5,0))</f>
        <v>1199.5729032258068</v>
      </c>
      <c r="I25" s="335">
        <f>INDEX('Summary sales'!$A$6:$BX$50,MATCH(B25,'Summary sales'!$A$6:$A$50,0),MATCH($H$3,'Summary sales'!$A$7:$BX$7,0))</f>
        <v>1182.089999999851</v>
      </c>
      <c r="J25" s="335">
        <f t="shared" si="483"/>
        <v>-17.482903225955852</v>
      </c>
      <c r="K25" s="336">
        <f t="shared" si="484"/>
        <v>0.98542572679080853</v>
      </c>
      <c r="L25" s="335">
        <f>INDEX('SO APRIL 2026 Rev2'!$B$6:$BG$51,MATCH(B25,'SO APRIL 2026 Rev2'!$B$6:$B$51,0),MATCH($L$3,'SO APRIL 2026 Rev2'!$B$5:$XG$5,0))</f>
        <v>1500</v>
      </c>
      <c r="M25" s="335">
        <f>INDEX('Summary sales'!$A$6:$BX$50,MATCH($B25,'Summary sales'!$A$6:$A$50,0),MATCH($L$3,'Summary sales'!$A$7:$BX$7,0))</f>
        <v>1734.1500000003725</v>
      </c>
      <c r="N25" s="335">
        <f t="shared" si="485"/>
        <v>234.15000000037253</v>
      </c>
      <c r="O25" s="336">
        <f t="shared" si="486"/>
        <v>1.1561000000002484</v>
      </c>
      <c r="P25" s="335">
        <f>INDEX('SO APRIL 2026 Rev2'!$B$6:$BG$51,MATCH(B25,'SO APRIL 2026 Rev2'!$B$6:$B$51,0),MATCH($P$3,'SO APRIL 2026 Rev2'!$B$5:$XG$5,0))</f>
        <v>1129.7312903225857</v>
      </c>
      <c r="Q25" s="335">
        <f>INDEX('Summary sales'!$A$6:$BX$50,MATCH($B25,'Summary sales'!$A$6:$A$50,0),MATCH($P$3,'Summary sales'!$A$7:$BX$7,0))</f>
        <v>1236.9399999999441</v>
      </c>
      <c r="R25" s="335">
        <f t="shared" si="487"/>
        <v>107.20870967735846</v>
      </c>
      <c r="S25" s="336">
        <f t="shared" si="488"/>
        <v>1.0948975305860085</v>
      </c>
      <c r="T25" s="335">
        <f>INDEX('SO APRIL 2026 Rev2'!$B$6:$BG$51,MATCH(B25,'SO APRIL 2026 Rev2'!$B$6:$B$51,0),MATCH($T$3,'SO APRIL 2026 Rev2'!$B$5:$XG$5,0))</f>
        <v>3282.5161290322658</v>
      </c>
      <c r="U25" s="335">
        <f>INDEX('Summary sales'!$A$6:$BX$50,MATCH($B25,'Summary sales'!$A$6:$A$50,0),MATCH($T$3,'Summary sales'!$A$7:$BX$7,0))</f>
        <v>3495.2000000001863</v>
      </c>
      <c r="V25" s="335">
        <f t="shared" si="489"/>
        <v>212.68387096792048</v>
      </c>
      <c r="W25" s="336">
        <f t="shared" si="490"/>
        <v>1.0647929401128708</v>
      </c>
      <c r="X25" s="335">
        <f>INDEX('SO APRIL 2026 Rev2'!$B$6:$BG$51,MATCH(B25,'SO APRIL 2026 Rev2'!$B$6:$B$51,0),MATCH($X$3,'SO APRIL 2026 Rev2'!$B$5:$XG$5,0))</f>
        <v>644.02064516129087</v>
      </c>
      <c r="Y25" s="335">
        <f>INDEX('Summary sales'!$A$6:$BX$50,MATCH($B25,'Summary sales'!$A$6:$A$50,0),MATCH($X$3,'Summary sales'!$A$7:$BX$7,0))</f>
        <v>731.10999999998603</v>
      </c>
      <c r="Z25" s="335">
        <f t="shared" si="491"/>
        <v>87.089354838695158</v>
      </c>
      <c r="AA25" s="336">
        <f t="shared" si="492"/>
        <v>1.1352275823655997</v>
      </c>
      <c r="AB25" s="335">
        <f>INDEX('SO APRIL 2026 Rev2'!$B$6:$BG$51,MATCH(B25,'SO APRIL 2026 Rev2'!$B$6:$B$51,0),MATCH($AB$3,'SO APRIL 2026 Rev2'!$B$5:$XG$5,0))</f>
        <v>0</v>
      </c>
      <c r="AC25" s="335">
        <f>INDEX('Summary sales'!$A$6:$BX$50,MATCH($B25,'Summary sales'!$A$6:$A$50,0),MATCH($AB$3,'Summary sales'!$A$7:$BX$7,0))</f>
        <v>0</v>
      </c>
      <c r="AD25" s="335">
        <f t="shared" si="493"/>
        <v>0</v>
      </c>
      <c r="AE25" s="336" t="e">
        <f t="shared" si="494"/>
        <v>#DIV/0!</v>
      </c>
      <c r="AF25" s="335">
        <f>INDEX('SO APRIL 2026 Rev2'!$B$6:$BG$51,MATCH(B25,'SO APRIL 2026 Rev2'!$B$6:$B$51,0),MATCH($AF$3,'SO APRIL 2026 Rev2'!$B$5:$XG$5,0))</f>
        <v>499.97064516129024</v>
      </c>
      <c r="AG25" s="335">
        <f>INDEX('Summary sales'!$A$6:$BX$50,MATCH($B25,'Summary sales'!$A$6:$A$50,0),MATCH($AF$3,'Summary sales'!$A$7:$BX$7,0))</f>
        <v>82.559999999997672</v>
      </c>
      <c r="AH25" s="335">
        <f t="shared" si="495"/>
        <v>-417.41064516129256</v>
      </c>
      <c r="AI25" s="336">
        <f t="shared" si="496"/>
        <v>0.16512969471110422</v>
      </c>
      <c r="AJ25" s="335">
        <f>INDEX('SO APRIL 2026 Rev2'!$B$6:$BG$51,MATCH(B25,'SO APRIL 2026 Rev2'!$B$6:$B$51,0),MATCH($AJ$3,'SO APRIL 2026 Rev2'!$B$5:$XG$5,0))</f>
        <v>603.76322580644887</v>
      </c>
      <c r="AK25" s="335">
        <f>INDEX('Summary sales'!$A$6:$BX$50,MATCH($B25,'Summary sales'!$A$6:$A$50,0),MATCH($AJ$3,'Summary sales'!$A$7:$BX$7,0))</f>
        <v>799.78000000002794</v>
      </c>
      <c r="AL25" s="335">
        <f t="shared" si="497"/>
        <v>196.01677419357907</v>
      </c>
      <c r="AM25" s="336">
        <f t="shared" si="498"/>
        <v>1.3246583525052535</v>
      </c>
      <c r="AN25" s="335">
        <f>INDEX('SO APRIL 2026 Rev2'!$B$6:$BG$51,MATCH(B25,'SO APRIL 2026 Rev2'!$B$6:$B$51,0),MATCH($AN$3,'SO APRIL 2026 Rev2'!$B$5:$XG$5,0))</f>
        <v>673.27548387096704</v>
      </c>
      <c r="AO25" s="335">
        <f>INDEX('Summary sales'!$A$6:$BX$50,MATCH($B25,'Summary sales'!$A$6:$A$50,0),MATCH($AN$3,'Summary sales'!$A$7:$BX$7,0))</f>
        <v>707.86999999999534</v>
      </c>
      <c r="AP25" s="335">
        <f t="shared" si="499"/>
        <v>34.594516129028307</v>
      </c>
      <c r="AQ25" s="336">
        <f t="shared" si="500"/>
        <v>1.0513824087728973</v>
      </c>
      <c r="AR25" s="335">
        <f>INDEX('SO APRIL 2026 Rev2'!$B$6:$BG$51,MATCH(B25,'SO APRIL 2026 Rev2'!$B$6:$B$51,0),MATCH($AR$3,'SO APRIL 2026 Rev2'!$B$5:$XG$5,0))</f>
        <v>5514.1990322580623</v>
      </c>
      <c r="AS25" s="335">
        <f>INDEX('Summary sales'!$A$6:$BX$50,MATCH($B25,'Summary sales'!$A$6:$A$50,0),MATCH($AR$3,'Summary sales'!$A$7:$BX$7,0))</f>
        <v>5753.230000000447</v>
      </c>
      <c r="AT25" s="335">
        <f t="shared" si="501"/>
        <v>239.03096774238475</v>
      </c>
      <c r="AU25" s="336">
        <f t="shared" si="502"/>
        <v>1.043348266238497</v>
      </c>
      <c r="AV25" s="335">
        <f>INDEX('SO APRIL 2026 Rev2'!$B$6:$BG$51,MATCH(B25,'SO APRIL 2026 Rev2'!$B$6:$B$51,0),MATCH($AV$3,'SO APRIL 2026 Rev2'!$B$5:$XG$5,0))</f>
        <v>8000</v>
      </c>
      <c r="AW25" s="335">
        <f>INDEX('Summary sales'!$A$6:$BX$50,MATCH($B25,'Summary sales'!$A$6:$A$50,0),MATCH($AV$3,'Summary sales'!$A$7:$BX$7,0))</f>
        <v>3786.8400000003166</v>
      </c>
      <c r="AX25" s="335">
        <f t="shared" si="503"/>
        <v>-4213.1599999996834</v>
      </c>
      <c r="AY25" s="336">
        <f t="shared" si="504"/>
        <v>0.47335500000003961</v>
      </c>
      <c r="AZ25" s="335">
        <f>INDEX('SO APRIL 2026 Rev2'!$B$6:$BG$51,MATCH(B25,'SO APRIL 2026 Rev2'!$B$6:$B$51,0),MATCH($AZ$3,'SO APRIL 2026 Rev2'!$B$5:$XG$5,0))</f>
        <v>500</v>
      </c>
      <c r="BA25" s="335">
        <f>INDEX('Summary sales'!$A$6:$BX$50,MATCH($B25,'Summary sales'!$A$6:$A$50,0),MATCH($AZ$3,'Summary sales'!$A$7:$BX$7,0))</f>
        <v>1398.4699999999721</v>
      </c>
      <c r="BB25" s="335">
        <f t="shared" si="505"/>
        <v>898.46999999997206</v>
      </c>
      <c r="BC25" s="336">
        <f t="shared" si="506"/>
        <v>2.7969399999999442</v>
      </c>
      <c r="BD25" s="335">
        <f>INDEX('SO APRIL 2026 Rev2'!$B$6:$BG$51,MATCH(B25,'SO APRIL 2026 Rev2'!$B$6:$B$51,0),MATCH($BD$3,'SO APRIL 2026 Rev2'!$B$5:$XG$5,0))</f>
        <v>500</v>
      </c>
      <c r="BE25" s="335">
        <f>INDEX('Summary sales'!$A$6:$BX$50,MATCH($B25,'Summary sales'!$A$6:$A$50,0),MATCH($BD$3,'Summary sales'!$A$7:$BX$7,0))</f>
        <v>724.65999999999985</v>
      </c>
      <c r="BF25" s="335">
        <f t="shared" si="507"/>
        <v>224.65999999999985</v>
      </c>
      <c r="BG25" s="336">
        <f t="shared" si="508"/>
        <v>1.4493199999999997</v>
      </c>
      <c r="BH25" s="335">
        <f>INDEX('SO APRIL 2026 Rev2'!$B$6:$BG$51,MATCH(B25,'SO APRIL 2026 Rev2'!$B$6:$B$51,0),MATCH($BH$3,'SO APRIL 2026 Rev2'!$B$5:$XG$5,0))</f>
        <v>4800</v>
      </c>
      <c r="BI25" s="335">
        <f>INDEX('Summary sales'!$A$6:$BX$50,MATCH($B25,'Summary sales'!$A$6:$A$50,0),MATCH($BH$3,'Summary sales'!$A$7:$BX$7,0))</f>
        <v>4811.8200000000652</v>
      </c>
      <c r="BJ25" s="335">
        <f t="shared" si="509"/>
        <v>11.820000000065193</v>
      </c>
      <c r="BK25" s="336">
        <f t="shared" si="510"/>
        <v>1.0024625000000136</v>
      </c>
      <c r="BL25" s="335">
        <f>INDEX('SO APRIL 2026 Rev2'!$B$6:$BG$51,MATCH(B25,'SO APRIL 2026 Rev2'!$B$6:$B$51,0),MATCH($BL$3,'SO APRIL 2026 Rev2'!$B$5:$XG$5,0))</f>
        <v>9000.0570967741915</v>
      </c>
      <c r="BM25" s="335">
        <f>INDEX('Summary sales'!$A$6:$BX$50,MATCH($B25,'Summary sales'!$A$6:$A$50,0),MATCH($BL$3,'Summary sales'!$A$7:$BX$7,0))</f>
        <v>8658.7299999999814</v>
      </c>
      <c r="BN25" s="335">
        <f t="shared" si="511"/>
        <v>-341.32709677421008</v>
      </c>
      <c r="BO25" s="336">
        <f t="shared" si="512"/>
        <v>0.96207500762450171</v>
      </c>
      <c r="BP25" s="335">
        <f>INDEX('SO APRIL 2026 Rev2'!$B$6:$BG$51,MATCH(B25,'SO APRIL 2026 Rev2'!$B$6:$B$51,0),MATCH($BP$3,'SO APRIL 2026 Rev2'!$B$5:$XG$5,0))</f>
        <v>1300</v>
      </c>
      <c r="BQ25" s="335">
        <f>INDEX('Summary sales'!$A$6:$BX$50,MATCH($B25,'Summary sales'!$A$6:$A$50,0),MATCH($BP$3,'Summary sales'!$A$7:$BX$7,0))</f>
        <v>1353.3499999999767</v>
      </c>
      <c r="BR25" s="335">
        <f t="shared" si="513"/>
        <v>53.349999999976717</v>
      </c>
      <c r="BS25" s="336">
        <f t="shared" si="514"/>
        <v>1.0410384615384436</v>
      </c>
      <c r="BT25" s="335">
        <f>INDEX('SO APRIL 2026 Rev2'!$B$6:$BG$51,MATCH(B25,'SO APRIL 2026 Rev2'!$B$6:$B$51,0),MATCH($BT$3,'SO APRIL 2026 Rev2'!$B$5:$XG$5,0))</f>
        <v>1000</v>
      </c>
      <c r="BU25" s="335">
        <f>INDEX('Summary sales'!$A$6:$BX$50,MATCH($B25,'Summary sales'!$A$6:$A$50,0),MATCH($BT$3,'Summary sales'!$A$7:$BX$7,0))</f>
        <v>844.06299999996554</v>
      </c>
      <c r="BV25" s="335">
        <f t="shared" si="515"/>
        <v>-155.93700000003446</v>
      </c>
      <c r="BW25" s="336">
        <f t="shared" si="516"/>
        <v>0.84406299999996559</v>
      </c>
      <c r="BX25" s="335">
        <f>INDEX('SO APRIL 2026 Rev2'!$B$6:$BG$51,MATCH(B25,'SO APRIL 2026 Rev2'!$B$6:$B$51,0),MATCH($BX$3,'SO APRIL 2026 Rev2'!$B$5:$XG$5,0))</f>
        <v>5500</v>
      </c>
      <c r="BY25" s="335">
        <f ca="1">INDEX('Summary sales'!$A$6:$BX$50,MATCH($B25,'Summary sales'!$A$6:$A$50,0),MATCH($BX$3,'Summary sales'!$A$7:$BX$7,0))</f>
        <v>5645.79</v>
      </c>
      <c r="BZ25" s="335">
        <f t="shared" ca="1" si="517"/>
        <v>145.78999999999996</v>
      </c>
      <c r="CA25" s="336">
        <f t="shared" ca="1" si="518"/>
        <v>1.0265072727272728</v>
      </c>
      <c r="CB25" s="335">
        <f>INDEX('SO APRIL 2026 Rev2'!$B$6:$BG$51,MATCH(B25,'SO APRIL 2026 Rev2'!$B$6:$B$51,0),MATCH($CB$3,'SO APRIL 2026 Rev2'!$B$5:$XG$5,0))</f>
        <v>70.054838709677327</v>
      </c>
      <c r="CC25" s="335">
        <f>INDEX('Summary sales'!$A$6:$BX$50,MATCH($B25,'Summary sales'!$A$6:$A$50,0),MATCH($CB$3,'Summary sales'!$A$7:$BX$7,0))</f>
        <v>79</v>
      </c>
      <c r="CD25" s="335">
        <f t="shared" si="519"/>
        <v>8.9451612903226732</v>
      </c>
      <c r="CE25" s="336">
        <f t="shared" si="520"/>
        <v>1.1276879863701263</v>
      </c>
      <c r="CF25" s="335">
        <f>INDEX('SO APRIL 2026 Rev2'!$B$6:$BG$51,MATCH(B25,'SO APRIL 2026 Rev2'!$B$6:$B$51,0),MATCH($CF$3,'SO APRIL 2026 Rev2'!$B$5:$XG$5,0))</f>
        <v>89.451612903225808</v>
      </c>
      <c r="CG25" s="335">
        <f>INDEX('Summary sales'!$A$6:$BX$50,MATCH($B25,'Summary sales'!$A$6:$A$50,0),MATCH($CF$3,'Summary sales'!$A$7:$BX$7,0))</f>
        <v>46.660000000003492</v>
      </c>
      <c r="CH25" s="335">
        <f t="shared" si="521"/>
        <v>-42.791612903222315</v>
      </c>
      <c r="CI25" s="336">
        <f t="shared" si="522"/>
        <v>0.52162279120090449</v>
      </c>
      <c r="CJ25" s="335">
        <f>INDEX('SO APRIL 2026 Rev2'!$B$6:$BG$51,MATCH(B25,'SO APRIL 2026 Rev2'!$B$6:$B$51,0),MATCH($CJ$3,'SO APRIL 2026 Rev2'!$B$5:$XG$5,0))</f>
        <v>3500</v>
      </c>
      <c r="CK25" s="335">
        <f>INDEX('Summary sales'!$A$6:$BX$50,MATCH($B25,'Summary sales'!$A$6:$A$50,0),MATCH($CJ$3,'Summary sales'!$A$7:$BX$7,0))</f>
        <v>2576.3999999999069</v>
      </c>
      <c r="CL25" s="335">
        <f t="shared" si="523"/>
        <v>-923.60000000009313</v>
      </c>
      <c r="CM25" s="336">
        <f t="shared" si="524"/>
        <v>0.73611428571425908</v>
      </c>
      <c r="CN25" s="335">
        <f>INDEX('SO APRIL 2026 Rev2'!$B$6:$BG$51,MATCH(B25,'SO APRIL 2026 Rev2'!$B$6:$B$51,0),MATCH($CN$3,'SO APRIL 2026 Rev2'!$B$5:$XG$5,0))</f>
        <v>2900</v>
      </c>
      <c r="CO25" s="335">
        <f>INDEX('Summary sales'!$A$6:$BX$50,MATCH($B25,'Summary sales'!$A$6:$A$50,0),MATCH($CN$3,'Summary sales'!$A$7:$BX$7,0))</f>
        <v>4451.8999999994412</v>
      </c>
      <c r="CP25" s="335">
        <f t="shared" si="525"/>
        <v>1551.8999999994412</v>
      </c>
      <c r="CQ25" s="336">
        <f t="shared" si="526"/>
        <v>1.5351379310342901</v>
      </c>
      <c r="CR25" s="335">
        <f>INDEX('SO APRIL 2026 Rev2'!$B$6:$BG$51,MATCH(B25,'SO APRIL 2026 Rev2'!$B$6:$B$51,0),MATCH($CR$3,'SO APRIL 2026 Rev2'!$B$5:$XG$5,0))</f>
        <v>5000</v>
      </c>
      <c r="CS25" s="335">
        <f>INDEX('Summary sales'!$A$6:$BX$50,MATCH($B25,'Summary sales'!$A$6:$A$50,0),MATCH($CR$3,'Summary sales'!$A$7:$BX$7,0))</f>
        <v>3411.4200000000419</v>
      </c>
      <c r="CT25" s="335">
        <f t="shared" si="527"/>
        <v>-1588.5799999999581</v>
      </c>
      <c r="CU25" s="336">
        <f t="shared" si="528"/>
        <v>0.68228400000000833</v>
      </c>
      <c r="CV25" s="335">
        <f>INDEX('SO APRIL 2026 Rev2'!$B$6:$BG$51,MATCH(B25,'SO APRIL 2026 Rev2'!$B$6:$B$51,0),MATCH($CV$3,'SO APRIL 2026 Rev2'!$B$5:$XG$5,0))</f>
        <v>5000</v>
      </c>
      <c r="CW25" s="335">
        <f>INDEX('Summary sales'!$A$6:$BX$50,MATCH($B25,'Summary sales'!$A$6:$A$50,0),MATCH($CV$3,'Summary sales'!$A$7:$BX$7,0))</f>
        <v>2758.1999999999534</v>
      </c>
      <c r="CX25" s="335">
        <f t="shared" si="529"/>
        <v>-2241.8000000000466</v>
      </c>
      <c r="CY25" s="336">
        <f t="shared" si="530"/>
        <v>0.55163999999999069</v>
      </c>
      <c r="CZ25" s="335">
        <f>INDEX('SO APRIL 2026 Rev2'!$B$6:$BG$51,MATCH(B25,'SO APRIL 2026 Rev2'!$B$6:$B$51,0),MATCH($CZ$3,'SO APRIL 2026 Rev2'!$B$5:$XG$5,0))</f>
        <v>11659.554548387085</v>
      </c>
      <c r="DA25" s="335">
        <f>INDEX('Summary sales'!$A$6:$BX$50,MATCH($B25,'Summary sales'!$A$6:$A$50,0),MATCH($CZ$3,'Summary sales'!$A$7:$BX$7,0))</f>
        <v>17241.572999998927</v>
      </c>
      <c r="DB25" s="335">
        <f t="shared" si="531"/>
        <v>5582.0184516118425</v>
      </c>
      <c r="DC25" s="336">
        <f t="shared" si="532"/>
        <v>1.4787505756284682</v>
      </c>
      <c r="DD25" s="335">
        <f>INDEX('SO APRIL 2026 Rev2'!$B$6:$BG$51,MATCH(B25,'SO APRIL 2026 Rev2'!$B$6:$B$51,0),MATCH($DD$3,'SO APRIL 2026 Rev2'!$B$5:$XG$5,0))</f>
        <v>2020.8603225806426</v>
      </c>
      <c r="DE25" s="335">
        <f>INDEX('Summary sales'!$A$6:$BX$50,MATCH($B25,'Summary sales'!$A$6:$A$50,0),MATCH($DD$3,'Summary sales'!$A$7:$BX$7,0))</f>
        <v>2034.7000000001863</v>
      </c>
      <c r="DF25" s="335">
        <f t="shared" si="533"/>
        <v>13.839677419543705</v>
      </c>
      <c r="DG25" s="336">
        <f t="shared" si="534"/>
        <v>1.0068484087024234</v>
      </c>
      <c r="DH25" s="335">
        <f>INDEX('SO APRIL 2026 Rev2'!$B$6:$BG$51,MATCH(B25,'SO APRIL 2026 Rev2'!$B$6:$B$51,0),MATCH($DH$3,'SO APRIL 2026 Rev2'!$B$5:$XG$5,0))</f>
        <v>800</v>
      </c>
      <c r="DI25" s="335">
        <f>INDEX('Summary sales'!$A$6:$BX$50,MATCH($B25,'Summary sales'!$A$6:$A$50,0),MATCH($DH$3,'Summary sales'!$A$7:$BX$7,0))</f>
        <v>0</v>
      </c>
      <c r="DJ25" s="335">
        <f t="shared" si="535"/>
        <v>-800</v>
      </c>
      <c r="DK25" s="336">
        <f t="shared" si="536"/>
        <v>0</v>
      </c>
      <c r="DL25" s="335">
        <f>INDEX('SO APRIL 2026 Rev2'!$B$6:$BG$51,MATCH(B25,'SO APRIL 2026 Rev2'!$B$6:$B$51,0),MATCH($DL$3,'SO APRIL 2026 Rev2'!$B$5:$XG$5,0))</f>
        <v>7200</v>
      </c>
      <c r="DM25" s="335">
        <f>INDEX('Summary sales'!$A$6:$BX$50,MATCH($B25,'Summary sales'!$A$6:$A$50,0),MATCH($DL$3,'Summary sales'!$A$7:$BX$7,0))</f>
        <v>7847.109999999404</v>
      </c>
      <c r="DN25" s="335">
        <f t="shared" si="537"/>
        <v>647.10999999940395</v>
      </c>
      <c r="DO25" s="336">
        <f t="shared" si="538"/>
        <v>1.0898763888888061</v>
      </c>
      <c r="DP25" s="335">
        <f>INDEX('SO APRIL 2026 Rev2'!$B$6:$BG$51,MATCH(B25,'SO APRIL 2026 Rev2'!$B$6:$B$51,0),MATCH($DP$3,'SO APRIL 2026 Rev2'!$B$5:$XG$5,0))</f>
        <v>3499.876774193548</v>
      </c>
      <c r="DQ25" s="335">
        <f>INDEX('Summary sales'!$A$6:$BX$50,MATCH($B25,'Summary sales'!$A$6:$A$50,0),MATCH($DP$3,'Summary sales'!$A$7:$BX$7,0))</f>
        <v>2398.6900000000023</v>
      </c>
      <c r="DR25" s="335">
        <f t="shared" si="539"/>
        <v>-1101.1867741935457</v>
      </c>
      <c r="DS25" s="336">
        <f t="shared" si="540"/>
        <v>0.68536412987074824</v>
      </c>
      <c r="DT25" s="335">
        <f>INDEX('SO APRIL 2026 Rev2'!$B$6:$BG$51,MATCH(B25,'SO APRIL 2026 Rev2'!$B$6:$B$51,0),MATCH($DT$3,'SO APRIL 2026 Rev2'!$B$5:$XG$5,0))</f>
        <v>2043.2745161290325</v>
      </c>
      <c r="DU25" s="335">
        <f>INDEX('Summary sales'!$A$6:$BX$50,MATCH($B25,'Summary sales'!$A$6:$A$50,0),MATCH($DT$3,'Summary sales'!$A$7:$BX$7,0))</f>
        <v>1269.2700000000186</v>
      </c>
      <c r="DV25" s="335">
        <f t="shared" si="541"/>
        <v>-774.00451612901384</v>
      </c>
      <c r="DW25" s="336">
        <f t="shared" si="542"/>
        <v>0.62119406373483321</v>
      </c>
      <c r="DX25" s="335">
        <f>INDEX('SO APRIL 2026 Rev2'!$B$6:$BG$51,MATCH(B25,'SO APRIL 2026 Rev2'!$B$6:$B$51,0),MATCH($DX$3,'SO APRIL 2026 Rev2'!$B$5:$XG$5,0))</f>
        <v>1999.5303225806451</v>
      </c>
      <c r="DY25" s="335">
        <f>INDEX('Summary sales'!$A$6:$BX$50,MATCH($B25,'Summary sales'!$A$6:$A$50,0),MATCH($DX$3,'Summary sales'!$A$7:$BX$7,0))</f>
        <v>2028.3000000000466</v>
      </c>
      <c r="DZ25" s="335">
        <f t="shared" si="543"/>
        <v>28.769677419401432</v>
      </c>
      <c r="EA25" s="336">
        <f t="shared" si="544"/>
        <v>1.0143882176201613</v>
      </c>
      <c r="EB25" s="335">
        <f>INDEX('SO APRIL 2026 Rev2'!$B$6:$BG$51,MATCH(B25,'SO APRIL 2026 Rev2'!$B$6:$B$51,0),MATCH($EB$3,'SO APRIL 2026 Rev2'!$B$5:$XG$5,0))</f>
        <v>1000</v>
      </c>
      <c r="EC25" s="335">
        <f>INDEX('Summary sales'!$A$6:$BX$50,MATCH($B25,'Summary sales'!$A$6:$A$50,0),MATCH($EB$3,'Summary sales'!$A$7:$BX$7,0))</f>
        <v>0</v>
      </c>
      <c r="ED25" s="335">
        <f t="shared" si="545"/>
        <v>-1000</v>
      </c>
      <c r="EE25" s="336">
        <f t="shared" si="546"/>
        <v>0</v>
      </c>
      <c r="EF25" s="335">
        <f>INDEX('SO APRIL 2026 Rev2'!$B$6:$BG$51,MATCH(B25,'SO APRIL 2026 Rev2'!$B$6:$B$51,0),MATCH($EF$3,'SO APRIL 2026 Rev2'!$B$5:$XG$5,0))</f>
        <v>11007.047419354845</v>
      </c>
      <c r="EG25" s="335">
        <f>INDEX('Summary sales'!$A$6:$BX$50,MATCH($B25,'Summary sales'!$A$6:$A$50,0),MATCH($EF$3,'Summary sales'!$A$7:$BX$7,0))</f>
        <v>5860.8199999993667</v>
      </c>
      <c r="EH25" s="335">
        <f t="shared" si="547"/>
        <v>-5146.2274193554786</v>
      </c>
      <c r="EI25" s="336">
        <f t="shared" si="548"/>
        <v>0.53246068420616344</v>
      </c>
      <c r="EJ25" s="335">
        <f>INDEX('SO APRIL 2026 Rev2'!$B$6:$BG$51,MATCH(B25,'SO APRIL 2026 Rev2'!$B$6:$B$51,0),MATCH($EJ$3,'SO APRIL 2026 Rev2'!$B$5:$XG$5,0))</f>
        <v>1519.5448387096778</v>
      </c>
      <c r="EK25" s="335">
        <f>INDEX('Summary sales'!$A$6:$BX$50,MATCH($B25,'Summary sales'!$A$6:$A$50,0),MATCH($EJ$3,'Summary sales'!$A$7:$BX$7,0))</f>
        <v>1527.1399999998976</v>
      </c>
      <c r="EL25" s="335">
        <f t="shared" si="549"/>
        <v>7.5951612902197212</v>
      </c>
      <c r="EM25" s="336">
        <f t="shared" si="550"/>
        <v>1.0049983133743319</v>
      </c>
      <c r="EN25" s="335">
        <f>INDEX('SO APRIL 2026 Rev2'!$B$6:$BG$51,MATCH(B25,'SO APRIL 2026 Rev2'!$B$6:$B$51,0),MATCH($EN$3,'SO APRIL 2026 Rev2'!$B$5:$XG$5,0))</f>
        <v>3999.6741935483842</v>
      </c>
      <c r="EO25" s="335">
        <f>INDEX('Summary sales'!$A$6:$BX$50,MATCH($B25,'Summary sales'!$A$6:$A$50,0),MATCH($EN$3,'Summary sales'!$A$7:$BX$7,0))</f>
        <v>5474.0499999998137</v>
      </c>
      <c r="EP25" s="335">
        <f t="shared" si="551"/>
        <v>1474.3758064514295</v>
      </c>
      <c r="EQ25" s="336">
        <f t="shared" si="552"/>
        <v>1.368623976630309</v>
      </c>
      <c r="ER25" s="335">
        <f>INDEX('SO APRIL 2026 Rev2'!$B$6:$BG$51,MATCH(B25,'SO APRIL 2026 Rev2'!$B$6:$B$51,0),MATCH($ER$3,'SO APRIL 2026 Rev2'!$B$5:$XG$5,0))</f>
        <v>7000</v>
      </c>
      <c r="ES25" s="335">
        <f>INDEX('Summary sales'!$A$6:$BX$50,MATCH(B25,'Summary sales'!$A$6:$A$50,0),MATCH($ER$3,'Summary sales'!$A$7:$BX$7,0))</f>
        <v>2164.2999999999302</v>
      </c>
      <c r="ET25" s="335">
        <f t="shared" si="553"/>
        <v>-4835.7000000000698</v>
      </c>
      <c r="EU25" s="336">
        <f t="shared" si="554"/>
        <v>0.30918571428570429</v>
      </c>
      <c r="EV25" s="335">
        <f>INDEX('SO APRIL 2026 Rev2'!$B$6:$BG$51,MATCH(B25,'SO APRIL 2026 Rev2'!$B$6:$B$51,0),MATCH($EV$3,'SO APRIL 2026 Rev2'!$B$5:$XG$5,0))</f>
        <v>5000</v>
      </c>
      <c r="EW25" s="335">
        <f>INDEX('Summary sales'!$A$6:$BX$50,MATCH($B25,'Summary sales'!$A$6:$A$50,0),MATCH($EV$3,'Summary sales'!$A$7:$BX$7,0))</f>
        <v>6221.4800000002142</v>
      </c>
      <c r="EX25" s="335">
        <f t="shared" si="555"/>
        <v>1221.4800000002142</v>
      </c>
      <c r="EY25" s="336">
        <f t="shared" si="556"/>
        <v>1.2442960000000429</v>
      </c>
      <c r="EZ25" s="335">
        <f>INDEX('SO APRIL 2026 Rev2'!$B$6:$BG$51,MATCH(B25,'SO APRIL 2026 Rev2'!$B$6:$B$51,0),MATCH($EZ$3,'SO APRIL 2026 Rev2'!$B$5:$XG$5,0))</f>
        <v>26500</v>
      </c>
      <c r="FA25" s="335">
        <f>INDEX('Summary sales'!$A$6:$BX$50,MATCH($B25,'Summary sales'!$A$6:$A$50,0),MATCH($EZ$3,'Summary sales'!$A$7:$BX$7,0))</f>
        <v>31490.779999999329</v>
      </c>
      <c r="FB25" s="335">
        <f t="shared" si="557"/>
        <v>4990.7799999993294</v>
      </c>
      <c r="FC25" s="336">
        <f t="shared" si="558"/>
        <v>1.1883313207546917</v>
      </c>
      <c r="FD25" s="335">
        <f>INDEX('SO APRIL 2026 Rev2'!$B$6:$BG$51,MATCH(B25,'SO APRIL 2026 Rev2'!$B$6:$B$51,0),MATCH($FD$3,'SO APRIL 2026 Rev2'!$B$5:$XG$5,0))</f>
        <v>6500</v>
      </c>
      <c r="FE25" s="335">
        <f>INDEX('Summary sales'!$A$6:$BX$50,MATCH(B25,'Summary sales'!$A$6:$A$50,0),MATCH($FD$3,'Summary sales'!$A$7:$BX$7,0))</f>
        <v>4359.8799999998882</v>
      </c>
      <c r="FF25" s="335">
        <f t="shared" si="559"/>
        <v>-2140.1200000001118</v>
      </c>
      <c r="FG25" s="336">
        <f t="shared" si="560"/>
        <v>0.67075076923075205</v>
      </c>
      <c r="FH25" s="335">
        <f>INDEX('SO APRIL 2026 Rev2'!$B$6:$BG$51,MATCH(B25,'SO APRIL 2026 Rev2'!$B$6:$B$51,0),MATCH($FH$3,'SO APRIL 2026 Rev2'!$B$5:$XG$5,0))</f>
        <v>3500</v>
      </c>
      <c r="FI25" s="335">
        <f>INDEX('Summary sales'!$A$6:$BX$50,MATCH(B25,'Summary sales'!$A$6:$A$50,0),MATCH($FH$3,'Summary sales'!$A$7:$BX$7,0))</f>
        <v>3344.4000000003725</v>
      </c>
      <c r="FJ25" s="335">
        <f t="shared" si="561"/>
        <v>-155.59999999962747</v>
      </c>
      <c r="FK25" s="336">
        <f t="shared" si="562"/>
        <v>0.95554285714296361</v>
      </c>
      <c r="FL25" s="335">
        <f>INDEX('SO APRIL 2026 Rev2'!$B$6:$BG$51,MATCH(B25,'SO APRIL 2026 Rev2'!$B$6:$B$51,0),MATCH($FL$3,'SO APRIL 2026 Rev2'!$B$5:$XG$5,0))</f>
        <v>726.8151612903232</v>
      </c>
      <c r="FM25" s="335">
        <f>INDEX('Summary sales'!$A$6:$BX$50,MATCH(B25,'Summary sales'!$A$6:$A$50,0),MATCH($FL$3,'Summary sales'!$A$7:$BX$7,0))</f>
        <v>790.78000000002794</v>
      </c>
      <c r="FN25" s="335">
        <f t="shared" si="563"/>
        <v>63.964838709704736</v>
      </c>
      <c r="FO25" s="336">
        <f t="shared" si="564"/>
        <v>1.0880070231283387</v>
      </c>
      <c r="FP25" s="335">
        <f>INDEX('SO APRIL 2026 Rev2'!$B$6:$BG$51,MATCH(B25,'SO APRIL 2026 Rev2'!$B$6:$B$51,0),MATCH($FP$3,'SO APRIL 2026 Rev2'!$B$5:$XG$5,0))</f>
        <v>3018.0416129032269</v>
      </c>
      <c r="FQ25" s="335">
        <f>INDEX('Summary sales'!$A$6:$BX$50,MATCH(B25,'Summary sales'!$A$6:$A$50,0),MATCH($FP$3,'Summary sales'!$A$7:$BX$7,0))</f>
        <v>3853.2999999998137</v>
      </c>
      <c r="FR25" s="335">
        <f t="shared" si="565"/>
        <v>835.25838709658683</v>
      </c>
      <c r="FS25" s="336">
        <f t="shared" si="566"/>
        <v>1.2767550929468809</v>
      </c>
      <c r="FT25" s="335">
        <f>INDEX('SO APRIL 2026 Rev2'!$B$6:$BG$51,MATCH(B25,'SO APRIL 2026 Rev2'!$B$6:$B$51,0),MATCH($FT$3,'SO APRIL 2026 Rev2'!$B$5:$XG$5,0))</f>
        <v>2044.9996774193546</v>
      </c>
      <c r="FU25" s="335">
        <f>INDEX('Summary sales'!$A$6:$BX$50,MATCH(B25,'Summary sales'!$A$6:$A$50,0),MATCH($FT$3,'Summary sales'!$A$7:$BX$7,0))</f>
        <v>2041.0200000000186</v>
      </c>
      <c r="FV25" s="335">
        <f t="shared" si="567"/>
        <v>-3.9796774193359852</v>
      </c>
      <c r="FW25" s="336">
        <f t="shared" si="568"/>
        <v>0.99805394716523477</v>
      </c>
      <c r="FX25" s="335">
        <f>INDEX('SO APRIL 2026 Rev2'!$B$6:$BG$51,MATCH(B25,'SO APRIL 2026 Rev2'!$B$6:$B$51,0),MATCH($FX$3,'SO APRIL 2026 Rev2'!$B$5:$XG$5,0))</f>
        <v>369.61070967741654</v>
      </c>
      <c r="FY25" s="335">
        <f>INDEX('Summary sales'!$A$6:$BX$50,MATCH(B25,'Summary sales'!$A$6:$A$50,0),MATCH($FX$3,'Summary sales'!$A$7:$BX$7,0))</f>
        <v>0</v>
      </c>
      <c r="FZ25" s="335">
        <f t="shared" si="569"/>
        <v>-369.61070967741654</v>
      </c>
      <c r="GA25" s="336">
        <f t="shared" si="570"/>
        <v>0</v>
      </c>
      <c r="GB25" s="335">
        <f>INDEX('SO APRIL 2026 Rev2'!$B$6:$BG$51,MATCH(B25,'SO APRIL 2026 Rev2'!$B$6:$B$51,0),MATCH($GB$3,'SO APRIL 2026 Rev2'!$B$5:$XG$5,0))</f>
        <v>0</v>
      </c>
      <c r="GC25" s="335">
        <f>INDEX('Summary sales'!$A$6:$BX$50,MATCH(B25,'Summary sales'!$A$6:$A$50,0),MATCH($GB$3,'Summary sales'!$A$7:$BX$7,0))</f>
        <v>0</v>
      </c>
      <c r="GD25" s="335">
        <f t="shared" si="571"/>
        <v>0</v>
      </c>
      <c r="GE25" s="336" t="e">
        <f t="shared" si="572"/>
        <v>#DIV/0!</v>
      </c>
      <c r="GF25" s="335">
        <f>INDEX('SO APRIL 2026 Rev2'!$B$6:$BG$51,MATCH(B25,'SO APRIL 2026 Rev2'!$B$6:$B$51,0),MATCH($GF$3,'SO APRIL 2026 Rev2'!$B$5:$XG$5,0))</f>
        <v>5000</v>
      </c>
      <c r="GG25" s="335">
        <f>INDEX('Summary sales'!$A$6:$BX$50,MATCH($B25,'Summary sales'!$A$6:$A$50,0),MATCH($GF$3,'Summary sales'!$A$7:$BX$7,0))</f>
        <v>7312.509000000362</v>
      </c>
      <c r="GH25" s="335">
        <f t="shared" si="573"/>
        <v>2312.509000000362</v>
      </c>
      <c r="GI25" s="336">
        <f t="shared" si="574"/>
        <v>1.4625018000000725</v>
      </c>
      <c r="GJ25" s="335">
        <f>INDEX('SO APRIL 2026 Rev2'!$B$6:$BG$51,MATCH(B25,'SO APRIL 2026 Rev2'!$B$6:$B$51,0),MATCH($GJ$3,'SO APRIL 2026 Rev2'!$B$5:$XG$5,0))</f>
        <v>1121.900322580635</v>
      </c>
      <c r="GK25" s="335">
        <f>INDEX('Summary sales'!$A$6:$BX$50,MATCH($B25,'Summary sales'!$A$6:$A$50,0),MATCH($GJ$3,'Summary sales'!$A$7:$BX$7,0))</f>
        <v>1652.8500000000931</v>
      </c>
      <c r="GL25" s="335">
        <f t="shared" si="575"/>
        <v>530.94967741945811</v>
      </c>
      <c r="GM25" s="336">
        <f t="shared" si="576"/>
        <v>1.4732592252029564</v>
      </c>
      <c r="GN25" s="335">
        <f>INDEX('SO APRIL 2026 Rev2'!$B$6:$BG$51,MATCH(B25,'SO APRIL 2026 Rev2'!$B$6:$B$51,0),MATCH($GN$3,'SO APRIL 2026 Rev2'!$B$5:$XG$5,0))</f>
        <v>1800</v>
      </c>
      <c r="GO25" s="335">
        <f>INDEX('Summary sales'!$A$6:$BX$50,MATCH(B25,'Summary sales'!$A$6:$A$50,0),MATCH($GN$3,'Summary sales'!$A$7:$BX$7,0))</f>
        <v>1837.3269999999902</v>
      </c>
      <c r="GP25" s="335">
        <f t="shared" si="577"/>
        <v>37.326999999990221</v>
      </c>
      <c r="GQ25" s="336">
        <f t="shared" si="578"/>
        <v>1.0207372222222169</v>
      </c>
      <c r="GR25" s="335">
        <f>INDEX('SO APRIL 2026 Rev2'!$B$6:$BG$51,MATCH(B25,'SO APRIL 2026 Rev2'!$B$6:$B$51,0),MATCH($GR$3,'SO APRIL 2026 Rev2'!$B$5:$XG$5,0))</f>
        <v>2499.7025806451697</v>
      </c>
      <c r="GS25" s="335">
        <f>INDEX('Summary sales'!$A$6:$BX$50,MATCH(B25,'Summary sales'!$A$6:$A$50,0),MATCH($GR$3,'Summary sales'!$A$7:$BX$7,0))</f>
        <v>2565.6499999999069</v>
      </c>
      <c r="GT25" s="335">
        <f t="shared" si="579"/>
        <v>65.947419354737121</v>
      </c>
      <c r="GU25" s="336">
        <f t="shared" si="580"/>
        <v>1.0263821063615162</v>
      </c>
      <c r="GV25" s="335">
        <f>INDEX('SO APRIL 2026 Rev2'!$B$6:$BG$51,MATCH(B25,'SO APRIL 2026 Rev2'!$B$6:$B$51,0),MATCH($GV$3,'SO APRIL 2026 Rev2'!$B$5:$XG$5,0))</f>
        <v>0</v>
      </c>
      <c r="GW25" s="335">
        <f>INDEX('Summary sales'!$A$6:$BX$50,MATCH(B25,'Summary sales'!$A$6:$A$50,0),MATCH($GV$3,'Summary sales'!$A$7:$BX$7,0))</f>
        <v>0</v>
      </c>
      <c r="GX25" s="335">
        <f t="shared" si="581"/>
        <v>0</v>
      </c>
      <c r="GY25" s="336" t="e">
        <f t="shared" si="582"/>
        <v>#DIV/0!</v>
      </c>
      <c r="GZ25" s="335">
        <f>INDEX('SO APRIL 2026 Rev2'!$B$6:$BG$51,MATCH(B25,'SO APRIL 2026 Rev2'!$B$6:$B$51,0),MATCH($GZ$3,'SO APRIL 2026 Rev2'!$B$5:$XG$5,0))</f>
        <v>0</v>
      </c>
      <c r="HA25" s="335">
        <f>INDEX('Summary sales'!$A$6:$BX$50,MATCH(B25,'Summary sales'!$A$6:$A$50,0),MATCH($GZ$3,'Summary sales'!$A$7:$BX$7,0))</f>
        <v>0</v>
      </c>
      <c r="HB25" s="335">
        <f t="shared" si="583"/>
        <v>0</v>
      </c>
      <c r="HC25" s="379" t="e">
        <f t="shared" si="584"/>
        <v>#DIV/0!</v>
      </c>
    </row>
    <row r="26" spans="1:211" s="317" customFormat="1" ht="15" customHeight="1">
      <c r="A26" s="574"/>
      <c r="B26" s="338">
        <f t="shared" si="585"/>
        <v>46130</v>
      </c>
      <c r="C26" s="334" t="str">
        <f t="shared" si="478"/>
        <v>Sab</v>
      </c>
      <c r="D26" s="335">
        <f t="shared" si="479"/>
        <v>160321.16912903223</v>
      </c>
      <c r="E26" s="335">
        <f t="shared" ca="1" si="480"/>
        <v>161299.3079999999</v>
      </c>
      <c r="F26" s="335">
        <f t="shared" ca="1" si="481"/>
        <v>978.13887096766848</v>
      </c>
      <c r="G26" s="336">
        <f t="shared" ca="1" si="482"/>
        <v>1.0061011211200714</v>
      </c>
      <c r="H26" s="335">
        <f>INDEX('SO APRIL 2026 Rev2'!$B$6:$BG$51,MATCH(B26,'SO APRIL 2026 Rev2'!$B$6:$B$51,0),MATCH($H$3,'SO APRIL 2026 Rev2'!$B$5:$XG$5,0))</f>
        <v>733.57290322580695</v>
      </c>
      <c r="I26" s="335">
        <f>INDEX('Summary sales'!$A$6:$BX$50,MATCH(B26,'Summary sales'!$A$6:$A$50,0),MATCH($H$3,'Summary sales'!$A$7:$BX$7,0))</f>
        <v>909.60000000009313</v>
      </c>
      <c r="J26" s="335">
        <f t="shared" si="483"/>
        <v>176.02709677428618</v>
      </c>
      <c r="K26" s="336">
        <f t="shared" si="484"/>
        <v>1.2399585589928774</v>
      </c>
      <c r="L26" s="335">
        <f>INDEX('SO APRIL 2026 Rev2'!$B$6:$BG$51,MATCH(B26,'SO APRIL 2026 Rev2'!$B$6:$B$51,0),MATCH($L$3,'SO APRIL 2026 Rev2'!$B$5:$XG$5,0))</f>
        <v>1500</v>
      </c>
      <c r="M26" s="335">
        <f>INDEX('Summary sales'!$A$6:$BX$50,MATCH($B26,'Summary sales'!$A$6:$A$50,0),MATCH($L$3,'Summary sales'!$A$7:$BX$7,0))</f>
        <v>755.8600000012666</v>
      </c>
      <c r="N26" s="335">
        <f t="shared" si="485"/>
        <v>-744.1399999987334</v>
      </c>
      <c r="O26" s="336">
        <f t="shared" si="486"/>
        <v>0.50390666666751105</v>
      </c>
      <c r="P26" s="335">
        <f>INDEX('SO APRIL 2026 Rev2'!$B$6:$BG$51,MATCH(B26,'SO APRIL 2026 Rev2'!$B$6:$B$51,0),MATCH($P$3,'SO APRIL 2026 Rev2'!$B$5:$XG$5,0))</f>
        <v>1129.7312903225857</v>
      </c>
      <c r="Q26" s="335">
        <f>INDEX('Summary sales'!$A$6:$BX$50,MATCH($B26,'Summary sales'!$A$6:$A$50,0),MATCH($P$3,'Summary sales'!$A$7:$BX$7,0))</f>
        <v>940.00999999977648</v>
      </c>
      <c r="R26" s="335">
        <f t="shared" si="487"/>
        <v>-189.72129032280918</v>
      </c>
      <c r="S26" s="336">
        <f t="shared" si="488"/>
        <v>0.83206511853926268</v>
      </c>
      <c r="T26" s="335">
        <f>INDEX('SO APRIL 2026 Rev2'!$B$6:$BG$51,MATCH(B26,'SO APRIL 2026 Rev2'!$B$6:$B$51,0),MATCH($T$3,'SO APRIL 2026 Rev2'!$B$5:$XG$5,0))</f>
        <v>3282.5161290322658</v>
      </c>
      <c r="U26" s="335">
        <f>INDEX('Summary sales'!$A$6:$BX$50,MATCH($B26,'Summary sales'!$A$6:$A$50,0),MATCH($T$3,'Summary sales'!$A$7:$BX$7,0))</f>
        <v>3243</v>
      </c>
      <c r="V26" s="335">
        <f t="shared" si="489"/>
        <v>-39.516129032265781</v>
      </c>
      <c r="W26" s="336">
        <f t="shared" si="490"/>
        <v>0.98796163446608387</v>
      </c>
      <c r="X26" s="335">
        <f>INDEX('SO APRIL 2026 Rev2'!$B$6:$BG$51,MATCH(B26,'SO APRIL 2026 Rev2'!$B$6:$B$51,0),MATCH($X$3,'SO APRIL 2026 Rev2'!$B$5:$XG$5,0))</f>
        <v>644.02064516129087</v>
      </c>
      <c r="Y26" s="335">
        <f>INDEX('Summary sales'!$A$6:$BX$50,MATCH($B26,'Summary sales'!$A$6:$A$50,0),MATCH($X$3,'Summary sales'!$A$7:$BX$7,0))</f>
        <v>776.61999999999534</v>
      </c>
      <c r="Z26" s="335">
        <f t="shared" si="491"/>
        <v>132.59935483870447</v>
      </c>
      <c r="AA26" s="336">
        <f t="shared" si="492"/>
        <v>1.2058930188573316</v>
      </c>
      <c r="AB26" s="335">
        <f>INDEX('SO APRIL 2026 Rev2'!$B$6:$BG$51,MATCH(B26,'SO APRIL 2026 Rev2'!$B$6:$B$51,0),MATCH($AB$3,'SO APRIL 2026 Rev2'!$B$5:$XG$5,0))</f>
        <v>0</v>
      </c>
      <c r="AC26" s="335">
        <f>INDEX('Summary sales'!$A$6:$BX$50,MATCH($B26,'Summary sales'!$A$6:$A$50,0),MATCH($AB$3,'Summary sales'!$A$7:$BX$7,0))</f>
        <v>0</v>
      </c>
      <c r="AD26" s="335">
        <f t="shared" si="493"/>
        <v>0</v>
      </c>
      <c r="AE26" s="336" t="e">
        <f t="shared" si="494"/>
        <v>#DIV/0!</v>
      </c>
      <c r="AF26" s="335">
        <f>INDEX('SO APRIL 2026 Rev2'!$B$6:$BG$51,MATCH(B26,'SO APRIL 2026 Rev2'!$B$6:$B$51,0),MATCH($AF$3,'SO APRIL 2026 Rev2'!$B$5:$XG$5,0))</f>
        <v>499.97064516129024</v>
      </c>
      <c r="AG26" s="335">
        <f>INDEX('Summary sales'!$A$6:$BX$50,MATCH($B26,'Summary sales'!$A$6:$A$50,0),MATCH($AF$3,'Summary sales'!$A$7:$BX$7,0))</f>
        <v>0</v>
      </c>
      <c r="AH26" s="335">
        <f t="shared" si="495"/>
        <v>-499.97064516129024</v>
      </c>
      <c r="AI26" s="336">
        <f t="shared" si="496"/>
        <v>0</v>
      </c>
      <c r="AJ26" s="335">
        <f>INDEX('SO APRIL 2026 Rev2'!$B$6:$BG$51,MATCH(B26,'SO APRIL 2026 Rev2'!$B$6:$B$51,0),MATCH($AJ$3,'SO APRIL 2026 Rev2'!$B$5:$XG$5,0))</f>
        <v>603.76322580644887</v>
      </c>
      <c r="AK26" s="335">
        <f>INDEX('Summary sales'!$A$6:$BX$50,MATCH($B26,'Summary sales'!$A$6:$A$50,0),MATCH($AJ$3,'Summary sales'!$A$7:$BX$7,0))</f>
        <v>733.91999999992549</v>
      </c>
      <c r="AL26" s="335">
        <f t="shared" si="497"/>
        <v>130.15677419347662</v>
      </c>
      <c r="AM26" s="336">
        <f t="shared" si="498"/>
        <v>1.2155758559485397</v>
      </c>
      <c r="AN26" s="335">
        <f>INDEX('SO APRIL 2026 Rev2'!$B$6:$BG$51,MATCH(B26,'SO APRIL 2026 Rev2'!$B$6:$B$51,0),MATCH($AN$3,'SO APRIL 2026 Rev2'!$B$5:$XG$5,0))</f>
        <v>673.27548387096704</v>
      </c>
      <c r="AO26" s="335">
        <f>INDEX('Summary sales'!$A$6:$BX$50,MATCH($B26,'Summary sales'!$A$6:$A$50,0),MATCH($AN$3,'Summary sales'!$A$7:$BX$7,0))</f>
        <v>516.69000000006054</v>
      </c>
      <c r="AP26" s="335">
        <f t="shared" si="499"/>
        <v>-156.5854838709065</v>
      </c>
      <c r="AQ26" s="336">
        <f t="shared" si="500"/>
        <v>0.76742731968996503</v>
      </c>
      <c r="AR26" s="335">
        <f>INDEX('SO APRIL 2026 Rev2'!$B$6:$BG$51,MATCH(B26,'SO APRIL 2026 Rev2'!$B$6:$B$51,0),MATCH($AR$3,'SO APRIL 2026 Rev2'!$B$5:$XG$5,0))</f>
        <v>4514.1990322580623</v>
      </c>
      <c r="AS26" s="335">
        <f>INDEX('Summary sales'!$A$6:$BX$50,MATCH($B26,'Summary sales'!$A$6:$A$50,0),MATCH($AR$3,'Summary sales'!$A$7:$BX$7,0))</f>
        <v>4706.8499999996275</v>
      </c>
      <c r="AT26" s="335">
        <f t="shared" si="501"/>
        <v>192.65096774156518</v>
      </c>
      <c r="AU26" s="336">
        <f t="shared" si="502"/>
        <v>1.0426766667497154</v>
      </c>
      <c r="AV26" s="335">
        <f>INDEX('SO APRIL 2026 Rev2'!$B$6:$BG$51,MATCH(B26,'SO APRIL 2026 Rev2'!$B$6:$B$51,0),MATCH($AV$3,'SO APRIL 2026 Rev2'!$B$5:$XG$5,0))</f>
        <v>8000</v>
      </c>
      <c r="AW26" s="335">
        <f>INDEX('Summary sales'!$A$6:$BX$50,MATCH($B26,'Summary sales'!$A$6:$A$50,0),MATCH($AV$3,'Summary sales'!$A$7:$BX$7,0))</f>
        <v>3734.6499999999069</v>
      </c>
      <c r="AX26" s="335">
        <f t="shared" si="503"/>
        <v>-4265.3500000000931</v>
      </c>
      <c r="AY26" s="336">
        <f t="shared" si="504"/>
        <v>0.46683124999998837</v>
      </c>
      <c r="AZ26" s="335">
        <f>INDEX('SO APRIL 2026 Rev2'!$B$6:$BG$51,MATCH(B26,'SO APRIL 2026 Rev2'!$B$6:$B$51,0),MATCH($AZ$3,'SO APRIL 2026 Rev2'!$B$5:$XG$5,0))</f>
        <v>250</v>
      </c>
      <c r="BA26" s="335">
        <f>INDEX('Summary sales'!$A$6:$BX$50,MATCH($B26,'Summary sales'!$A$6:$A$50,0),MATCH($AZ$3,'Summary sales'!$A$7:$BX$7,0))</f>
        <v>0</v>
      </c>
      <c r="BB26" s="335">
        <f t="shared" si="505"/>
        <v>-250</v>
      </c>
      <c r="BC26" s="336">
        <f t="shared" si="506"/>
        <v>0</v>
      </c>
      <c r="BD26" s="335">
        <f>INDEX('SO APRIL 2026 Rev2'!$B$6:$BG$51,MATCH(B26,'SO APRIL 2026 Rev2'!$B$6:$B$51,0),MATCH($BD$3,'SO APRIL 2026 Rev2'!$B$5:$XG$5,0))</f>
        <v>500</v>
      </c>
      <c r="BE26" s="335">
        <f>INDEX('Summary sales'!$A$6:$BX$50,MATCH($B26,'Summary sales'!$A$6:$A$50,0),MATCH($BD$3,'Summary sales'!$A$7:$BX$7,0))</f>
        <v>5.5900000000001455</v>
      </c>
      <c r="BF26" s="335">
        <f t="shared" si="507"/>
        <v>-494.40999999999985</v>
      </c>
      <c r="BG26" s="336">
        <f t="shared" si="508"/>
        <v>1.118000000000029E-2</v>
      </c>
      <c r="BH26" s="335">
        <f>INDEX('SO APRIL 2026 Rev2'!$B$6:$BG$51,MATCH(B26,'SO APRIL 2026 Rev2'!$B$6:$B$51,0),MATCH($BH$3,'SO APRIL 2026 Rev2'!$B$5:$XG$5,0))</f>
        <v>4800</v>
      </c>
      <c r="BI26" s="335">
        <f>INDEX('Summary sales'!$A$6:$BX$50,MATCH($B26,'Summary sales'!$A$6:$A$50,0),MATCH($BH$3,'Summary sales'!$A$7:$BX$7,0))</f>
        <v>3757.7899999998044</v>
      </c>
      <c r="BJ26" s="335">
        <f t="shared" si="509"/>
        <v>-1042.2100000001956</v>
      </c>
      <c r="BK26" s="336">
        <f t="shared" si="510"/>
        <v>0.78287291666662595</v>
      </c>
      <c r="BL26" s="335">
        <f>INDEX('SO APRIL 2026 Rev2'!$B$6:$BG$51,MATCH(B26,'SO APRIL 2026 Rev2'!$B$6:$B$51,0),MATCH($BL$3,'SO APRIL 2026 Rev2'!$B$5:$XG$5,0))</f>
        <v>9000.0570967741915</v>
      </c>
      <c r="BM26" s="335">
        <f>INDEX('Summary sales'!$A$6:$BX$50,MATCH($B26,'Summary sales'!$A$6:$A$50,0),MATCH($BL$3,'Summary sales'!$A$7:$BX$7,0))</f>
        <v>6822.089999999851</v>
      </c>
      <c r="BN26" s="335">
        <f t="shared" si="511"/>
        <v>-2177.9670967743405</v>
      </c>
      <c r="BO26" s="336">
        <f t="shared" si="512"/>
        <v>0.75800519114984621</v>
      </c>
      <c r="BP26" s="335">
        <f>INDEX('SO APRIL 2026 Rev2'!$B$6:$BG$51,MATCH(B26,'SO APRIL 2026 Rev2'!$B$6:$B$51,0),MATCH($BP$3,'SO APRIL 2026 Rev2'!$B$5:$XG$5,0))</f>
        <v>1300</v>
      </c>
      <c r="BQ26" s="335">
        <f>INDEX('Summary sales'!$A$6:$BX$50,MATCH($B26,'Summary sales'!$A$6:$A$50,0),MATCH($BP$3,'Summary sales'!$A$7:$BX$7,0))</f>
        <v>1188.1999999999534</v>
      </c>
      <c r="BR26" s="335">
        <f t="shared" si="513"/>
        <v>-111.80000000004657</v>
      </c>
      <c r="BS26" s="336">
        <f t="shared" si="514"/>
        <v>0.91399999999996417</v>
      </c>
      <c r="BT26" s="335">
        <f>INDEX('SO APRIL 2026 Rev2'!$B$6:$BG$51,MATCH(B26,'SO APRIL 2026 Rev2'!$B$6:$B$51,0),MATCH($BT$3,'SO APRIL 2026 Rev2'!$B$5:$XG$5,0))</f>
        <v>1000</v>
      </c>
      <c r="BU26" s="335">
        <f>INDEX('Summary sales'!$A$6:$BX$50,MATCH($B26,'Summary sales'!$A$6:$A$50,0),MATCH($BT$3,'Summary sales'!$A$7:$BX$7,0))</f>
        <v>849.3410000000149</v>
      </c>
      <c r="BV26" s="335">
        <f t="shared" si="515"/>
        <v>-150.6589999999851</v>
      </c>
      <c r="BW26" s="336">
        <f t="shared" si="516"/>
        <v>0.84934100000001489</v>
      </c>
      <c r="BX26" s="335">
        <f>INDEX('SO APRIL 2026 Rev2'!$B$6:$BG$51,MATCH(B26,'SO APRIL 2026 Rev2'!$B$6:$B$51,0),MATCH($BX$3,'SO APRIL 2026 Rev2'!$B$5:$XG$5,0))</f>
        <v>5500</v>
      </c>
      <c r="BY26" s="335">
        <f ca="1">INDEX('Summary sales'!$A$6:$BX$50,MATCH($B26,'Summary sales'!$A$6:$A$50,0),MATCH($BX$3,'Summary sales'!$A$7:$BX$7,0))</f>
        <v>2831.01</v>
      </c>
      <c r="BZ26" s="335">
        <f t="shared" ca="1" si="517"/>
        <v>-2668.99</v>
      </c>
      <c r="CA26" s="336">
        <f t="shared" ca="1" si="518"/>
        <v>0.51472909090909091</v>
      </c>
      <c r="CB26" s="335">
        <f>INDEX('SO APRIL 2026 Rev2'!$B$6:$BG$51,MATCH(B26,'SO APRIL 2026 Rev2'!$B$6:$B$51,0),MATCH($CB$3,'SO APRIL 2026 Rev2'!$B$5:$XG$5,0))</f>
        <v>70.054838709677327</v>
      </c>
      <c r="CC26" s="335">
        <f>INDEX('Summary sales'!$A$6:$BX$50,MATCH($B26,'Summary sales'!$A$6:$A$50,0),MATCH($CB$3,'Summary sales'!$A$7:$BX$7,0))</f>
        <v>0</v>
      </c>
      <c r="CD26" s="335">
        <f t="shared" si="519"/>
        <v>-70.054838709677327</v>
      </c>
      <c r="CE26" s="336">
        <f t="shared" si="520"/>
        <v>0</v>
      </c>
      <c r="CF26" s="335">
        <f>INDEX('SO APRIL 2026 Rev2'!$B$6:$BG$51,MATCH(B26,'SO APRIL 2026 Rev2'!$B$6:$B$51,0),MATCH($CF$3,'SO APRIL 2026 Rev2'!$B$5:$XG$5,0))</f>
        <v>89.451612903225808</v>
      </c>
      <c r="CG26" s="335">
        <f>INDEX('Summary sales'!$A$6:$BX$50,MATCH($B26,'Summary sales'!$A$6:$A$50,0),MATCH($CF$3,'Summary sales'!$A$7:$BX$7,0))</f>
        <v>61.119999999995343</v>
      </c>
      <c r="CH26" s="335">
        <f t="shared" si="521"/>
        <v>-28.331612903230464</v>
      </c>
      <c r="CI26" s="336">
        <f t="shared" si="522"/>
        <v>0.68327443202302762</v>
      </c>
      <c r="CJ26" s="335">
        <f>INDEX('SO APRIL 2026 Rev2'!$B$6:$BG$51,MATCH(B26,'SO APRIL 2026 Rev2'!$B$6:$B$51,0),MATCH($CJ$3,'SO APRIL 2026 Rev2'!$B$5:$XG$5,0))</f>
        <v>3500</v>
      </c>
      <c r="CK26" s="335">
        <f>INDEX('Summary sales'!$A$6:$BX$50,MATCH($B26,'Summary sales'!$A$6:$A$50,0),MATCH($CJ$3,'Summary sales'!$A$7:$BX$7,0))</f>
        <v>3371.1999999997206</v>
      </c>
      <c r="CL26" s="335">
        <f t="shared" si="523"/>
        <v>-128.8000000002794</v>
      </c>
      <c r="CM26" s="336">
        <f t="shared" si="524"/>
        <v>0.96319999999992012</v>
      </c>
      <c r="CN26" s="335">
        <f>INDEX('SO APRIL 2026 Rev2'!$B$6:$BG$51,MATCH(B26,'SO APRIL 2026 Rev2'!$B$6:$B$51,0),MATCH($CN$3,'SO APRIL 2026 Rev2'!$B$5:$XG$5,0))</f>
        <v>2900</v>
      </c>
      <c r="CO26" s="335">
        <f>INDEX('Summary sales'!$A$6:$BX$50,MATCH($B26,'Summary sales'!$A$6:$A$50,0),MATCH($CN$3,'Summary sales'!$A$7:$BX$7,0))</f>
        <v>4019.7000000001863</v>
      </c>
      <c r="CP26" s="335">
        <f t="shared" si="525"/>
        <v>1119.7000000001863</v>
      </c>
      <c r="CQ26" s="336">
        <f t="shared" si="526"/>
        <v>1.3861034482759262</v>
      </c>
      <c r="CR26" s="335">
        <f>INDEX('SO APRIL 2026 Rev2'!$B$6:$BG$51,MATCH(B26,'SO APRIL 2026 Rev2'!$B$6:$B$51,0),MATCH($CR$3,'SO APRIL 2026 Rev2'!$B$5:$XG$5,0))</f>
        <v>5000</v>
      </c>
      <c r="CS26" s="335">
        <f>INDEX('Summary sales'!$A$6:$BX$50,MATCH($B26,'Summary sales'!$A$6:$A$50,0),MATCH($CR$3,'Summary sales'!$A$7:$BX$7,0))</f>
        <v>2751.1999999999534</v>
      </c>
      <c r="CT26" s="335">
        <f t="shared" si="527"/>
        <v>-2248.8000000000466</v>
      </c>
      <c r="CU26" s="336">
        <f t="shared" si="528"/>
        <v>0.55023999999999074</v>
      </c>
      <c r="CV26" s="335">
        <f>INDEX('SO APRIL 2026 Rev2'!$B$6:$BG$51,MATCH(B26,'SO APRIL 2026 Rev2'!$B$6:$B$51,0),MATCH($CV$3,'SO APRIL 2026 Rev2'!$B$5:$XG$5,0))</f>
        <v>5000</v>
      </c>
      <c r="CW26" s="335">
        <f>INDEX('Summary sales'!$A$6:$BX$50,MATCH($B26,'Summary sales'!$A$6:$A$50,0),MATCH($CV$3,'Summary sales'!$A$7:$BX$7,0))</f>
        <v>4541.8000000000466</v>
      </c>
      <c r="CX26" s="335">
        <f t="shared" si="529"/>
        <v>-458.19999999995343</v>
      </c>
      <c r="CY26" s="336">
        <f t="shared" si="530"/>
        <v>0.90836000000000927</v>
      </c>
      <c r="CZ26" s="335">
        <f>INDEX('SO APRIL 2026 Rev2'!$B$6:$BG$51,MATCH(B26,'SO APRIL 2026 Rev2'!$B$6:$B$51,0),MATCH($CZ$3,'SO APRIL 2026 Rev2'!$B$5:$XG$5,0))</f>
        <v>11659.554548387085</v>
      </c>
      <c r="DA26" s="335">
        <f>INDEX('Summary sales'!$A$6:$BX$50,MATCH($B26,'Summary sales'!$A$6:$A$50,0),MATCH($CZ$3,'Summary sales'!$A$7:$BX$7,0))</f>
        <v>19538.388999998569</v>
      </c>
      <c r="DB26" s="335">
        <f t="shared" si="531"/>
        <v>7878.8344516114848</v>
      </c>
      <c r="DC26" s="336">
        <f t="shared" si="532"/>
        <v>1.6757406056049884</v>
      </c>
      <c r="DD26" s="335">
        <f>INDEX('SO APRIL 2026 Rev2'!$B$6:$BG$51,MATCH(B26,'SO APRIL 2026 Rev2'!$B$6:$B$51,0),MATCH($DD$3,'SO APRIL 2026 Rev2'!$B$5:$XG$5,0))</f>
        <v>2020.8603225806426</v>
      </c>
      <c r="DE26" s="335">
        <f>INDEX('Summary sales'!$A$6:$BX$50,MATCH($B26,'Summary sales'!$A$6:$A$50,0),MATCH($DD$3,'Summary sales'!$A$7:$BX$7,0))</f>
        <v>2510.3300000000745</v>
      </c>
      <c r="DF26" s="335">
        <f t="shared" si="533"/>
        <v>489.46967741943195</v>
      </c>
      <c r="DG26" s="336">
        <f t="shared" si="534"/>
        <v>1.2422085643179823</v>
      </c>
      <c r="DH26" s="335">
        <f>INDEX('SO APRIL 2026 Rev2'!$B$6:$BG$51,MATCH(B26,'SO APRIL 2026 Rev2'!$B$6:$B$51,0),MATCH($DH$3,'SO APRIL 2026 Rev2'!$B$5:$XG$5,0))</f>
        <v>800</v>
      </c>
      <c r="DI26" s="335">
        <f>INDEX('Summary sales'!$A$6:$BX$50,MATCH($B26,'Summary sales'!$A$6:$A$50,0),MATCH($DH$3,'Summary sales'!$A$7:$BX$7,0))</f>
        <v>0</v>
      </c>
      <c r="DJ26" s="335">
        <f t="shared" si="535"/>
        <v>-800</v>
      </c>
      <c r="DK26" s="336">
        <f t="shared" si="536"/>
        <v>0</v>
      </c>
      <c r="DL26" s="335">
        <f>INDEX('SO APRIL 2026 Rev2'!$B$6:$BG$51,MATCH(B26,'SO APRIL 2026 Rev2'!$B$6:$B$51,0),MATCH($DL$3,'SO APRIL 2026 Rev2'!$B$5:$XG$5,0))</f>
        <v>7200</v>
      </c>
      <c r="DM26" s="335">
        <f>INDEX('Summary sales'!$A$6:$BX$50,MATCH($B26,'Summary sales'!$A$6:$A$50,0),MATCH($DL$3,'Summary sales'!$A$7:$BX$7,0))</f>
        <v>4899.3600000003353</v>
      </c>
      <c r="DN26" s="335">
        <f t="shared" si="537"/>
        <v>-2300.6399999996647</v>
      </c>
      <c r="DO26" s="336">
        <f t="shared" si="538"/>
        <v>0.68046666666671318</v>
      </c>
      <c r="DP26" s="335">
        <f>INDEX('SO APRIL 2026 Rev2'!$B$6:$BG$51,MATCH(B26,'SO APRIL 2026 Rev2'!$B$6:$B$51,0),MATCH($DP$3,'SO APRIL 2026 Rev2'!$B$5:$XG$5,0))</f>
        <v>0</v>
      </c>
      <c r="DQ26" s="335">
        <f>INDEX('Summary sales'!$A$6:$BX$50,MATCH($B26,'Summary sales'!$A$6:$A$50,0),MATCH($DP$3,'Summary sales'!$A$7:$BX$7,0))</f>
        <v>0</v>
      </c>
      <c r="DR26" s="335">
        <f t="shared" si="539"/>
        <v>0</v>
      </c>
      <c r="DS26" s="336" t="e">
        <f t="shared" si="540"/>
        <v>#DIV/0!</v>
      </c>
      <c r="DT26" s="335">
        <f>INDEX('SO APRIL 2026 Rev2'!$B$6:$BG$51,MATCH(B26,'SO APRIL 2026 Rev2'!$B$6:$B$51,0),MATCH($DT$3,'SO APRIL 2026 Rev2'!$B$5:$XG$5,0))</f>
        <v>2043.2745161290325</v>
      </c>
      <c r="DU26" s="335">
        <f>INDEX('Summary sales'!$A$6:$BX$50,MATCH($B26,'Summary sales'!$A$6:$A$50,0),MATCH($DT$3,'Summary sales'!$A$7:$BX$7,0))</f>
        <v>1214.0999999998603</v>
      </c>
      <c r="DV26" s="335">
        <f t="shared" si="541"/>
        <v>-829.17451612917216</v>
      </c>
      <c r="DW26" s="336">
        <f t="shared" si="542"/>
        <v>0.59419328651930881</v>
      </c>
      <c r="DX26" s="335">
        <f>INDEX('SO APRIL 2026 Rev2'!$B$6:$BG$51,MATCH(B26,'SO APRIL 2026 Rev2'!$B$6:$B$51,0),MATCH($DX$3,'SO APRIL 2026 Rev2'!$B$5:$XG$5,0))</f>
        <v>1999.5303225806451</v>
      </c>
      <c r="DY26" s="335">
        <f>INDEX('Summary sales'!$A$6:$BX$50,MATCH($B26,'Summary sales'!$A$6:$A$50,0),MATCH($DX$3,'Summary sales'!$A$7:$BX$7,0))</f>
        <v>1965.7600000000093</v>
      </c>
      <c r="DZ26" s="335">
        <f t="shared" si="543"/>
        <v>-33.77032258063582</v>
      </c>
      <c r="EA26" s="336">
        <f t="shared" si="544"/>
        <v>0.98311087248876983</v>
      </c>
      <c r="EB26" s="335">
        <f>INDEX('SO APRIL 2026 Rev2'!$B$6:$BG$51,MATCH(B26,'SO APRIL 2026 Rev2'!$B$6:$B$51,0),MATCH($EB$3,'SO APRIL 2026 Rev2'!$B$5:$XG$5,0))</f>
        <v>1000</v>
      </c>
      <c r="EC26" s="335">
        <f>INDEX('Summary sales'!$A$6:$BX$50,MATCH($B26,'Summary sales'!$A$6:$A$50,0),MATCH($EB$3,'Summary sales'!$A$7:$BX$7,0))</f>
        <v>0</v>
      </c>
      <c r="ED26" s="335">
        <f t="shared" si="545"/>
        <v>-1000</v>
      </c>
      <c r="EE26" s="336">
        <f t="shared" si="546"/>
        <v>0</v>
      </c>
      <c r="EF26" s="335">
        <f>INDEX('SO APRIL 2026 Rev2'!$B$6:$BG$51,MATCH(B26,'SO APRIL 2026 Rev2'!$B$6:$B$51,0),MATCH($EF$3,'SO APRIL 2026 Rev2'!$B$5:$XG$5,0))</f>
        <v>11007.047419354845</v>
      </c>
      <c r="EG26" s="335">
        <f>INDEX('Summary sales'!$A$6:$BX$50,MATCH($B26,'Summary sales'!$A$6:$A$50,0),MATCH($EF$3,'Summary sales'!$A$7:$BX$7,0))</f>
        <v>7408.2800000002608</v>
      </c>
      <c r="EH26" s="335">
        <f t="shared" si="547"/>
        <v>-3598.7674193545845</v>
      </c>
      <c r="EI26" s="336">
        <f t="shared" si="548"/>
        <v>0.67304879480881541</v>
      </c>
      <c r="EJ26" s="335">
        <f>INDEX('SO APRIL 2026 Rev2'!$B$6:$BG$51,MATCH(B26,'SO APRIL 2026 Rev2'!$B$6:$B$51,0),MATCH($EJ$3,'SO APRIL 2026 Rev2'!$B$5:$XG$5,0))</f>
        <v>1519.5448387096778</v>
      </c>
      <c r="EK26" s="335">
        <f>INDEX('Summary sales'!$A$6:$BX$50,MATCH($B26,'Summary sales'!$A$6:$A$50,0),MATCH($EJ$3,'Summary sales'!$A$7:$BX$7,0))</f>
        <v>1588.4499999999534</v>
      </c>
      <c r="EL26" s="335">
        <f t="shared" si="549"/>
        <v>68.905161290275601</v>
      </c>
      <c r="EM26" s="336">
        <f t="shared" si="550"/>
        <v>1.0453459217095473</v>
      </c>
      <c r="EN26" s="335">
        <f>INDEX('SO APRIL 2026 Rev2'!$B$6:$BG$51,MATCH(B26,'SO APRIL 2026 Rev2'!$B$6:$B$51,0),MATCH($EN$3,'SO APRIL 2026 Rev2'!$B$5:$XG$5,0))</f>
        <v>3999.6741935483842</v>
      </c>
      <c r="EO26" s="335">
        <f>INDEX('Summary sales'!$A$6:$BX$50,MATCH($B26,'Summary sales'!$A$6:$A$50,0),MATCH($EN$3,'Summary sales'!$A$7:$BX$7,0))</f>
        <v>4365.1500000003725</v>
      </c>
      <c r="EP26" s="335">
        <f t="shared" si="551"/>
        <v>365.47580645198832</v>
      </c>
      <c r="EQ26" s="336">
        <f t="shared" si="552"/>
        <v>1.0913763943676997</v>
      </c>
      <c r="ER26" s="335">
        <f>INDEX('SO APRIL 2026 Rev2'!$B$6:$BG$51,MATCH(B26,'SO APRIL 2026 Rev2'!$B$6:$B$51,0),MATCH($ER$3,'SO APRIL 2026 Rev2'!$B$5:$XG$5,0))</f>
        <v>0</v>
      </c>
      <c r="ES26" s="335">
        <f>INDEX('Summary sales'!$A$6:$BX$50,MATCH(B26,'Summary sales'!$A$6:$A$50,0),MATCH($ER$3,'Summary sales'!$A$7:$BX$7,0))</f>
        <v>0</v>
      </c>
      <c r="ET26" s="335">
        <f t="shared" si="553"/>
        <v>0</v>
      </c>
      <c r="EU26" s="336" t="e">
        <f t="shared" si="554"/>
        <v>#DIV/0!</v>
      </c>
      <c r="EV26" s="335">
        <f>INDEX('SO APRIL 2026 Rev2'!$B$6:$BG$51,MATCH(B26,'SO APRIL 2026 Rev2'!$B$6:$B$51,0),MATCH($EV$3,'SO APRIL 2026 Rev2'!$B$5:$XG$5,0))</f>
        <v>5000</v>
      </c>
      <c r="EW26" s="335">
        <f>INDEX('Summary sales'!$A$6:$BX$50,MATCH($B26,'Summary sales'!$A$6:$A$50,0),MATCH($EV$3,'Summary sales'!$A$7:$BX$7,0))</f>
        <v>6501.2099999999627</v>
      </c>
      <c r="EX26" s="335">
        <f t="shared" si="555"/>
        <v>1501.2099999999627</v>
      </c>
      <c r="EY26" s="336">
        <f t="shared" si="556"/>
        <v>1.3002419999999926</v>
      </c>
      <c r="EZ26" s="335">
        <f>INDEX('SO APRIL 2026 Rev2'!$B$6:$BG$51,MATCH(B26,'SO APRIL 2026 Rev2'!$B$6:$B$51,0),MATCH($EZ$3,'SO APRIL 2026 Rev2'!$B$5:$XG$5,0))</f>
        <v>26500</v>
      </c>
      <c r="FA26" s="335">
        <f>INDEX('Summary sales'!$A$6:$BX$50,MATCH($B26,'Summary sales'!$A$6:$A$50,0),MATCH($EZ$3,'Summary sales'!$A$7:$BX$7,0))</f>
        <v>40615.890000000596</v>
      </c>
      <c r="FB26" s="335">
        <f t="shared" si="557"/>
        <v>14115.890000000596</v>
      </c>
      <c r="FC26" s="336">
        <f t="shared" si="558"/>
        <v>1.5326750943396452</v>
      </c>
      <c r="FD26" s="335">
        <f>INDEX('SO APRIL 2026 Rev2'!$B$6:$BG$51,MATCH(B26,'SO APRIL 2026 Rev2'!$B$6:$B$51,0),MATCH($FD$3,'SO APRIL 2026 Rev2'!$B$5:$XG$5,0))</f>
        <v>5000</v>
      </c>
      <c r="FE26" s="335">
        <f>INDEX('Summary sales'!$A$6:$BX$50,MATCH(B26,'Summary sales'!$A$6:$A$50,0),MATCH($FD$3,'Summary sales'!$A$7:$BX$7,0))</f>
        <v>6110.9299999999348</v>
      </c>
      <c r="FF26" s="335">
        <f t="shared" si="559"/>
        <v>1110.9299999999348</v>
      </c>
      <c r="FG26" s="336">
        <f t="shared" si="560"/>
        <v>1.2221859999999869</v>
      </c>
      <c r="FH26" s="335">
        <f>INDEX('SO APRIL 2026 Rev2'!$B$6:$BG$51,MATCH(B26,'SO APRIL 2026 Rev2'!$B$6:$B$51,0),MATCH($FH$3,'SO APRIL 2026 Rev2'!$B$5:$XG$5,0))</f>
        <v>3500</v>
      </c>
      <c r="FI26" s="335">
        <f>INDEX('Summary sales'!$A$6:$BX$50,MATCH(B26,'Summary sales'!$A$6:$A$50,0),MATCH($FH$3,'Summary sales'!$A$7:$BX$7,0))</f>
        <v>2553.7999999998137</v>
      </c>
      <c r="FJ26" s="335">
        <f t="shared" si="561"/>
        <v>-946.20000000018626</v>
      </c>
      <c r="FK26" s="336">
        <f t="shared" si="562"/>
        <v>0.7296571428570896</v>
      </c>
      <c r="FL26" s="335">
        <f>INDEX('SO APRIL 2026 Rev2'!$B$6:$BG$51,MATCH(B26,'SO APRIL 2026 Rev2'!$B$6:$B$51,0),MATCH($FL$3,'SO APRIL 2026 Rev2'!$B$5:$XG$5,0))</f>
        <v>726.8151612903232</v>
      </c>
      <c r="FM26" s="335">
        <f>INDEX('Summary sales'!$A$6:$BX$50,MATCH(B26,'Summary sales'!$A$6:$A$50,0),MATCH($FL$3,'Summary sales'!$A$7:$BX$7,0))</f>
        <v>714.9100000000326</v>
      </c>
      <c r="FN26" s="335">
        <f t="shared" si="563"/>
        <v>-11.905161290290607</v>
      </c>
      <c r="FO26" s="336">
        <f t="shared" si="564"/>
        <v>0.98362009775751613</v>
      </c>
      <c r="FP26" s="335">
        <f>INDEX('SO APRIL 2026 Rev2'!$B$6:$BG$51,MATCH(B26,'SO APRIL 2026 Rev2'!$B$6:$B$51,0),MATCH($FP$3,'SO APRIL 2026 Rev2'!$B$5:$XG$5,0))</f>
        <v>3018.0416129032269</v>
      </c>
      <c r="FQ26" s="335">
        <f>INDEX('Summary sales'!$A$6:$BX$50,MATCH(B26,'Summary sales'!$A$6:$A$50,0),MATCH($FP$3,'Summary sales'!$A$7:$BX$7,0))</f>
        <v>4103.2400000002235</v>
      </c>
      <c r="FR26" s="335">
        <f t="shared" si="565"/>
        <v>1085.1983870969966</v>
      </c>
      <c r="FS26" s="336">
        <f t="shared" si="566"/>
        <v>1.3595703857950063</v>
      </c>
      <c r="FT26" s="335">
        <f>INDEX('SO APRIL 2026 Rev2'!$B$6:$BG$51,MATCH(B26,'SO APRIL 2026 Rev2'!$B$6:$B$51,0),MATCH($FT$3,'SO APRIL 2026 Rev2'!$B$5:$XG$5,0))</f>
        <v>2044.9996774193546</v>
      </c>
      <c r="FU26" s="335">
        <f>INDEX('Summary sales'!$A$6:$BX$50,MATCH(B26,'Summary sales'!$A$6:$A$50,0),MATCH($FT$3,'Summary sales'!$A$7:$BX$7,0))</f>
        <v>0</v>
      </c>
      <c r="FV26" s="335">
        <f t="shared" si="567"/>
        <v>-2044.9996774193546</v>
      </c>
      <c r="FW26" s="336">
        <f t="shared" si="568"/>
        <v>0</v>
      </c>
      <c r="FX26" s="335">
        <f>INDEX('SO APRIL 2026 Rev2'!$B$6:$BG$51,MATCH(B26,'SO APRIL 2026 Rev2'!$B$6:$B$51,0),MATCH($FX$3,'SO APRIL 2026 Rev2'!$B$5:$XG$5,0))</f>
        <v>369.61070967741654</v>
      </c>
      <c r="FY26" s="335">
        <f>INDEX('Summary sales'!$A$6:$BX$50,MATCH(B26,'Summary sales'!$A$6:$A$50,0),MATCH($FX$3,'Summary sales'!$A$7:$BX$7,0))</f>
        <v>857.96999999997206</v>
      </c>
      <c r="FZ26" s="335">
        <f t="shared" si="569"/>
        <v>488.35929032255552</v>
      </c>
      <c r="GA26" s="336">
        <f t="shared" si="570"/>
        <v>2.3212801402556185</v>
      </c>
      <c r="GB26" s="335">
        <f>INDEX('SO APRIL 2026 Rev2'!$B$6:$BG$51,MATCH(B26,'SO APRIL 2026 Rev2'!$B$6:$B$51,0),MATCH($GB$3,'SO APRIL 2026 Rev2'!$B$5:$XG$5,0))</f>
        <v>0</v>
      </c>
      <c r="GC26" s="335">
        <f>INDEX('Summary sales'!$A$6:$BX$50,MATCH(B26,'Summary sales'!$A$6:$A$50,0),MATCH($GB$3,'Summary sales'!$A$7:$BX$7,0))</f>
        <v>0</v>
      </c>
      <c r="GD26" s="335">
        <f t="shared" si="571"/>
        <v>0</v>
      </c>
      <c r="GE26" s="336" t="e">
        <f t="shared" si="572"/>
        <v>#DIV/0!</v>
      </c>
      <c r="GF26" s="335">
        <f>INDEX('SO APRIL 2026 Rev2'!$B$6:$BG$51,MATCH(B26,'SO APRIL 2026 Rev2'!$B$6:$B$51,0),MATCH($GF$3,'SO APRIL 2026 Rev2'!$B$5:$XG$5,0))</f>
        <v>5000</v>
      </c>
      <c r="GG26" s="335">
        <f>INDEX('Summary sales'!$A$6:$BX$50,MATCH($B26,'Summary sales'!$A$6:$A$50,0),MATCH($GF$3,'Summary sales'!$A$7:$BX$7,0))</f>
        <v>6867.9269999997705</v>
      </c>
      <c r="GH26" s="335">
        <f t="shared" si="573"/>
        <v>1867.9269999997705</v>
      </c>
      <c r="GI26" s="336">
        <f t="shared" si="574"/>
        <v>1.3735853999999541</v>
      </c>
      <c r="GJ26" s="335">
        <f>INDEX('SO APRIL 2026 Rev2'!$B$6:$BG$51,MATCH(B26,'SO APRIL 2026 Rev2'!$B$6:$B$51,0),MATCH($GJ$3,'SO APRIL 2026 Rev2'!$B$5:$XG$5,0))</f>
        <v>1121.900322580635</v>
      </c>
      <c r="GK26" s="335">
        <f>INDEX('Summary sales'!$A$6:$BX$50,MATCH($B26,'Summary sales'!$A$6:$A$50,0),MATCH($GJ$3,'Summary sales'!$A$7:$BX$7,0))</f>
        <v>0</v>
      </c>
      <c r="GL26" s="335">
        <f t="shared" si="575"/>
        <v>-1121.900322580635</v>
      </c>
      <c r="GM26" s="336">
        <f t="shared" si="576"/>
        <v>0</v>
      </c>
      <c r="GN26" s="335">
        <f>INDEX('SO APRIL 2026 Rev2'!$B$6:$BG$51,MATCH(B26,'SO APRIL 2026 Rev2'!$B$6:$B$51,0),MATCH($GN$3,'SO APRIL 2026 Rev2'!$B$5:$XG$5,0))</f>
        <v>1800</v>
      </c>
      <c r="GO26" s="335">
        <f>INDEX('Summary sales'!$A$6:$BX$50,MATCH(B26,'Summary sales'!$A$6:$A$50,0),MATCH($GN$3,'Summary sales'!$A$7:$BX$7,0))</f>
        <v>1759.6209999999846</v>
      </c>
      <c r="GP26" s="335">
        <f t="shared" si="577"/>
        <v>-40.379000000015367</v>
      </c>
      <c r="GQ26" s="336">
        <f t="shared" si="578"/>
        <v>0.97756722222221371</v>
      </c>
      <c r="GR26" s="335">
        <f>INDEX('SO APRIL 2026 Rev2'!$B$6:$BG$51,MATCH(B26,'SO APRIL 2026 Rev2'!$B$6:$B$51,0),MATCH($GR$3,'SO APRIL 2026 Rev2'!$B$5:$XG$5,0))</f>
        <v>2499.7025806451697</v>
      </c>
      <c r="GS26" s="335">
        <f>INDEX('Summary sales'!$A$6:$BX$50,MATCH(B26,'Summary sales'!$A$6:$A$50,0),MATCH($GR$3,'Summary sales'!$A$7:$BX$7,0))</f>
        <v>1207.75</v>
      </c>
      <c r="GT26" s="335">
        <f t="shared" si="579"/>
        <v>-1291.9525806451697</v>
      </c>
      <c r="GU26" s="336">
        <f t="shared" si="580"/>
        <v>0.48315748015441157</v>
      </c>
      <c r="GV26" s="335">
        <f>INDEX('SO APRIL 2026 Rev2'!$B$6:$BG$51,MATCH(B26,'SO APRIL 2026 Rev2'!$B$6:$B$51,0),MATCH($GV$3,'SO APRIL 2026 Rev2'!$B$5:$XG$5,0))</f>
        <v>0</v>
      </c>
      <c r="GW26" s="335">
        <f>INDEX('Summary sales'!$A$6:$BX$50,MATCH(B26,'Summary sales'!$A$6:$A$50,0),MATCH($GV$3,'Summary sales'!$A$7:$BX$7,0))</f>
        <v>0</v>
      </c>
      <c r="GX26" s="335">
        <f t="shared" si="581"/>
        <v>0</v>
      </c>
      <c r="GY26" s="336" t="e">
        <f t="shared" si="582"/>
        <v>#DIV/0!</v>
      </c>
      <c r="GZ26" s="335">
        <f>INDEX('SO APRIL 2026 Rev2'!$B$6:$BG$51,MATCH(B26,'SO APRIL 2026 Rev2'!$B$6:$B$51,0),MATCH($GZ$3,'SO APRIL 2026 Rev2'!$B$5:$XG$5,0))</f>
        <v>0</v>
      </c>
      <c r="HA26" s="335">
        <f>INDEX('Summary sales'!$A$6:$BX$50,MATCH(B26,'Summary sales'!$A$6:$A$50,0),MATCH($GZ$3,'Summary sales'!$A$7:$BX$7,0))</f>
        <v>0</v>
      </c>
      <c r="HB26" s="335">
        <f t="shared" si="583"/>
        <v>0</v>
      </c>
      <c r="HC26" s="379" t="e">
        <f t="shared" si="584"/>
        <v>#DIV/0!</v>
      </c>
    </row>
    <row r="27" spans="1:211" ht="15" customHeight="1">
      <c r="A27" s="574"/>
      <c r="B27" s="338">
        <f t="shared" si="585"/>
        <v>46131</v>
      </c>
      <c r="C27" s="334" t="str">
        <f t="shared" si="478"/>
        <v>Mgg</v>
      </c>
      <c r="D27" s="335">
        <f t="shared" si="479"/>
        <v>145501.95106451612</v>
      </c>
      <c r="E27" s="335">
        <f t="shared" ca="1" si="480"/>
        <v>137344.38099999836</v>
      </c>
      <c r="F27" s="335">
        <f t="shared" ca="1" si="481"/>
        <v>-8157.5700645177567</v>
      </c>
      <c r="G27" s="336">
        <f t="shared" ca="1" si="482"/>
        <v>0.94393497815777971</v>
      </c>
      <c r="H27" s="335">
        <f>INDEX('SO APRIL 2026 Rev2'!$B$6:$BG$51,MATCH(B27,'SO APRIL 2026 Rev2'!$B$6:$B$51,0),MATCH($H$3,'SO APRIL 2026 Rev2'!$B$5:$XG$5,0))</f>
        <v>733.57290322580695</v>
      </c>
      <c r="I27" s="335">
        <f>INDEX('Summary sales'!$A$6:$BX$50,MATCH(B27,'Summary sales'!$A$6:$A$50,0),MATCH($H$3,'Summary sales'!$A$7:$BX$7,0))</f>
        <v>581.97999999998137</v>
      </c>
      <c r="J27" s="335">
        <f t="shared" si="483"/>
        <v>-151.59290322582558</v>
      </c>
      <c r="K27" s="336">
        <f t="shared" si="484"/>
        <v>0.79334991442675662</v>
      </c>
      <c r="L27" s="335">
        <f>INDEX('SO APRIL 2026 Rev2'!$B$6:$BG$51,MATCH(B27,'SO APRIL 2026 Rev2'!$B$6:$B$51,0),MATCH($L$3,'SO APRIL 2026 Rev2'!$B$5:$XG$5,0))</f>
        <v>1000</v>
      </c>
      <c r="M27" s="335">
        <f>INDEX('Summary sales'!$A$6:$BX$50,MATCH($B27,'Summary sales'!$A$6:$A$50,0),MATCH($L$3,'Summary sales'!$A$7:$BX$7,0))</f>
        <v>836.94999999925494</v>
      </c>
      <c r="N27" s="335">
        <f t="shared" si="485"/>
        <v>-163.05000000074506</v>
      </c>
      <c r="O27" s="336">
        <f t="shared" si="486"/>
        <v>0.8369499999992549</v>
      </c>
      <c r="P27" s="335">
        <f>INDEX('SO APRIL 2026 Rev2'!$B$6:$BG$51,MATCH(B27,'SO APRIL 2026 Rev2'!$B$6:$B$51,0),MATCH($P$3,'SO APRIL 2026 Rev2'!$B$5:$XG$5,0))</f>
        <v>1129.7312903225857</v>
      </c>
      <c r="Q27" s="335">
        <f>INDEX('Summary sales'!$A$6:$BX$50,MATCH($B27,'Summary sales'!$A$6:$A$50,0),MATCH($P$3,'Summary sales'!$A$7:$BX$7,0))</f>
        <v>639.56999999983236</v>
      </c>
      <c r="R27" s="335">
        <f t="shared" si="487"/>
        <v>-490.1612903227533</v>
      </c>
      <c r="S27" s="336">
        <f t="shared" si="488"/>
        <v>0.56612577298554623</v>
      </c>
      <c r="T27" s="335">
        <f>INDEX('SO APRIL 2026 Rev2'!$B$6:$BG$51,MATCH(B27,'SO APRIL 2026 Rev2'!$B$6:$B$51,0),MATCH($T$3,'SO APRIL 2026 Rev2'!$B$5:$XG$5,0))</f>
        <v>999.51612903226578</v>
      </c>
      <c r="U27" s="335">
        <f>INDEX('Summary sales'!$A$6:$BX$50,MATCH($B27,'Summary sales'!$A$6:$A$50,0),MATCH($T$3,'Summary sales'!$A$7:$BX$7,0))</f>
        <v>740.1999999997206</v>
      </c>
      <c r="V27" s="335">
        <f t="shared" si="489"/>
        <v>-259.31612903254518</v>
      </c>
      <c r="W27" s="336">
        <f t="shared" si="490"/>
        <v>0.74055833467778476</v>
      </c>
      <c r="X27" s="335">
        <f>INDEX('SO APRIL 2026 Rev2'!$B$6:$BG$51,MATCH(B27,'SO APRIL 2026 Rev2'!$B$6:$B$51,0),MATCH($X$3,'SO APRIL 2026 Rev2'!$B$5:$XG$5,0))</f>
        <v>644.02064516129087</v>
      </c>
      <c r="Y27" s="335">
        <f>INDEX('Summary sales'!$A$6:$BX$50,MATCH($B27,'Summary sales'!$A$6:$A$50,0),MATCH($X$3,'Summary sales'!$A$7:$BX$7,0))</f>
        <v>453.29999999993015</v>
      </c>
      <c r="Z27" s="335">
        <f t="shared" si="491"/>
        <v>-190.72064516136072</v>
      </c>
      <c r="AA27" s="336">
        <f t="shared" si="492"/>
        <v>0.7038594234605694</v>
      </c>
      <c r="AB27" s="335">
        <f>INDEX('SO APRIL 2026 Rev2'!$B$6:$BG$51,MATCH(B27,'SO APRIL 2026 Rev2'!$B$6:$B$51,0),MATCH($AB$3,'SO APRIL 2026 Rev2'!$B$5:$XG$5,0))</f>
        <v>0</v>
      </c>
      <c r="AC27" s="335">
        <f>INDEX('Summary sales'!$A$6:$BX$50,MATCH($B27,'Summary sales'!$A$6:$A$50,0),MATCH($AB$3,'Summary sales'!$A$7:$BX$7,0))</f>
        <v>0</v>
      </c>
      <c r="AD27" s="335">
        <f t="shared" si="493"/>
        <v>0</v>
      </c>
      <c r="AE27" s="336" t="e">
        <f t="shared" si="494"/>
        <v>#DIV/0!</v>
      </c>
      <c r="AF27" s="335">
        <f>INDEX('SO APRIL 2026 Rev2'!$B$6:$BG$51,MATCH(B27,'SO APRIL 2026 Rev2'!$B$6:$B$51,0),MATCH($AF$3,'SO APRIL 2026 Rev2'!$B$5:$XG$5,0))</f>
        <v>0</v>
      </c>
      <c r="AG27" s="335">
        <f>INDEX('Summary sales'!$A$6:$BX$50,MATCH($B27,'Summary sales'!$A$6:$A$50,0),MATCH($AF$3,'Summary sales'!$A$7:$BX$7,0))</f>
        <v>0</v>
      </c>
      <c r="AH27" s="335">
        <f t="shared" si="495"/>
        <v>0</v>
      </c>
      <c r="AI27" s="336" t="e">
        <f t="shared" si="496"/>
        <v>#DIV/0!</v>
      </c>
      <c r="AJ27" s="335">
        <f>INDEX('SO APRIL 2026 Rev2'!$B$6:$BG$51,MATCH(B27,'SO APRIL 2026 Rev2'!$B$6:$B$51,0),MATCH($AJ$3,'SO APRIL 2026 Rev2'!$B$5:$XG$5,0))</f>
        <v>603.76322580644887</v>
      </c>
      <c r="AK27" s="335">
        <f>INDEX('Summary sales'!$A$6:$BX$50,MATCH($B27,'Summary sales'!$A$6:$A$50,0),MATCH($AJ$3,'Summary sales'!$A$7:$BX$7,0))</f>
        <v>785.42000000004191</v>
      </c>
      <c r="AL27" s="335">
        <f t="shared" si="497"/>
        <v>181.65677419359304</v>
      </c>
      <c r="AM27" s="336">
        <f t="shared" si="498"/>
        <v>1.3008741944343387</v>
      </c>
      <c r="AN27" s="335">
        <f>INDEX('SO APRIL 2026 Rev2'!$B$6:$BG$51,MATCH(B27,'SO APRIL 2026 Rev2'!$B$6:$B$51,0),MATCH($AN$3,'SO APRIL 2026 Rev2'!$B$5:$XG$5,0))</f>
        <v>673.27548387096704</v>
      </c>
      <c r="AO27" s="335">
        <f>INDEX('Summary sales'!$A$6:$BX$50,MATCH($B27,'Summary sales'!$A$6:$A$50,0),MATCH($AN$3,'Summary sales'!$A$7:$BX$7,0))</f>
        <v>493.65999999991618</v>
      </c>
      <c r="AP27" s="335">
        <f t="shared" si="499"/>
        <v>-179.61548387105086</v>
      </c>
      <c r="AQ27" s="336">
        <f t="shared" si="500"/>
        <v>0.73322141059056578</v>
      </c>
      <c r="AR27" s="335">
        <f>INDEX('SO APRIL 2026 Rev2'!$B$6:$BG$51,MATCH(B27,'SO APRIL 2026 Rev2'!$B$6:$B$51,0),MATCH($AR$3,'SO APRIL 2026 Rev2'!$B$5:$XG$5,0))</f>
        <v>0</v>
      </c>
      <c r="AS27" s="335">
        <f>INDEX('Summary sales'!$A$6:$BX$50,MATCH($B27,'Summary sales'!$A$6:$A$50,0),MATCH($AR$3,'Summary sales'!$A$7:$BX$7,0))</f>
        <v>0</v>
      </c>
      <c r="AT27" s="335">
        <f t="shared" si="501"/>
        <v>0</v>
      </c>
      <c r="AU27" s="336" t="e">
        <f t="shared" si="502"/>
        <v>#DIV/0!</v>
      </c>
      <c r="AV27" s="335">
        <f>INDEX('SO APRIL 2026 Rev2'!$B$6:$BG$51,MATCH(B27,'SO APRIL 2026 Rev2'!$B$6:$B$51,0),MATCH($AV$3,'SO APRIL 2026 Rev2'!$B$5:$XG$5,0))</f>
        <v>8000</v>
      </c>
      <c r="AW27" s="335">
        <f>INDEX('Summary sales'!$A$6:$BX$50,MATCH($B27,'Summary sales'!$A$6:$A$50,0),MATCH($AV$3,'Summary sales'!$A$7:$BX$7,0))</f>
        <v>955.29000000003725</v>
      </c>
      <c r="AX27" s="335">
        <f t="shared" si="503"/>
        <v>-7044.7099999999627</v>
      </c>
      <c r="AY27" s="336">
        <f t="shared" si="504"/>
        <v>0.11941125000000466</v>
      </c>
      <c r="AZ27" s="335">
        <f>INDEX('SO APRIL 2026 Rev2'!$B$6:$BG$51,MATCH(B27,'SO APRIL 2026 Rev2'!$B$6:$B$51,0),MATCH($AZ$3,'SO APRIL 2026 Rev2'!$B$5:$XG$5,0))</f>
        <v>250</v>
      </c>
      <c r="BA27" s="335">
        <f>INDEX('Summary sales'!$A$6:$BX$50,MATCH($B27,'Summary sales'!$A$6:$A$50,0),MATCH($AZ$3,'Summary sales'!$A$7:$BX$7,0))</f>
        <v>129.88000000000466</v>
      </c>
      <c r="BB27" s="335">
        <f t="shared" si="505"/>
        <v>-120.11999999999534</v>
      </c>
      <c r="BC27" s="336">
        <f t="shared" si="506"/>
        <v>0.51952000000001863</v>
      </c>
      <c r="BD27" s="335">
        <f>INDEX('SO APRIL 2026 Rev2'!$B$6:$BG$51,MATCH(B27,'SO APRIL 2026 Rev2'!$B$6:$B$51,0),MATCH($BD$3,'SO APRIL 2026 Rev2'!$B$5:$XG$5,0))</f>
        <v>500</v>
      </c>
      <c r="BE27" s="335">
        <f>INDEX('Summary sales'!$A$6:$BX$50,MATCH($B27,'Summary sales'!$A$6:$A$50,0),MATCH($BD$3,'Summary sales'!$A$7:$BX$7,0))</f>
        <v>0</v>
      </c>
      <c r="BF27" s="335">
        <f t="shared" si="507"/>
        <v>-500</v>
      </c>
      <c r="BG27" s="336">
        <f t="shared" si="508"/>
        <v>0</v>
      </c>
      <c r="BH27" s="335">
        <f>INDEX('SO APRIL 2026 Rev2'!$B$6:$BG$51,MATCH(B27,'SO APRIL 2026 Rev2'!$B$6:$B$51,0),MATCH($BH$3,'SO APRIL 2026 Rev2'!$B$5:$XG$5,0))</f>
        <v>4800</v>
      </c>
      <c r="BI27" s="335">
        <f>INDEX('Summary sales'!$A$6:$BX$50,MATCH($B27,'Summary sales'!$A$6:$A$50,0),MATCH($BH$3,'Summary sales'!$A$7:$BX$7,0))</f>
        <v>3677.8200000000652</v>
      </c>
      <c r="BJ27" s="335">
        <f t="shared" si="509"/>
        <v>-1122.1799999999348</v>
      </c>
      <c r="BK27" s="336">
        <f t="shared" si="510"/>
        <v>0.76621250000001362</v>
      </c>
      <c r="BL27" s="335">
        <f>INDEX('SO APRIL 2026 Rev2'!$B$6:$BG$51,MATCH(B27,'SO APRIL 2026 Rev2'!$B$6:$B$51,0),MATCH($BL$3,'SO APRIL 2026 Rev2'!$B$5:$XG$5,0))</f>
        <v>6000.0570967741915</v>
      </c>
      <c r="BM27" s="335">
        <f>INDEX('Summary sales'!$A$6:$BX$50,MATCH($B27,'Summary sales'!$A$6:$A$50,0),MATCH($BL$3,'Summary sales'!$A$7:$BX$7,0))</f>
        <v>4442.7799999997951</v>
      </c>
      <c r="BN27" s="335">
        <f t="shared" si="511"/>
        <v>-1557.2770967743963</v>
      </c>
      <c r="BO27" s="336">
        <f t="shared" si="512"/>
        <v>0.74045628705572908</v>
      </c>
      <c r="BP27" s="335">
        <f>INDEX('SO APRIL 2026 Rev2'!$B$6:$BG$51,MATCH(B27,'SO APRIL 2026 Rev2'!$B$6:$B$51,0),MATCH($BP$3,'SO APRIL 2026 Rev2'!$B$5:$XG$5,0))</f>
        <v>1300</v>
      </c>
      <c r="BQ27" s="335">
        <f>INDEX('Summary sales'!$A$6:$BX$50,MATCH($B27,'Summary sales'!$A$6:$A$50,0),MATCH($BP$3,'Summary sales'!$A$7:$BX$7,0))</f>
        <v>1215.2000000000698</v>
      </c>
      <c r="BR27" s="335">
        <f t="shared" si="513"/>
        <v>-84.799999999930151</v>
      </c>
      <c r="BS27" s="336">
        <f t="shared" si="514"/>
        <v>0.93476923076928453</v>
      </c>
      <c r="BT27" s="335">
        <f>INDEX('SO APRIL 2026 Rev2'!$B$6:$BG$51,MATCH(B27,'SO APRIL 2026 Rev2'!$B$6:$B$51,0),MATCH($BT$3,'SO APRIL 2026 Rev2'!$B$5:$XG$5,0))</f>
        <v>0</v>
      </c>
      <c r="BU27" s="335">
        <f>INDEX('Summary sales'!$A$6:$BX$50,MATCH($B27,'Summary sales'!$A$6:$A$50,0),MATCH($BT$3,'Summary sales'!$A$7:$BX$7,0))</f>
        <v>0</v>
      </c>
      <c r="BV27" s="335">
        <f t="shared" si="515"/>
        <v>0</v>
      </c>
      <c r="BW27" s="336" t="e">
        <f t="shared" si="516"/>
        <v>#DIV/0!</v>
      </c>
      <c r="BX27" s="335">
        <f>INDEX('SO APRIL 2026 Rev2'!$B$6:$BG$51,MATCH(B27,'SO APRIL 2026 Rev2'!$B$6:$B$51,0),MATCH($BX$3,'SO APRIL 2026 Rev2'!$B$5:$XG$5,0))</f>
        <v>2500</v>
      </c>
      <c r="BY27" s="335">
        <f ca="1">INDEX('Summary sales'!$A$6:$BX$50,MATCH($B27,'Summary sales'!$A$6:$A$50,0),MATCH($BX$3,'Summary sales'!$A$7:$BX$7,0))</f>
        <v>5030.87</v>
      </c>
      <c r="BZ27" s="335">
        <f t="shared" ca="1" si="517"/>
        <v>2530.87</v>
      </c>
      <c r="CA27" s="336">
        <f t="shared" ca="1" si="518"/>
        <v>2.0123479999999998</v>
      </c>
      <c r="CB27" s="335">
        <f>INDEX('SO APRIL 2026 Rev2'!$B$6:$BG$51,MATCH(B27,'SO APRIL 2026 Rev2'!$B$6:$B$51,0),MATCH($CB$3,'SO APRIL 2026 Rev2'!$B$5:$XG$5,0))</f>
        <v>70.054838709677327</v>
      </c>
      <c r="CC27" s="335">
        <f>INDEX('Summary sales'!$A$6:$BX$50,MATCH($B27,'Summary sales'!$A$6:$A$50,0),MATCH($CB$3,'Summary sales'!$A$7:$BX$7,0))</f>
        <v>0</v>
      </c>
      <c r="CD27" s="335">
        <f t="shared" si="519"/>
        <v>-70.054838709677327</v>
      </c>
      <c r="CE27" s="336">
        <f t="shared" si="520"/>
        <v>0</v>
      </c>
      <c r="CF27" s="335">
        <f>INDEX('SO APRIL 2026 Rev2'!$B$6:$BG$51,MATCH(B27,'SO APRIL 2026 Rev2'!$B$6:$B$51,0),MATCH($CF$3,'SO APRIL 2026 Rev2'!$B$5:$XG$5,0))</f>
        <v>89.451612903225808</v>
      </c>
      <c r="CG27" s="335">
        <f>INDEX('Summary sales'!$A$6:$BX$50,MATCH($B27,'Summary sales'!$A$6:$A$50,0),MATCH($CF$3,'Summary sales'!$A$7:$BX$7,0))</f>
        <v>61.5</v>
      </c>
      <c r="CH27" s="335">
        <f t="shared" si="521"/>
        <v>-27.951612903225808</v>
      </c>
      <c r="CI27" s="336">
        <f t="shared" si="522"/>
        <v>0.68752253876667868</v>
      </c>
      <c r="CJ27" s="335">
        <f>INDEX('SO APRIL 2026 Rev2'!$B$6:$BG$51,MATCH(B27,'SO APRIL 2026 Rev2'!$B$6:$B$51,0),MATCH($CJ$3,'SO APRIL 2026 Rev2'!$B$5:$XG$5,0))</f>
        <v>1000</v>
      </c>
      <c r="CK27" s="335">
        <f>INDEX('Summary sales'!$A$6:$BX$50,MATCH($B27,'Summary sales'!$A$6:$A$50,0),MATCH($CJ$3,'Summary sales'!$A$7:$BX$7,0))</f>
        <v>71.400000000372529</v>
      </c>
      <c r="CL27" s="335">
        <f t="shared" si="523"/>
        <v>-928.59999999962747</v>
      </c>
      <c r="CM27" s="336">
        <f t="shared" si="524"/>
        <v>7.1400000000372527E-2</v>
      </c>
      <c r="CN27" s="335">
        <f>INDEX('SO APRIL 2026 Rev2'!$B$6:$BG$51,MATCH(B27,'SO APRIL 2026 Rev2'!$B$6:$B$51,0),MATCH($CN$3,'SO APRIL 2026 Rev2'!$B$5:$XG$5,0))</f>
        <v>0</v>
      </c>
      <c r="CO27" s="335">
        <f>INDEX('Summary sales'!$A$6:$BX$50,MATCH($B27,'Summary sales'!$A$6:$A$50,0),MATCH($CN$3,'Summary sales'!$A$7:$BX$7,0))</f>
        <v>0</v>
      </c>
      <c r="CP27" s="335">
        <f t="shared" si="525"/>
        <v>0</v>
      </c>
      <c r="CQ27" s="336" t="e">
        <f t="shared" si="526"/>
        <v>#DIV/0!</v>
      </c>
      <c r="CR27" s="335">
        <f>INDEX('SO APRIL 2026 Rev2'!$B$6:$BG$51,MATCH(B27,'SO APRIL 2026 Rev2'!$B$6:$B$51,0),MATCH($CR$3,'SO APRIL 2026 Rev2'!$B$5:$XG$5,0))</f>
        <v>5000</v>
      </c>
      <c r="CS27" s="335">
        <f>INDEX('Summary sales'!$A$6:$BX$50,MATCH($B27,'Summary sales'!$A$6:$A$50,0),MATCH($CR$3,'Summary sales'!$A$7:$BX$7,0))</f>
        <v>2643.8300000000163</v>
      </c>
      <c r="CT27" s="335">
        <f t="shared" si="527"/>
        <v>-2356.1699999999837</v>
      </c>
      <c r="CU27" s="336">
        <f t="shared" si="528"/>
        <v>0.52876600000000329</v>
      </c>
      <c r="CV27" s="335">
        <f>INDEX('SO APRIL 2026 Rev2'!$B$6:$BG$51,MATCH(B27,'SO APRIL 2026 Rev2'!$B$6:$B$51,0),MATCH($CV$3,'SO APRIL 2026 Rev2'!$B$5:$XG$5,0))</f>
        <v>5000</v>
      </c>
      <c r="CW27" s="335">
        <f>INDEX('Summary sales'!$A$6:$BX$50,MATCH($B27,'Summary sales'!$A$6:$A$50,0),MATCH($CV$3,'Summary sales'!$A$7:$BX$7,0))</f>
        <v>4120.1000000000931</v>
      </c>
      <c r="CX27" s="335">
        <f t="shared" si="529"/>
        <v>-879.89999999990687</v>
      </c>
      <c r="CY27" s="336">
        <f t="shared" si="530"/>
        <v>0.82402000000001863</v>
      </c>
      <c r="CZ27" s="335">
        <f>INDEX('SO APRIL 2026 Rev2'!$B$6:$BG$51,MATCH(B27,'SO APRIL 2026 Rev2'!$B$6:$B$51,0),MATCH($CZ$3,'SO APRIL 2026 Rev2'!$B$5:$XG$5,0))</f>
        <v>6659.5545483870847</v>
      </c>
      <c r="DA27" s="335">
        <f>INDEX('Summary sales'!$A$6:$BX$50,MATCH($B27,'Summary sales'!$A$6:$A$50,0),MATCH($CZ$3,'Summary sales'!$A$7:$BX$7,0))</f>
        <v>8006.6030000001192</v>
      </c>
      <c r="DB27" s="335">
        <f t="shared" si="531"/>
        <v>1347.0484516130346</v>
      </c>
      <c r="DC27" s="336">
        <f t="shared" si="532"/>
        <v>1.202273056227054</v>
      </c>
      <c r="DD27" s="335">
        <f>INDEX('SO APRIL 2026 Rev2'!$B$6:$BG$51,MATCH(B27,'SO APRIL 2026 Rev2'!$B$6:$B$51,0),MATCH($DD$3,'SO APRIL 2026 Rev2'!$B$5:$XG$5,0))</f>
        <v>2020.8603225806426</v>
      </c>
      <c r="DE27" s="335">
        <f>INDEX('Summary sales'!$A$6:$BX$50,MATCH($B27,'Summary sales'!$A$6:$A$50,0),MATCH($DD$3,'Summary sales'!$A$7:$BX$7,0))</f>
        <v>2208.5299999993294</v>
      </c>
      <c r="DF27" s="335">
        <f t="shared" si="533"/>
        <v>187.66967741868689</v>
      </c>
      <c r="DG27" s="336">
        <f t="shared" si="534"/>
        <v>1.0928662289628372</v>
      </c>
      <c r="DH27" s="335">
        <f>INDEX('SO APRIL 2026 Rev2'!$B$6:$BG$51,MATCH(B27,'SO APRIL 2026 Rev2'!$B$6:$B$51,0),MATCH($DH$3,'SO APRIL 2026 Rev2'!$B$5:$XG$5,0))</f>
        <v>0</v>
      </c>
      <c r="DI27" s="335">
        <f>INDEX('Summary sales'!$A$6:$BX$50,MATCH($B27,'Summary sales'!$A$6:$A$50,0),MATCH($DH$3,'Summary sales'!$A$7:$BX$7,0))</f>
        <v>0</v>
      </c>
      <c r="DJ27" s="335">
        <f t="shared" si="535"/>
        <v>0</v>
      </c>
      <c r="DK27" s="336" t="e">
        <f t="shared" si="536"/>
        <v>#DIV/0!</v>
      </c>
      <c r="DL27" s="335">
        <f>INDEX('SO APRIL 2026 Rev2'!$B$6:$BG$51,MATCH(B27,'SO APRIL 2026 Rev2'!$B$6:$B$51,0),MATCH($DL$3,'SO APRIL 2026 Rev2'!$B$5:$XG$5,0))</f>
        <v>2999.8519354838745</v>
      </c>
      <c r="DM27" s="335">
        <f>INDEX('Summary sales'!$A$6:$BX$50,MATCH($B27,'Summary sales'!$A$6:$A$50,0),MATCH($DL$3,'Summary sales'!$A$7:$BX$7,0))</f>
        <v>1045.75</v>
      </c>
      <c r="DN27" s="335">
        <f t="shared" si="537"/>
        <v>-1954.1019354838745</v>
      </c>
      <c r="DO27" s="336">
        <f t="shared" si="538"/>
        <v>0.34860053845668254</v>
      </c>
      <c r="DP27" s="335">
        <f>INDEX('SO APRIL 2026 Rev2'!$B$6:$BG$51,MATCH(B27,'SO APRIL 2026 Rev2'!$B$6:$B$51,0),MATCH($DP$3,'SO APRIL 2026 Rev2'!$B$5:$XG$5,0))</f>
        <v>0</v>
      </c>
      <c r="DQ27" s="335">
        <f>INDEX('Summary sales'!$A$6:$BX$50,MATCH($B27,'Summary sales'!$A$6:$A$50,0),MATCH($DP$3,'Summary sales'!$A$7:$BX$7,0))</f>
        <v>0</v>
      </c>
      <c r="DR27" s="335">
        <f t="shared" si="539"/>
        <v>0</v>
      </c>
      <c r="DS27" s="336" t="e">
        <f t="shared" si="540"/>
        <v>#DIV/0!</v>
      </c>
      <c r="DT27" s="335">
        <f>INDEX('SO APRIL 2026 Rev2'!$B$6:$BG$51,MATCH(B27,'SO APRIL 2026 Rev2'!$B$6:$B$51,0),MATCH($DT$3,'SO APRIL 2026 Rev2'!$B$5:$XG$5,0))</f>
        <v>2043.2745161290325</v>
      </c>
      <c r="DU27" s="335">
        <f>INDEX('Summary sales'!$A$6:$BX$50,MATCH($B27,'Summary sales'!$A$6:$A$50,0),MATCH($DT$3,'Summary sales'!$A$7:$BX$7,0))</f>
        <v>1264.9399999999441</v>
      </c>
      <c r="DV27" s="335">
        <f t="shared" si="541"/>
        <v>-778.33451612908834</v>
      </c>
      <c r="DW27" s="336">
        <f t="shared" si="542"/>
        <v>0.61907491627525557</v>
      </c>
      <c r="DX27" s="335">
        <f>INDEX('SO APRIL 2026 Rev2'!$B$6:$BG$51,MATCH(B27,'SO APRIL 2026 Rev2'!$B$6:$B$51,0),MATCH($DX$3,'SO APRIL 2026 Rev2'!$B$5:$XG$5,0))</f>
        <v>1999.5303225806451</v>
      </c>
      <c r="DY27" s="335">
        <f>INDEX('Summary sales'!$A$6:$BX$50,MATCH($B27,'Summary sales'!$A$6:$A$50,0),MATCH($DX$3,'Summary sales'!$A$7:$BX$7,0))</f>
        <v>1972.4000000000233</v>
      </c>
      <c r="DZ27" s="335">
        <f t="shared" si="543"/>
        <v>-27.130322580621851</v>
      </c>
      <c r="EA27" s="336">
        <f t="shared" si="544"/>
        <v>0.98643165233643126</v>
      </c>
      <c r="EB27" s="335">
        <f>INDEX('SO APRIL 2026 Rev2'!$B$6:$BG$51,MATCH(B27,'SO APRIL 2026 Rev2'!$B$6:$B$51,0),MATCH($EB$3,'SO APRIL 2026 Rev2'!$B$5:$XG$5,0))</f>
        <v>0</v>
      </c>
      <c r="EC27" s="335">
        <f>INDEX('Summary sales'!$A$6:$BX$50,MATCH($B27,'Summary sales'!$A$6:$A$50,0),MATCH($EB$3,'Summary sales'!$A$7:$BX$7,0))</f>
        <v>0</v>
      </c>
      <c r="ED27" s="335">
        <f t="shared" si="545"/>
        <v>0</v>
      </c>
      <c r="EE27" s="336" t="e">
        <f t="shared" si="546"/>
        <v>#DIV/0!</v>
      </c>
      <c r="EF27" s="335">
        <f>INDEX('SO APRIL 2026 Rev2'!$B$6:$BG$51,MATCH(B27,'SO APRIL 2026 Rev2'!$B$6:$B$51,0),MATCH($EF$3,'SO APRIL 2026 Rev2'!$B$5:$XG$5,0))</f>
        <v>11007.047419354845</v>
      </c>
      <c r="EG27" s="335">
        <f>INDEX('Summary sales'!$A$6:$BX$50,MATCH($B27,'Summary sales'!$A$6:$A$50,0),MATCH($EF$3,'Summary sales'!$A$7:$BX$7,0))</f>
        <v>6410.019999999553</v>
      </c>
      <c r="EH27" s="335">
        <f t="shared" si="547"/>
        <v>-4597.0274193552923</v>
      </c>
      <c r="EI27" s="336">
        <f t="shared" si="548"/>
        <v>0.58235599028383789</v>
      </c>
      <c r="EJ27" s="335">
        <f>INDEX('SO APRIL 2026 Rev2'!$B$6:$BG$51,MATCH(B27,'SO APRIL 2026 Rev2'!$B$6:$B$51,0),MATCH($EJ$3,'SO APRIL 2026 Rev2'!$B$5:$XG$5,0))</f>
        <v>1519.5448387096778</v>
      </c>
      <c r="EK27" s="335">
        <f>INDEX('Summary sales'!$A$6:$BX$50,MATCH($B27,'Summary sales'!$A$6:$A$50,0),MATCH($EJ$3,'Summary sales'!$A$7:$BX$7,0))</f>
        <v>1739.0100000000093</v>
      </c>
      <c r="EL27" s="335">
        <f t="shared" si="549"/>
        <v>219.46516129033148</v>
      </c>
      <c r="EM27" s="336">
        <f t="shared" si="550"/>
        <v>1.1444282233071124</v>
      </c>
      <c r="EN27" s="335">
        <f>INDEX('SO APRIL 2026 Rev2'!$B$6:$BG$51,MATCH(B27,'SO APRIL 2026 Rev2'!$B$6:$B$51,0),MATCH($EN$3,'SO APRIL 2026 Rev2'!$B$5:$XG$5,0))</f>
        <v>3999.6741935483842</v>
      </c>
      <c r="EO27" s="335">
        <f>INDEX('Summary sales'!$A$6:$BX$50,MATCH($B27,'Summary sales'!$A$6:$A$50,0),MATCH($EN$3,'Summary sales'!$A$7:$BX$7,0))</f>
        <v>8020.2800000002608</v>
      </c>
      <c r="EP27" s="335">
        <f t="shared" si="551"/>
        <v>4020.6058064518766</v>
      </c>
      <c r="EQ27" s="336">
        <f t="shared" si="552"/>
        <v>2.005233329489001</v>
      </c>
      <c r="ER27" s="335">
        <f>INDEX('SO APRIL 2026 Rev2'!$B$6:$BG$51,MATCH(B27,'SO APRIL 2026 Rev2'!$B$6:$B$51,0),MATCH($ER$3,'SO APRIL 2026 Rev2'!$B$5:$XG$5,0))</f>
        <v>0</v>
      </c>
      <c r="ES27" s="335">
        <f>INDEX('Summary sales'!$A$6:$BX$50,MATCH(B27,'Summary sales'!$A$6:$A$50,0),MATCH($ER$3,'Summary sales'!$A$7:$BX$7,0))</f>
        <v>0</v>
      </c>
      <c r="ET27" s="335">
        <f t="shared" si="553"/>
        <v>0</v>
      </c>
      <c r="EU27" s="336" t="e">
        <f t="shared" si="554"/>
        <v>#DIV/0!</v>
      </c>
      <c r="EV27" s="335">
        <f>INDEX('SO APRIL 2026 Rev2'!$B$6:$BG$51,MATCH(B27,'SO APRIL 2026 Rev2'!$B$6:$B$51,0),MATCH($EV$3,'SO APRIL 2026 Rev2'!$B$5:$XG$5,0))</f>
        <v>5000</v>
      </c>
      <c r="EW27" s="335">
        <f>INDEX('Summary sales'!$A$6:$BX$50,MATCH($B27,'Summary sales'!$A$6:$A$50,0),MATCH($EV$3,'Summary sales'!$A$7:$BX$7,0))</f>
        <v>6105.9099999999162</v>
      </c>
      <c r="EX27" s="335">
        <f t="shared" si="555"/>
        <v>1105.9099999999162</v>
      </c>
      <c r="EY27" s="336">
        <f t="shared" si="556"/>
        <v>1.2211819999999833</v>
      </c>
      <c r="EZ27" s="335">
        <f>INDEX('SO APRIL 2026 Rev2'!$B$6:$BG$51,MATCH(B27,'SO APRIL 2026 Rev2'!$B$6:$B$51,0),MATCH($EZ$3,'SO APRIL 2026 Rev2'!$B$5:$XG$5,0))</f>
        <v>48000</v>
      </c>
      <c r="FA27" s="335">
        <f>INDEX('Summary sales'!$A$6:$BX$50,MATCH($B27,'Summary sales'!$A$6:$A$50,0),MATCH($EZ$3,'Summary sales'!$A$7:$BX$7,0))</f>
        <v>48649.719999999739</v>
      </c>
      <c r="FB27" s="335">
        <f t="shared" si="557"/>
        <v>649.71999999973923</v>
      </c>
      <c r="FC27" s="336">
        <f t="shared" si="558"/>
        <v>1.013535833333328</v>
      </c>
      <c r="FD27" s="335">
        <f>INDEX('SO APRIL 2026 Rev2'!$B$6:$BG$51,MATCH(B27,'SO APRIL 2026 Rev2'!$B$6:$B$51,0),MATCH($FD$3,'SO APRIL 2026 Rev2'!$B$5:$XG$5,0))</f>
        <v>5000</v>
      </c>
      <c r="FE27" s="335">
        <f>INDEX('Summary sales'!$A$6:$BX$50,MATCH(B27,'Summary sales'!$A$6:$A$50,0),MATCH($FD$3,'Summary sales'!$A$7:$BX$7,0))</f>
        <v>9205.6200000001118</v>
      </c>
      <c r="FF27" s="335">
        <f t="shared" si="559"/>
        <v>4205.6200000001118</v>
      </c>
      <c r="FG27" s="336">
        <f t="shared" si="560"/>
        <v>1.8411240000000224</v>
      </c>
      <c r="FH27" s="335">
        <f>INDEX('SO APRIL 2026 Rev2'!$B$6:$BG$51,MATCH(B27,'SO APRIL 2026 Rev2'!$B$6:$B$51,0),MATCH($FH$3,'SO APRIL 2026 Rev2'!$B$5:$XG$5,0))</f>
        <v>3500</v>
      </c>
      <c r="FI27" s="335">
        <f>INDEX('Summary sales'!$A$6:$BX$50,MATCH(B27,'Summary sales'!$A$6:$A$50,0),MATCH($FH$3,'Summary sales'!$A$7:$BX$7,0))</f>
        <v>4516.7999999998137</v>
      </c>
      <c r="FJ27" s="335">
        <f t="shared" si="561"/>
        <v>1016.7999999998137</v>
      </c>
      <c r="FK27" s="336">
        <f t="shared" si="562"/>
        <v>1.2905142857142324</v>
      </c>
      <c r="FL27" s="335">
        <f>INDEX('SO APRIL 2026 Rev2'!$B$6:$BG$51,MATCH(B27,'SO APRIL 2026 Rev2'!$B$6:$B$51,0),MATCH($FL$3,'SO APRIL 2026 Rev2'!$B$5:$XG$5,0))</f>
        <v>726.8151612903232</v>
      </c>
      <c r="FM27" s="335">
        <f>INDEX('Summary sales'!$A$6:$BX$50,MATCH(B27,'Summary sales'!$A$6:$A$50,0),MATCH($FL$3,'Summary sales'!$A$7:$BX$7,0))</f>
        <v>818.0899999999674</v>
      </c>
      <c r="FN27" s="335">
        <f t="shared" si="563"/>
        <v>91.2748387096442</v>
      </c>
      <c r="FO27" s="336">
        <f t="shared" si="564"/>
        <v>1.1255819134917369</v>
      </c>
      <c r="FP27" s="335">
        <f>INDEX('SO APRIL 2026 Rev2'!$B$6:$BG$51,MATCH(B27,'SO APRIL 2026 Rev2'!$B$6:$B$51,0),MATCH($FP$3,'SO APRIL 2026 Rev2'!$B$5:$XG$5,0))</f>
        <v>3018.0416129032269</v>
      </c>
      <c r="FQ27" s="335">
        <f>INDEX('Summary sales'!$A$6:$BX$50,MATCH(B27,'Summary sales'!$A$6:$A$50,0),MATCH($FP$3,'Summary sales'!$A$7:$BX$7,0))</f>
        <v>3744.410000000149</v>
      </c>
      <c r="FR27" s="335">
        <f t="shared" si="565"/>
        <v>726.36838709692211</v>
      </c>
      <c r="FS27" s="336">
        <f t="shared" si="566"/>
        <v>1.2406754048689828</v>
      </c>
      <c r="FT27" s="335">
        <f>INDEX('SO APRIL 2026 Rev2'!$B$6:$BG$51,MATCH(B27,'SO APRIL 2026 Rev2'!$B$6:$B$51,0),MATCH($FT$3,'SO APRIL 2026 Rev2'!$B$5:$XG$5,0))</f>
        <v>2044.9996774193546</v>
      </c>
      <c r="FU27" s="335">
        <f>INDEX('Summary sales'!$A$6:$BX$50,MATCH(B27,'Summary sales'!$A$6:$A$50,0),MATCH($FT$3,'Summary sales'!$A$7:$BX$7,0))</f>
        <v>0</v>
      </c>
      <c r="FV27" s="335">
        <f t="shared" si="567"/>
        <v>-2044.9996774193546</v>
      </c>
      <c r="FW27" s="336">
        <f t="shared" si="568"/>
        <v>0</v>
      </c>
      <c r="FX27" s="335">
        <f>INDEX('SO APRIL 2026 Rev2'!$B$6:$BG$51,MATCH(B27,'SO APRIL 2026 Rev2'!$B$6:$B$51,0),MATCH($FX$3,'SO APRIL 2026 Rev2'!$B$5:$XG$5,0))</f>
        <v>369.61070967741654</v>
      </c>
      <c r="FY27" s="335">
        <f>INDEX('Summary sales'!$A$6:$BX$50,MATCH(B27,'Summary sales'!$A$6:$A$50,0),MATCH($FX$3,'Summary sales'!$A$7:$BX$7,0))</f>
        <v>1384.2619999999879</v>
      </c>
      <c r="FZ27" s="335">
        <f t="shared" si="569"/>
        <v>1014.6512903225714</v>
      </c>
      <c r="GA27" s="336">
        <f t="shared" si="570"/>
        <v>3.7451890969504751</v>
      </c>
      <c r="GB27" s="335">
        <f>INDEX('SO APRIL 2026 Rev2'!$B$6:$BG$51,MATCH(B27,'SO APRIL 2026 Rev2'!$B$6:$B$51,0),MATCH($GB$3,'SO APRIL 2026 Rev2'!$B$5:$XG$5,0))</f>
        <v>0</v>
      </c>
      <c r="GC27" s="335">
        <f>INDEX('Summary sales'!$A$6:$BX$50,MATCH(B27,'Summary sales'!$A$6:$A$50,0),MATCH($GB$3,'Summary sales'!$A$7:$BX$7,0))</f>
        <v>0</v>
      </c>
      <c r="GD27" s="335">
        <f t="shared" si="571"/>
        <v>0</v>
      </c>
      <c r="GE27" s="336" t="e">
        <f t="shared" si="572"/>
        <v>#DIV/0!</v>
      </c>
      <c r="GF27" s="335">
        <f>INDEX('SO APRIL 2026 Rev2'!$B$6:$BG$51,MATCH(B27,'SO APRIL 2026 Rev2'!$B$6:$B$51,0),MATCH($GF$3,'SO APRIL 2026 Rev2'!$B$5:$XG$5,0))</f>
        <v>1000</v>
      </c>
      <c r="GG27" s="335">
        <f>INDEX('Summary sales'!$A$6:$BX$50,MATCH($B27,'Summary sales'!$A$6:$A$50,0),MATCH($GF$3,'Summary sales'!$A$7:$BX$7,0))</f>
        <v>1476.6140000002415</v>
      </c>
      <c r="GH27" s="335">
        <f t="shared" si="573"/>
        <v>476.6140000002415</v>
      </c>
      <c r="GI27" s="336">
        <f t="shared" si="574"/>
        <v>1.4766140000002415</v>
      </c>
      <c r="GJ27" s="335">
        <f>INDEX('SO APRIL 2026 Rev2'!$B$6:$BG$51,MATCH(B27,'SO APRIL 2026 Rev2'!$B$6:$B$51,0),MATCH($GJ$3,'SO APRIL 2026 Rev2'!$B$5:$XG$5,0))</f>
        <v>0</v>
      </c>
      <c r="GK27" s="335">
        <f>INDEX('Summary sales'!$A$6:$BX$50,MATCH($B27,'Summary sales'!$A$6:$A$50,0),MATCH($GJ$3,'Summary sales'!$A$7:$BX$7,0))</f>
        <v>0</v>
      </c>
      <c r="GL27" s="335">
        <f t="shared" si="575"/>
        <v>0</v>
      </c>
      <c r="GM27" s="336" t="e">
        <f t="shared" si="576"/>
        <v>#DIV/0!</v>
      </c>
      <c r="GN27" s="335">
        <f>INDEX('SO APRIL 2026 Rev2'!$B$6:$BG$51,MATCH(B27,'SO APRIL 2026 Rev2'!$B$6:$B$51,0),MATCH($GN$3,'SO APRIL 2026 Rev2'!$B$5:$XG$5,0))</f>
        <v>1800</v>
      </c>
      <c r="GO27" s="335">
        <f>INDEX('Summary sales'!$A$6:$BX$50,MATCH(B27,'Summary sales'!$A$6:$A$50,0),MATCH($GN$3,'Summary sales'!$A$7:$BX$7,0))</f>
        <v>1700.5920000000042</v>
      </c>
      <c r="GP27" s="335">
        <f t="shared" si="577"/>
        <v>-99.407999999995809</v>
      </c>
      <c r="GQ27" s="336">
        <f t="shared" si="578"/>
        <v>0.94477333333333569</v>
      </c>
      <c r="GR27" s="335">
        <f>INDEX('SO APRIL 2026 Rev2'!$B$6:$BG$51,MATCH(B27,'SO APRIL 2026 Rev2'!$B$6:$B$51,0),MATCH($GR$3,'SO APRIL 2026 Rev2'!$B$5:$XG$5,0))</f>
        <v>2499.7025806451697</v>
      </c>
      <c r="GS27" s="335">
        <f>INDEX('Summary sales'!$A$6:$BX$50,MATCH(B27,'Summary sales'!$A$6:$A$50,0),MATCH($GR$3,'Summary sales'!$A$7:$BX$7,0))</f>
        <v>2195.0800000000745</v>
      </c>
      <c r="GT27" s="335">
        <f t="shared" si="579"/>
        <v>-304.62258064509524</v>
      </c>
      <c r="GU27" s="336">
        <f t="shared" si="580"/>
        <v>0.87813646991296357</v>
      </c>
      <c r="GV27" s="335">
        <f>INDEX('SO APRIL 2026 Rev2'!$B$6:$BG$51,MATCH(B27,'SO APRIL 2026 Rev2'!$B$6:$B$51,0),MATCH($GV$3,'SO APRIL 2026 Rev2'!$B$5:$XG$5,0))</f>
        <v>0</v>
      </c>
      <c r="GW27" s="335">
        <f>INDEX('Summary sales'!$A$6:$BX$50,MATCH(B27,'Summary sales'!$A$6:$A$50,0),MATCH($GV$3,'Summary sales'!$A$7:$BX$7,0))</f>
        <v>0</v>
      </c>
      <c r="GX27" s="335">
        <f t="shared" si="581"/>
        <v>0</v>
      </c>
      <c r="GY27" s="336" t="e">
        <f t="shared" si="582"/>
        <v>#DIV/0!</v>
      </c>
      <c r="GZ27" s="335">
        <f>INDEX('SO APRIL 2026 Rev2'!$B$6:$BG$51,MATCH(B27,'SO APRIL 2026 Rev2'!$B$6:$B$51,0),MATCH($GZ$3,'SO APRIL 2026 Rev2'!$B$5:$XG$5,0))</f>
        <v>0</v>
      </c>
      <c r="HA27" s="335">
        <f>INDEX('Summary sales'!$A$6:$BX$50,MATCH(B27,'Summary sales'!$A$6:$A$50,0),MATCH($GZ$3,'Summary sales'!$A$7:$BX$7,0))</f>
        <v>0</v>
      </c>
      <c r="HB27" s="335">
        <f t="shared" si="583"/>
        <v>0</v>
      </c>
      <c r="HC27" s="379" t="e">
        <f t="shared" si="584"/>
        <v>#DIV/0!</v>
      </c>
    </row>
    <row r="28" spans="1:211" ht="15" customHeight="1">
      <c r="A28" s="574"/>
      <c r="B28" s="339" t="s">
        <v>57</v>
      </c>
      <c r="C28" s="340"/>
      <c r="D28" s="341">
        <f>SUM(D21:D27)</f>
        <v>1182208.4742258063</v>
      </c>
      <c r="E28" s="341">
        <f t="shared" ref="E28:F28" ca="1" si="586">SUM(E21:E27)</f>
        <v>1273983.5719999995</v>
      </c>
      <c r="F28" s="341">
        <f t="shared" ca="1" si="586"/>
        <v>91775.097774193127</v>
      </c>
      <c r="G28" s="342">
        <f ca="1">AVERAGE(G21:G27)</f>
        <v>1.0733223149286708</v>
      </c>
      <c r="H28" s="341">
        <f>SUM(H21:H27)</f>
        <v>7465.0103225806479</v>
      </c>
      <c r="I28" s="341">
        <f t="shared" ref="I28:J28" si="587">SUM(I21:I27)</f>
        <v>6688.8800000001211</v>
      </c>
      <c r="J28" s="341">
        <f t="shared" si="587"/>
        <v>-776.13032258052704</v>
      </c>
      <c r="K28" s="342">
        <f>AVERAGE(K21:K27)</f>
        <v>0.90941912124109181</v>
      </c>
      <c r="L28" s="341">
        <f t="shared" ref="L28:N28" si="588">SUM(L21:L27)</f>
        <v>10000</v>
      </c>
      <c r="M28" s="341">
        <f t="shared" si="588"/>
        <v>10910.099999999627</v>
      </c>
      <c r="N28" s="341">
        <f t="shared" si="588"/>
        <v>910.09999999962747</v>
      </c>
      <c r="O28" s="342">
        <f>AVERAGE(O21:O27)</f>
        <v>1.0789119047618339</v>
      </c>
      <c r="P28" s="341">
        <f t="shared" ref="P28:R28" si="589">SUM(P21:P27)</f>
        <v>7908.1190322580997</v>
      </c>
      <c r="Q28" s="341">
        <f t="shared" si="589"/>
        <v>8339.7199999997392</v>
      </c>
      <c r="R28" s="341">
        <f t="shared" si="589"/>
        <v>431.60096774163958</v>
      </c>
      <c r="S28" s="342">
        <f>AVERAGE(S21:S27)</f>
        <v>1.0545769437689407</v>
      </c>
      <c r="T28" s="341">
        <f t="shared" ref="T28:V28" si="590">SUM(T21:T27)</f>
        <v>20694.612903225858</v>
      </c>
      <c r="U28" s="341">
        <f t="shared" si="590"/>
        <v>20771.399999999907</v>
      </c>
      <c r="V28" s="341">
        <f t="shared" si="590"/>
        <v>76.787096774046404</v>
      </c>
      <c r="W28" s="342">
        <f>AVERAGE(W21:W27)</f>
        <v>0.97756432631501955</v>
      </c>
      <c r="X28" s="341">
        <f t="shared" ref="X28:Z28" si="591">SUM(X21:X27)</f>
        <v>4508.1445161290358</v>
      </c>
      <c r="Y28" s="341">
        <f t="shared" si="591"/>
        <v>5019.4199999999255</v>
      </c>
      <c r="Z28" s="341">
        <f t="shared" si="591"/>
        <v>511.27548387088939</v>
      </c>
      <c r="AA28" s="342">
        <f>AVERAGE(AA21:AA27)</f>
        <v>1.1134115115524073</v>
      </c>
      <c r="AB28" s="341">
        <f t="shared" ref="AB28:AD28" si="592">SUM(AB21:AB27)</f>
        <v>0</v>
      </c>
      <c r="AC28" s="341">
        <f t="shared" si="592"/>
        <v>0</v>
      </c>
      <c r="AD28" s="341">
        <f t="shared" si="592"/>
        <v>0</v>
      </c>
      <c r="AE28" s="342" t="e">
        <f>AVERAGE(AE21:AE27)</f>
        <v>#DIV/0!</v>
      </c>
      <c r="AF28" s="341">
        <f t="shared" ref="AF28:AH28" si="593">SUM(AF21:AF27)</f>
        <v>2999.8238709677412</v>
      </c>
      <c r="AG28" s="341">
        <f t="shared" si="593"/>
        <v>1076.8299999999872</v>
      </c>
      <c r="AH28" s="341">
        <f t="shared" si="593"/>
        <v>-1922.993870967754</v>
      </c>
      <c r="AI28" s="342" t="e">
        <f>AVERAGE(AI21:AI27)</f>
        <v>#DIV/0!</v>
      </c>
      <c r="AJ28" s="341">
        <f t="shared" ref="AJ28:AL28" si="594">SUM(AJ21:AJ27)</f>
        <v>4226.3425806451414</v>
      </c>
      <c r="AK28" s="341">
        <f t="shared" si="594"/>
        <v>5995.5899999999674</v>
      </c>
      <c r="AL28" s="341">
        <f t="shared" si="594"/>
        <v>1769.2474193548253</v>
      </c>
      <c r="AM28" s="342">
        <f>AVERAGE(AM21:AM27)</f>
        <v>1.4186237593367912</v>
      </c>
      <c r="AN28" s="341">
        <f t="shared" ref="AN28:AP28" si="595">SUM(AN21:AN27)</f>
        <v>4712.9283870967693</v>
      </c>
      <c r="AO28" s="341">
        <f t="shared" si="595"/>
        <v>4825.8800000000047</v>
      </c>
      <c r="AP28" s="341">
        <f t="shared" si="595"/>
        <v>112.9516129032354</v>
      </c>
      <c r="AQ28" s="342">
        <f>AVERAGE(AQ21:AQ27)</f>
        <v>1.0239663333761826</v>
      </c>
      <c r="AR28" s="341">
        <f t="shared" ref="AR28:AT28" si="596">SUM(AR21:AR27)</f>
        <v>32085.19419354837</v>
      </c>
      <c r="AS28" s="341">
        <f t="shared" si="596"/>
        <v>32187.389999998733</v>
      </c>
      <c r="AT28" s="341">
        <f t="shared" si="596"/>
        <v>102.19580645035967</v>
      </c>
      <c r="AU28" s="342" t="e">
        <f>AVERAGE(AU21:AU27)</f>
        <v>#DIV/0!</v>
      </c>
      <c r="AV28" s="341">
        <f t="shared" ref="AV28:AX28" si="597">SUM(AV21:AV27)</f>
        <v>53200.124516129043</v>
      </c>
      <c r="AW28" s="341">
        <f t="shared" si="597"/>
        <v>24607.39000000013</v>
      </c>
      <c r="AX28" s="341">
        <f t="shared" si="597"/>
        <v>-28592.734516128912</v>
      </c>
      <c r="AY28" s="342">
        <f>AVERAGE(AY21:AY27)</f>
        <v>0.47150735027731827</v>
      </c>
      <c r="AZ28" s="341">
        <f t="shared" ref="AZ28:BB28" si="598">SUM(AZ21:AZ27)</f>
        <v>3000</v>
      </c>
      <c r="BA28" s="341">
        <f t="shared" si="598"/>
        <v>7256.1199999999953</v>
      </c>
      <c r="BB28" s="341">
        <f t="shared" si="598"/>
        <v>4256.1199999999953</v>
      </c>
      <c r="BC28" s="342">
        <f>AVERAGE(BC21:BC27)</f>
        <v>2.1102857142857148</v>
      </c>
      <c r="BD28" s="341">
        <f t="shared" ref="BD28:BF28" si="599">SUM(BD21:BD27)</f>
        <v>3500</v>
      </c>
      <c r="BE28" s="341">
        <f t="shared" si="599"/>
        <v>3480</v>
      </c>
      <c r="BF28" s="341">
        <f t="shared" si="599"/>
        <v>-20</v>
      </c>
      <c r="BG28" s="342">
        <f>AVERAGE(BG21:BG27)</f>
        <v>0.99428571428571433</v>
      </c>
      <c r="BH28" s="341">
        <f t="shared" ref="BH28:BJ28" si="600">SUM(BH21:BH27)</f>
        <v>33600</v>
      </c>
      <c r="BI28" s="341">
        <f t="shared" si="600"/>
        <v>26092.649999999907</v>
      </c>
      <c r="BJ28" s="341">
        <f t="shared" si="600"/>
        <v>-7507.3500000000931</v>
      </c>
      <c r="BK28" s="342">
        <f>AVERAGE(BK21:BK27)</f>
        <v>0.77656696428571148</v>
      </c>
      <c r="BL28" s="341">
        <f t="shared" ref="BL28:BN28" si="601">SUM(BL21:BL27)</f>
        <v>60000.399677419351</v>
      </c>
      <c r="BM28" s="341">
        <f t="shared" si="601"/>
        <v>57332.770000000019</v>
      </c>
      <c r="BN28" s="341">
        <f t="shared" si="601"/>
        <v>-2667.6296774193215</v>
      </c>
      <c r="BO28" s="342">
        <f>AVERAGE(BO21:BO27)</f>
        <v>0.94529779439657513</v>
      </c>
      <c r="BP28" s="341">
        <f t="shared" ref="BP28:BR28" si="602">SUM(BP21:BP27)</f>
        <v>9100</v>
      </c>
      <c r="BQ28" s="341">
        <f t="shared" si="602"/>
        <v>9092.9200000000419</v>
      </c>
      <c r="BR28" s="341">
        <f t="shared" si="602"/>
        <v>-7.0799999999580905</v>
      </c>
      <c r="BS28" s="342">
        <f>AVERAGE(BS21:BS27)</f>
        <v>0.99922197802198265</v>
      </c>
      <c r="BT28" s="341">
        <f t="shared" ref="BT28:BV28" si="603">SUM(BT21:BT27)</f>
        <v>6000</v>
      </c>
      <c r="BU28" s="341">
        <f t="shared" si="603"/>
        <v>6443.0559999999823</v>
      </c>
      <c r="BV28" s="341">
        <f t="shared" si="603"/>
        <v>443.0559999999823</v>
      </c>
      <c r="BW28" s="342" t="e">
        <f>AVERAGE(BW21:BW27)</f>
        <v>#DIV/0!</v>
      </c>
      <c r="BX28" s="341">
        <f t="shared" ref="BX28:BZ28" si="604">SUM(BX21:BX27)</f>
        <v>35500</v>
      </c>
      <c r="BY28" s="341">
        <f t="shared" ca="1" si="604"/>
        <v>35529.770000000004</v>
      </c>
      <c r="BZ28" s="341">
        <f t="shared" ca="1" si="604"/>
        <v>29.770000000000437</v>
      </c>
      <c r="CA28" s="342">
        <f ca="1">AVERAGE(CA21:CA27)</f>
        <v>1.0796575064935063</v>
      </c>
      <c r="CB28" s="341">
        <f t="shared" ref="CB28:CD28" si="605">SUM(CB21:CB27)</f>
        <v>490.38387096774125</v>
      </c>
      <c r="CC28" s="341">
        <f t="shared" si="605"/>
        <v>391</v>
      </c>
      <c r="CD28" s="341">
        <f t="shared" si="605"/>
        <v>-99.383870967741288</v>
      </c>
      <c r="CE28" s="342">
        <f>AVERAGE(CE21:CE27)</f>
        <v>0.79733454370835333</v>
      </c>
      <c r="CF28" s="341">
        <f t="shared" ref="CF28:CH28" si="606">SUM(CF21:CF27)</f>
        <v>626.16129032258073</v>
      </c>
      <c r="CG28" s="341">
        <f t="shared" si="606"/>
        <v>362.24700000000303</v>
      </c>
      <c r="CH28" s="341">
        <f t="shared" si="606"/>
        <v>-263.91429032257759</v>
      </c>
      <c r="CI28" s="342">
        <f>AVERAGE(CI21:CI27)</f>
        <v>0.57852027201072043</v>
      </c>
      <c r="CJ28" s="341">
        <f t="shared" ref="CJ28:CL28" si="607">SUM(CJ21:CJ27)</f>
        <v>22000</v>
      </c>
      <c r="CK28" s="341">
        <f t="shared" si="607"/>
        <v>21294.5</v>
      </c>
      <c r="CL28" s="341">
        <f t="shared" si="607"/>
        <v>-705.5</v>
      </c>
      <c r="CM28" s="342">
        <f>AVERAGE(CM21:CM27)</f>
        <v>0.87644897959187451</v>
      </c>
      <c r="CN28" s="341">
        <f t="shared" ref="CN28:CP28" si="608">SUM(CN21:CN27)</f>
        <v>17400</v>
      </c>
      <c r="CO28" s="341">
        <f t="shared" si="608"/>
        <v>24671.799999999814</v>
      </c>
      <c r="CP28" s="341">
        <f t="shared" si="608"/>
        <v>7271.7999999998137</v>
      </c>
      <c r="CQ28" s="342" t="e">
        <f>AVERAGE(CQ21:CQ27)</f>
        <v>#DIV/0!</v>
      </c>
      <c r="CR28" s="341">
        <f t="shared" ref="CR28:CT28" si="609">SUM(CR21:CR27)</f>
        <v>35000</v>
      </c>
      <c r="CS28" s="341">
        <f t="shared" si="609"/>
        <v>22667.209999999963</v>
      </c>
      <c r="CT28" s="341">
        <f t="shared" si="609"/>
        <v>-12332.790000000037</v>
      </c>
      <c r="CU28" s="342">
        <f>AVERAGE(CU21:CU27)</f>
        <v>0.64763457142857039</v>
      </c>
      <c r="CV28" s="341">
        <f t="shared" ref="CV28:CX28" si="610">SUM(CV21:CV27)</f>
        <v>44000</v>
      </c>
      <c r="CW28" s="341">
        <f t="shared" si="610"/>
        <v>25550.100000000093</v>
      </c>
      <c r="CX28" s="341">
        <f t="shared" si="610"/>
        <v>-18449.899999999907</v>
      </c>
      <c r="CY28" s="342">
        <f>AVERAGE(CY21:CY27)</f>
        <v>0.60687964285714557</v>
      </c>
      <c r="CZ28" s="341">
        <f t="shared" ref="CZ28:DB28" si="611">SUM(CZ21:CZ27)</f>
        <v>76616.881838709582</v>
      </c>
      <c r="DA28" s="341">
        <f t="shared" si="611"/>
        <v>112252.8030000031</v>
      </c>
      <c r="DB28" s="341">
        <f t="shared" si="611"/>
        <v>35635.921161293503</v>
      </c>
      <c r="DC28" s="342">
        <f>AVERAGE(DC21:DC27)</f>
        <v>1.449016007679033</v>
      </c>
      <c r="DD28" s="341">
        <f t="shared" ref="DD28:DF28" si="612">SUM(DD21:DD27)</f>
        <v>14146.022258064497</v>
      </c>
      <c r="DE28" s="341">
        <f t="shared" si="612"/>
        <v>16857.199999999255</v>
      </c>
      <c r="DF28" s="341">
        <f t="shared" si="612"/>
        <v>2711.1777419347573</v>
      </c>
      <c r="DG28" s="342">
        <f>AVERAGE(DG21:DG27)</f>
        <v>1.1916565443256775</v>
      </c>
      <c r="DH28" s="341">
        <f t="shared" ref="DH28:DJ28" si="613">SUM(DH21:DH27)</f>
        <v>4800</v>
      </c>
      <c r="DI28" s="341">
        <f t="shared" si="613"/>
        <v>3066.7199999999721</v>
      </c>
      <c r="DJ28" s="341">
        <f t="shared" si="613"/>
        <v>-1733.2800000000279</v>
      </c>
      <c r="DK28" s="342" t="e">
        <f>AVERAGE(DK21:DK27)</f>
        <v>#DIV/0!</v>
      </c>
      <c r="DL28" s="341">
        <f t="shared" ref="DL28:DN28" si="614">SUM(DL21:DL27)</f>
        <v>46199.851935483872</v>
      </c>
      <c r="DM28" s="341">
        <f t="shared" si="614"/>
        <v>49546.230000000447</v>
      </c>
      <c r="DN28" s="341">
        <f t="shared" si="614"/>
        <v>3346.3780645165725</v>
      </c>
      <c r="DO28" s="342">
        <f>AVERAGE(DO21:DO27)</f>
        <v>1.012111188033503</v>
      </c>
      <c r="DP28" s="341">
        <f t="shared" ref="DP28:DR28" si="615">SUM(DP21:DP27)</f>
        <v>17499.38387096774</v>
      </c>
      <c r="DQ28" s="341">
        <f t="shared" si="615"/>
        <v>21344</v>
      </c>
      <c r="DR28" s="341">
        <f t="shared" si="615"/>
        <v>3844.6161290322598</v>
      </c>
      <c r="DS28" s="342" t="e">
        <f>AVERAGE(DS21:DS27)</f>
        <v>#DIV/0!</v>
      </c>
      <c r="DT28" s="341">
        <f t="shared" ref="DT28:DV28" si="616">SUM(DT21:DT27)</f>
        <v>14302.921612903228</v>
      </c>
      <c r="DU28" s="341">
        <f t="shared" si="616"/>
        <v>9343.2600000000093</v>
      </c>
      <c r="DV28" s="341">
        <f t="shared" si="616"/>
        <v>-4959.6616129032172</v>
      </c>
      <c r="DW28" s="342">
        <f>AVERAGE(DW21:DW27)</f>
        <v>0.65324136235012908</v>
      </c>
      <c r="DX28" s="341">
        <f t="shared" ref="DX28:DZ28" si="617">SUM(DX21:DX27)</f>
        <v>13996.712258064517</v>
      </c>
      <c r="DY28" s="341">
        <f t="shared" si="617"/>
        <v>13439.410000000033</v>
      </c>
      <c r="DZ28" s="341">
        <f t="shared" si="617"/>
        <v>-557.30225806448334</v>
      </c>
      <c r="EA28" s="342">
        <f>AVERAGE(EA21:EA27)</f>
        <v>0.96018334536073791</v>
      </c>
      <c r="EB28" s="341">
        <f t="shared" ref="EB28:ED28" si="618">SUM(EB21:EB27)</f>
        <v>6000</v>
      </c>
      <c r="EC28" s="341">
        <f t="shared" si="618"/>
        <v>2579.7000000000698</v>
      </c>
      <c r="ED28" s="341">
        <f t="shared" si="618"/>
        <v>-3420.2999999999302</v>
      </c>
      <c r="EE28" s="342" t="e">
        <f>AVERAGE(EE21:EE27)</f>
        <v>#DIV/0!</v>
      </c>
      <c r="EF28" s="341">
        <f t="shared" ref="EF28:EH28" si="619">SUM(EF21:EF27)</f>
        <v>77049.331935483919</v>
      </c>
      <c r="EG28" s="341">
        <f t="shared" si="619"/>
        <v>55677.689999999478</v>
      </c>
      <c r="EH28" s="341">
        <f t="shared" si="619"/>
        <v>-21371.64193548444</v>
      </c>
      <c r="EI28" s="342">
        <f>AVERAGE(EI21:EI27)</f>
        <v>0.72262391641007795</v>
      </c>
      <c r="EJ28" s="341">
        <f t="shared" ref="EJ28:EL28" si="620">SUM(EJ21:EJ27)</f>
        <v>10636.813870967746</v>
      </c>
      <c r="EK28" s="341">
        <f t="shared" si="620"/>
        <v>12324.189999999944</v>
      </c>
      <c r="EL28" s="341">
        <f t="shared" si="620"/>
        <v>1687.3761290321993</v>
      </c>
      <c r="EM28" s="342">
        <f>AVERAGE(EM21:EM27)</f>
        <v>1.1586354851651344</v>
      </c>
      <c r="EN28" s="341">
        <f t="shared" ref="EN28:EP28" si="621">SUM(EN21:EN27)</f>
        <v>27997.719354838689</v>
      </c>
      <c r="EO28" s="341">
        <f t="shared" si="621"/>
        <v>36112.280000000261</v>
      </c>
      <c r="EP28" s="341">
        <f t="shared" si="621"/>
        <v>8114.5606451615713</v>
      </c>
      <c r="EQ28" s="342">
        <f>AVERAGE(EQ21:EQ27)</f>
        <v>1.2898293443947668</v>
      </c>
      <c r="ER28" s="341">
        <f t="shared" ref="ER28:ET28" si="622">SUM(ER21:ER27)</f>
        <v>35000</v>
      </c>
      <c r="ES28" s="341">
        <f t="shared" si="622"/>
        <v>33644.029999999912</v>
      </c>
      <c r="ET28" s="341">
        <f t="shared" si="622"/>
        <v>-1355.9700000000885</v>
      </c>
      <c r="EU28" s="342" t="e">
        <f>AVERAGE(EU21:EU27)</f>
        <v>#DIV/0!</v>
      </c>
      <c r="EV28" s="341">
        <f t="shared" ref="EV28:EX28" si="623">SUM(EV21:EV27)</f>
        <v>35000</v>
      </c>
      <c r="EW28" s="341">
        <f t="shared" si="623"/>
        <v>42986.780000000028</v>
      </c>
      <c r="EX28" s="341">
        <f t="shared" si="623"/>
        <v>7986.7800000000279</v>
      </c>
      <c r="EY28" s="342">
        <f>AVERAGE(EY21:EY27)</f>
        <v>1.2281937142857153</v>
      </c>
      <c r="EZ28" s="341">
        <f t="shared" ref="EZ28:FB28" si="624">SUM(EZ21:EZ27)</f>
        <v>207000</v>
      </c>
      <c r="FA28" s="341">
        <f t="shared" si="624"/>
        <v>299280.05999999959</v>
      </c>
      <c r="FB28" s="341">
        <f t="shared" si="624"/>
        <v>92280.05999999959</v>
      </c>
      <c r="FC28" s="342">
        <f>AVERAGE(FC21:FC27)</f>
        <v>1.4958977875112294</v>
      </c>
      <c r="FD28" s="341">
        <f t="shared" ref="FD28:FF28" si="625">SUM(FD21:FD27)</f>
        <v>42500</v>
      </c>
      <c r="FE28" s="341">
        <f t="shared" si="625"/>
        <v>42469.15000000014</v>
      </c>
      <c r="FF28" s="341">
        <f t="shared" si="625"/>
        <v>-30.849999999860302</v>
      </c>
      <c r="FG28" s="342">
        <f>AVERAGE(FG21:FG27)</f>
        <v>1.0343761538461571</v>
      </c>
      <c r="FH28" s="341">
        <f t="shared" ref="FH28:FJ28" si="626">SUM(FH21:FH27)</f>
        <v>24500</v>
      </c>
      <c r="FI28" s="341">
        <f t="shared" si="626"/>
        <v>26189.799999999814</v>
      </c>
      <c r="FJ28" s="341">
        <f t="shared" si="626"/>
        <v>1689.7999999998137</v>
      </c>
      <c r="FK28" s="342">
        <f>AVERAGE(FK21:FK27)</f>
        <v>1.0689714285714211</v>
      </c>
      <c r="FL28" s="341">
        <f t="shared" ref="FL28:FN28" si="627">SUM(FL21:FL27)</f>
        <v>5087.7061290322617</v>
      </c>
      <c r="FM28" s="341">
        <f t="shared" si="627"/>
        <v>5180.0999999999767</v>
      </c>
      <c r="FN28" s="341">
        <f t="shared" si="627"/>
        <v>92.393870967714292</v>
      </c>
      <c r="FO28" s="342">
        <f>AVERAGE(FO21:FO27)</f>
        <v>1.018160221644973</v>
      </c>
      <c r="FP28" s="341">
        <f t="shared" ref="FP28:FR28" si="628">SUM(FP21:FP27)</f>
        <v>21126.291290322588</v>
      </c>
      <c r="FQ28" s="341">
        <f t="shared" si="628"/>
        <v>27234.959999999963</v>
      </c>
      <c r="FR28" s="341">
        <f t="shared" si="628"/>
        <v>6108.668709677373</v>
      </c>
      <c r="FS28" s="342">
        <f>AVERAGE(FS21:FS27)</f>
        <v>1.289150074934146</v>
      </c>
      <c r="FT28" s="341">
        <f t="shared" ref="FT28:FV28" si="629">SUM(FT21:FT27)</f>
        <v>14314.997741935484</v>
      </c>
      <c r="FU28" s="341">
        <f t="shared" si="629"/>
        <v>15480.909999999916</v>
      </c>
      <c r="FV28" s="341">
        <f t="shared" si="629"/>
        <v>1165.9122580644334</v>
      </c>
      <c r="FW28" s="342">
        <f>AVERAGE(FW21:FW27)</f>
        <v>1.0814469047835698</v>
      </c>
      <c r="FX28" s="341">
        <f t="shared" ref="FX28:FZ28" si="630">SUM(FX21:FX27)</f>
        <v>2587.274967741916</v>
      </c>
      <c r="FY28" s="341">
        <f t="shared" si="630"/>
        <v>7892.8919999999925</v>
      </c>
      <c r="FZ28" s="341">
        <f t="shared" si="630"/>
        <v>5305.6170322580765</v>
      </c>
      <c r="GA28" s="342">
        <f>AVERAGE(GA21:GA27)</f>
        <v>3.0506583561501537</v>
      </c>
      <c r="GB28" s="341">
        <f t="shared" ref="GB28:GD28" si="631">SUM(GB21:GB27)</f>
        <v>0</v>
      </c>
      <c r="GC28" s="341">
        <f t="shared" si="631"/>
        <v>0</v>
      </c>
      <c r="GD28" s="341">
        <f t="shared" si="631"/>
        <v>0</v>
      </c>
      <c r="GE28" s="342" t="e">
        <f>AVERAGE(GE21:GE27)</f>
        <v>#DIV/0!</v>
      </c>
      <c r="GF28" s="341">
        <f t="shared" ref="GF28:GH28" si="632">SUM(GF21:GF27)</f>
        <v>31000</v>
      </c>
      <c r="GG28" s="341">
        <f t="shared" si="632"/>
        <v>42552.190999999824</v>
      </c>
      <c r="GH28" s="341">
        <f t="shared" si="632"/>
        <v>11552.190999999824</v>
      </c>
      <c r="GI28" s="342">
        <f>AVERAGE(GI21:GI27)</f>
        <v>1.384532771428594</v>
      </c>
      <c r="GJ28" s="341">
        <f t="shared" ref="GJ28:GL28" si="633">SUM(GJ21:GJ27)</f>
        <v>6731.401935483811</v>
      </c>
      <c r="GK28" s="341">
        <f t="shared" si="633"/>
        <v>7372.3999999999069</v>
      </c>
      <c r="GL28" s="341">
        <f t="shared" si="633"/>
        <v>640.99806451609675</v>
      </c>
      <c r="GM28" s="342" t="e">
        <f>AVERAGE(GM21:GM27)</f>
        <v>#DIV/0!</v>
      </c>
      <c r="GN28" s="341">
        <f t="shared" ref="GN28:GP28" si="634">SUM(GN21:GN27)</f>
        <v>12600</v>
      </c>
      <c r="GO28" s="341">
        <f t="shared" si="634"/>
        <v>12532.502999999968</v>
      </c>
      <c r="GP28" s="341">
        <f t="shared" si="634"/>
        <v>-67.497000000032131</v>
      </c>
      <c r="GQ28" s="342">
        <f>AVERAGE(GQ21:GQ27)</f>
        <v>0.99464309523809269</v>
      </c>
      <c r="GR28" s="341">
        <f t="shared" ref="GR28:GT28" si="635">SUM(GR21:GR27)</f>
        <v>17497.918064516187</v>
      </c>
      <c r="GS28" s="341">
        <f t="shared" si="635"/>
        <v>18037.569999999832</v>
      </c>
      <c r="GT28" s="341">
        <f t="shared" si="635"/>
        <v>539.65193548364414</v>
      </c>
      <c r="GU28" s="342">
        <f>AVERAGE(GU21:GU27)</f>
        <v>1.0308409225311208</v>
      </c>
      <c r="GV28" s="341">
        <f t="shared" ref="GV28:GX28" si="636">SUM(GV21:GV27)</f>
        <v>0</v>
      </c>
      <c r="GW28" s="341">
        <f t="shared" si="636"/>
        <v>0</v>
      </c>
      <c r="GX28" s="341">
        <f t="shared" si="636"/>
        <v>0</v>
      </c>
      <c r="GY28" s="342" t="e">
        <f>AVERAGE(GY21:GY27)</f>
        <v>#DIV/0!</v>
      </c>
      <c r="GZ28" s="341">
        <f t="shared" ref="GZ28:HB28" si="637">SUM(GZ21:GZ27)</f>
        <v>0</v>
      </c>
      <c r="HA28" s="341">
        <f t="shared" si="637"/>
        <v>0</v>
      </c>
      <c r="HB28" s="341">
        <f t="shared" si="637"/>
        <v>0</v>
      </c>
      <c r="HC28" s="342" t="e">
        <f>AVERAGE(HC21:HC27)</f>
        <v>#DIV/0!</v>
      </c>
    </row>
    <row r="29" spans="1:211" ht="15" customHeight="1">
      <c r="A29" s="328"/>
      <c r="B29" s="344"/>
      <c r="C29" s="334"/>
      <c r="D29" s="335"/>
      <c r="E29" s="335"/>
      <c r="F29" s="335"/>
      <c r="G29" s="336"/>
      <c r="H29" s="335"/>
      <c r="I29" s="335"/>
      <c r="J29" s="335"/>
      <c r="K29" s="336"/>
      <c r="L29" s="335"/>
      <c r="M29" s="335"/>
      <c r="N29" s="335"/>
      <c r="O29" s="336"/>
      <c r="P29" s="335"/>
      <c r="Q29" s="335"/>
      <c r="R29" s="335"/>
      <c r="S29" s="336"/>
      <c r="T29" s="335"/>
      <c r="U29" s="335"/>
      <c r="V29" s="335"/>
      <c r="W29" s="336"/>
      <c r="X29" s="335"/>
      <c r="Y29" s="335"/>
      <c r="Z29" s="335"/>
      <c r="AA29" s="336"/>
      <c r="AB29" s="335"/>
      <c r="AC29" s="335"/>
      <c r="AD29" s="335"/>
      <c r="AE29" s="336"/>
      <c r="AF29" s="335"/>
      <c r="AG29" s="335"/>
      <c r="AH29" s="335"/>
      <c r="AI29" s="336"/>
      <c r="AJ29" s="335"/>
      <c r="AK29" s="335"/>
      <c r="AL29" s="335"/>
      <c r="AM29" s="336"/>
      <c r="AN29" s="335"/>
      <c r="AO29" s="335"/>
      <c r="AP29" s="335"/>
      <c r="AQ29" s="336"/>
      <c r="AR29" s="335"/>
      <c r="AS29" s="335"/>
      <c r="AT29" s="335"/>
      <c r="AU29" s="336"/>
      <c r="AV29" s="335"/>
      <c r="AW29" s="335"/>
      <c r="AX29" s="335"/>
      <c r="AY29" s="336"/>
      <c r="AZ29" s="335"/>
      <c r="BA29" s="335"/>
      <c r="BB29" s="335"/>
      <c r="BC29" s="336"/>
      <c r="BD29" s="335"/>
      <c r="BE29" s="335"/>
      <c r="BF29" s="335"/>
      <c r="BG29" s="336"/>
      <c r="BH29" s="335"/>
      <c r="BI29" s="335"/>
      <c r="BJ29" s="335"/>
      <c r="BK29" s="336"/>
      <c r="BL29" s="335"/>
      <c r="BM29" s="335"/>
      <c r="BN29" s="335"/>
      <c r="BO29" s="336"/>
      <c r="BP29" s="335"/>
      <c r="BQ29" s="335"/>
      <c r="BR29" s="335"/>
      <c r="BS29" s="336"/>
      <c r="BT29" s="335"/>
      <c r="BU29" s="335"/>
      <c r="BV29" s="335"/>
      <c r="BW29" s="336"/>
      <c r="BX29" s="335"/>
      <c r="BY29" s="335"/>
      <c r="BZ29" s="335"/>
      <c r="CA29" s="336"/>
      <c r="CB29" s="335"/>
      <c r="CC29" s="335"/>
      <c r="CD29" s="335"/>
      <c r="CE29" s="336"/>
      <c r="CF29" s="335"/>
      <c r="CG29" s="335"/>
      <c r="CH29" s="335"/>
      <c r="CI29" s="336"/>
      <c r="CJ29" s="335"/>
      <c r="CK29" s="335"/>
      <c r="CL29" s="335"/>
      <c r="CM29" s="336"/>
      <c r="CN29" s="335"/>
      <c r="CO29" s="335"/>
      <c r="CP29" s="335"/>
      <c r="CQ29" s="336"/>
      <c r="CR29" s="335"/>
      <c r="CS29" s="335"/>
      <c r="CT29" s="335"/>
      <c r="CU29" s="336"/>
      <c r="CV29" s="335"/>
      <c r="CW29" s="335"/>
      <c r="CX29" s="335"/>
      <c r="CY29" s="336"/>
      <c r="CZ29" s="335"/>
      <c r="DA29" s="335"/>
      <c r="DB29" s="335"/>
      <c r="DC29" s="336"/>
      <c r="DD29" s="335"/>
      <c r="DE29" s="335"/>
      <c r="DF29" s="335"/>
      <c r="DG29" s="336"/>
      <c r="DH29" s="335"/>
      <c r="DI29" s="335"/>
      <c r="DJ29" s="335"/>
      <c r="DK29" s="336"/>
      <c r="DL29" s="335"/>
      <c r="DM29" s="335"/>
      <c r="DN29" s="335"/>
      <c r="DO29" s="336"/>
      <c r="DP29" s="335"/>
      <c r="DQ29" s="335"/>
      <c r="DR29" s="335"/>
      <c r="DS29" s="336"/>
      <c r="DT29" s="335"/>
      <c r="DU29" s="335"/>
      <c r="DV29" s="335"/>
      <c r="DW29" s="336"/>
      <c r="DX29" s="335"/>
      <c r="DY29" s="335"/>
      <c r="DZ29" s="335"/>
      <c r="EA29" s="336"/>
      <c r="EB29" s="335"/>
      <c r="EC29" s="335"/>
      <c r="ED29" s="335"/>
      <c r="EE29" s="336"/>
      <c r="EF29" s="335"/>
      <c r="EG29" s="335"/>
      <c r="EH29" s="335"/>
      <c r="EI29" s="336"/>
      <c r="EJ29" s="335"/>
      <c r="EK29" s="335"/>
      <c r="EL29" s="335"/>
      <c r="EM29" s="336"/>
      <c r="EN29" s="335"/>
      <c r="EO29" s="335"/>
      <c r="EP29" s="335"/>
      <c r="EQ29" s="336"/>
      <c r="ER29" s="335"/>
      <c r="ES29" s="335"/>
      <c r="ET29" s="335"/>
      <c r="EU29" s="336"/>
      <c r="EV29" s="335"/>
      <c r="EW29" s="335"/>
      <c r="EX29" s="335"/>
      <c r="EY29" s="336"/>
      <c r="EZ29" s="335"/>
      <c r="FA29" s="335"/>
      <c r="FB29" s="335"/>
      <c r="FC29" s="336"/>
      <c r="FD29" s="335"/>
      <c r="FE29" s="335"/>
      <c r="FF29" s="335"/>
      <c r="FG29" s="336"/>
      <c r="FH29" s="335"/>
      <c r="FI29" s="335"/>
      <c r="FJ29" s="335"/>
      <c r="FK29" s="336"/>
      <c r="FL29" s="335"/>
      <c r="FM29" s="335"/>
      <c r="FN29" s="335"/>
      <c r="FO29" s="336"/>
      <c r="FP29" s="335"/>
      <c r="FQ29" s="335"/>
      <c r="FR29" s="335"/>
      <c r="FS29" s="336"/>
      <c r="FT29" s="335"/>
      <c r="FU29" s="335"/>
      <c r="FV29" s="335"/>
      <c r="FW29" s="336"/>
      <c r="FX29" s="335"/>
      <c r="FY29" s="335"/>
      <c r="FZ29" s="335"/>
      <c r="GA29" s="336"/>
      <c r="GB29" s="335"/>
      <c r="GC29" s="335"/>
      <c r="GD29" s="335"/>
      <c r="GE29" s="336"/>
      <c r="GF29" s="335"/>
      <c r="GG29" s="335"/>
      <c r="GH29" s="335"/>
      <c r="GI29" s="336"/>
      <c r="GJ29" s="335"/>
      <c r="GK29" s="335"/>
      <c r="GL29" s="335"/>
      <c r="GM29" s="336"/>
      <c r="GN29" s="335"/>
      <c r="GO29" s="335"/>
      <c r="GP29" s="335"/>
      <c r="GQ29" s="336"/>
      <c r="GR29" s="335"/>
      <c r="GS29" s="335"/>
      <c r="GT29" s="335"/>
      <c r="GU29" s="336"/>
      <c r="GV29" s="335"/>
      <c r="GW29" s="335"/>
      <c r="GX29" s="335"/>
      <c r="GY29" s="336"/>
      <c r="GZ29" s="335"/>
      <c r="HA29" s="335"/>
      <c r="HB29" s="335"/>
      <c r="HC29" s="379"/>
    </row>
    <row r="30" spans="1:211" ht="15" customHeight="1">
      <c r="A30" s="574">
        <f>WEEKNUM(B30)</f>
        <v>17</v>
      </c>
      <c r="B30" s="333">
        <f>B27+1</f>
        <v>46132</v>
      </c>
      <c r="C30" s="334" t="str">
        <f t="shared" ref="C30:C36" si="638">TEXT(B30,"ddd")</f>
        <v>Sen</v>
      </c>
      <c r="D30" s="335">
        <f t="shared" ref="D30:D36" si="639">SUMIF($H$4:$HB$4,$D$4,H30:HB30)</f>
        <v>174037.04590322578</v>
      </c>
      <c r="E30" s="335">
        <f t="shared" ref="E30:E36" ca="1" si="640">SUMIF($H$4:$HB$4,$E$4,H30:HB30)</f>
        <v>193773.97199999966</v>
      </c>
      <c r="F30" s="335">
        <f t="shared" ref="F30:F36" ca="1" si="641">E30-D30</f>
        <v>19736.926096773881</v>
      </c>
      <c r="G30" s="336">
        <f t="shared" ref="G30:G36" ca="1" si="642">E30/D30</f>
        <v>1.1134064646658546</v>
      </c>
      <c r="H30" s="335">
        <f>INDEX('SO APRIL 2026 Rev2'!$B$6:$BG$51,MATCH(B30,'SO APRIL 2026 Rev2'!$B$6:$B$51,0),MATCH($H$3,'SO APRIL 2026 Rev2'!$B$5:$XG$5,0))</f>
        <v>1199.5729032258068</v>
      </c>
      <c r="I30" s="335">
        <f>INDEX('Summary sales'!$A$6:$BX$50,MATCH(B30,'Summary sales'!$A$6:$A$50,0),MATCH($H$3,'Summary sales'!$A$7:$BX$7,0))</f>
        <v>141.34000000008382</v>
      </c>
      <c r="J30" s="335">
        <f t="shared" ref="J30:J36" si="643">I30-H30</f>
        <v>-1058.232903225723</v>
      </c>
      <c r="K30" s="336">
        <f t="shared" ref="K30:K36" si="644">I30/H30</f>
        <v>0.11782526899365788</v>
      </c>
      <c r="L30" s="335">
        <f>INDEX('SO APRIL 2026 Rev2'!$B$6:$BG$51,MATCH(B30,'SO APRIL 2026 Rev2'!$B$6:$B$51,0),MATCH($L$3,'SO APRIL 2026 Rev2'!$B$5:$XG$5,0))</f>
        <v>1500</v>
      </c>
      <c r="M30" s="335">
        <f>INDEX('Summary sales'!$A$6:$BX$50,MATCH($B30,'Summary sales'!$A$6:$A$50,0),MATCH($L$3,'Summary sales'!$A$7:$BX$7,0))</f>
        <v>2091.3300000000745</v>
      </c>
      <c r="N30" s="335">
        <f t="shared" ref="N30:N36" si="645">M30-L30</f>
        <v>591.33000000007451</v>
      </c>
      <c r="O30" s="336">
        <f t="shared" ref="O30:O36" si="646">M30/L30</f>
        <v>1.3942200000000498</v>
      </c>
      <c r="P30" s="335">
        <f>INDEX('SO APRIL 2026 Rev2'!$B$6:$BG$51,MATCH(B30,'SO APRIL 2026 Rev2'!$B$6:$B$51,0),MATCH($P$3,'SO APRIL 2026 Rev2'!$B$5:$XG$5,0))</f>
        <v>1129.7312903225857</v>
      </c>
      <c r="Q30" s="335">
        <f>INDEX('Summary sales'!$A$6:$BX$50,MATCH($B30,'Summary sales'!$A$6:$A$50,0),MATCH($P$3,'Summary sales'!$A$7:$BX$7,0))</f>
        <v>1373.4700000002049</v>
      </c>
      <c r="R30" s="335">
        <f t="shared" ref="R30:R36" si="647">Q30-P30</f>
        <v>243.73870967761923</v>
      </c>
      <c r="S30" s="336">
        <f t="shared" ref="S30:S36" si="648">Q30/P30</f>
        <v>1.2157492775189236</v>
      </c>
      <c r="T30" s="335">
        <f>INDEX('SO APRIL 2026 Rev2'!$B$6:$BG$51,MATCH(B30,'SO APRIL 2026 Rev2'!$B$6:$B$51,0),MATCH($T$3,'SO APRIL 2026 Rev2'!$B$5:$XG$5,0))</f>
        <v>3282.5161290322658</v>
      </c>
      <c r="U30" s="335">
        <f>INDEX('Summary sales'!$A$6:$BX$50,MATCH($B30,'Summary sales'!$A$6:$A$50,0),MATCH($T$3,'Summary sales'!$A$7:$BX$7,0))</f>
        <v>2246.3000000002794</v>
      </c>
      <c r="V30" s="335">
        <f t="shared" ref="V30:V36" si="649">U30-T30</f>
        <v>-1036.2161290319864</v>
      </c>
      <c r="W30" s="336">
        <f t="shared" ref="W30:W36" si="650">U30/T30</f>
        <v>0.68432260854191806</v>
      </c>
      <c r="X30" s="335">
        <f>INDEX('SO APRIL 2026 Rev2'!$B$6:$BG$51,MATCH(B30,'SO APRIL 2026 Rev2'!$B$6:$B$51,0),MATCH($X$3,'SO APRIL 2026 Rev2'!$B$5:$XG$5,0))</f>
        <v>644.02064516129087</v>
      </c>
      <c r="Y30" s="335">
        <f>INDEX('Summary sales'!$A$6:$BX$50,MATCH($B30,'Summary sales'!$A$6:$A$50,0),MATCH($X$3,'Summary sales'!$A$7:$BX$7,0))</f>
        <v>884.80000000004657</v>
      </c>
      <c r="Z30" s="335">
        <f t="shared" ref="Z30:Z36" si="651">Y30-X30</f>
        <v>240.77935483875569</v>
      </c>
      <c r="AA30" s="336">
        <f t="shared" ref="AA30:AA36" si="652">Y30/X30</f>
        <v>1.3738690003927654</v>
      </c>
      <c r="AB30" s="335">
        <f>INDEX('SO APRIL 2026 Rev2'!$B$6:$BG$51,MATCH(B30,'SO APRIL 2026 Rev2'!$B$6:$B$51,0),MATCH($AB$3,'SO APRIL 2026 Rev2'!$B$5:$XG$5,0))</f>
        <v>0</v>
      </c>
      <c r="AC30" s="335">
        <f>INDEX('Summary sales'!$A$6:$BX$50,MATCH($B30,'Summary sales'!$A$6:$A$50,0),MATCH($AB$3,'Summary sales'!$A$7:$BX$7,0))</f>
        <v>0</v>
      </c>
      <c r="AD30" s="335">
        <f t="shared" ref="AD30:AD36" si="653">AC30-AB30</f>
        <v>0</v>
      </c>
      <c r="AE30" s="336" t="e">
        <f t="shared" ref="AE30:AE36" si="654">AC30/AB30</f>
        <v>#DIV/0!</v>
      </c>
      <c r="AF30" s="335">
        <f>INDEX('SO APRIL 2026 Rev2'!$B$6:$BG$51,MATCH(B30,'SO APRIL 2026 Rev2'!$B$6:$B$51,0),MATCH($AF$3,'SO APRIL 2026 Rev2'!$B$5:$XG$5,0))</f>
        <v>499.97064516129024</v>
      </c>
      <c r="AG30" s="335">
        <f>INDEX('Summary sales'!$A$6:$BX$50,MATCH($B30,'Summary sales'!$A$6:$A$50,0),MATCH($AF$3,'Summary sales'!$A$7:$BX$7,0))</f>
        <v>70.130000000004657</v>
      </c>
      <c r="AH30" s="335">
        <f t="shared" ref="AH30:AH36" si="655">AG30-AF30</f>
        <v>-429.84064516128558</v>
      </c>
      <c r="AI30" s="336">
        <f t="shared" ref="AI30:AI36" si="656">AG30/AF30</f>
        <v>0.14026823510284442</v>
      </c>
      <c r="AJ30" s="335">
        <f>INDEX('SO APRIL 2026 Rev2'!$B$6:$BG$51,MATCH(B30,'SO APRIL 2026 Rev2'!$B$6:$B$51,0),MATCH($AJ$3,'SO APRIL 2026 Rev2'!$B$5:$XG$5,0))</f>
        <v>603.76322580644887</v>
      </c>
      <c r="AK30" s="335">
        <f>INDEX('Summary sales'!$A$6:$BX$50,MATCH($B30,'Summary sales'!$A$6:$A$50,0),MATCH($AJ$3,'Summary sales'!$A$7:$BX$7,0))</f>
        <v>1079.140000000014</v>
      </c>
      <c r="AL30" s="335">
        <f t="shared" ref="AL30:AL36" si="657">AK30-AJ30</f>
        <v>475.3767741935651</v>
      </c>
      <c r="AM30" s="336">
        <f t="shared" ref="AM30:AM36" si="658">AK30/AJ30</f>
        <v>1.7873562911331715</v>
      </c>
      <c r="AN30" s="335">
        <f>INDEX('SO APRIL 2026 Rev2'!$B$6:$BG$51,MATCH(B30,'SO APRIL 2026 Rev2'!$B$6:$B$51,0),MATCH($AN$3,'SO APRIL 2026 Rev2'!$B$5:$XG$5,0))</f>
        <v>673.27548387096704</v>
      </c>
      <c r="AO30" s="335">
        <f>INDEX('Summary sales'!$A$6:$BX$50,MATCH($B30,'Summary sales'!$A$6:$A$50,0),MATCH($AN$3,'Summary sales'!$A$7:$BX$7,0))</f>
        <v>744.71000000007916</v>
      </c>
      <c r="AP30" s="335">
        <f t="shared" ref="AP30:AP36" si="659">AO30-AN30</f>
        <v>71.434516129112126</v>
      </c>
      <c r="AQ30" s="336">
        <f t="shared" ref="AQ30:AQ36" si="660">AO30/AN30</f>
        <v>1.1060999811227383</v>
      </c>
      <c r="AR30" s="335">
        <f>INDEX('SO APRIL 2026 Rev2'!$B$6:$BG$51,MATCH(B30,'SO APRIL 2026 Rev2'!$B$6:$B$51,0),MATCH($AR$3,'SO APRIL 2026 Rev2'!$B$5:$XG$5,0))</f>
        <v>5514.1990322580623</v>
      </c>
      <c r="AS30" s="335">
        <f>INDEX('Summary sales'!$A$6:$BX$50,MATCH($B30,'Summary sales'!$A$6:$A$50,0),MATCH($AR$3,'Summary sales'!$A$7:$BX$7,0))</f>
        <v>5430.5400000009686</v>
      </c>
      <c r="AT30" s="335">
        <f t="shared" ref="AT30:AT36" si="661">AS30-AR30</f>
        <v>-83.659032257093713</v>
      </c>
      <c r="AU30" s="336">
        <f t="shared" ref="AU30:AU36" si="662">AS30/AR30</f>
        <v>0.9848284344167324</v>
      </c>
      <c r="AV30" s="335">
        <f>INDEX('SO APRIL 2026 Rev2'!$B$6:$BG$51,MATCH(B30,'SO APRIL 2026 Rev2'!$B$6:$B$51,0),MATCH($AV$3,'SO APRIL 2026 Rev2'!$B$5:$XG$5,0))</f>
        <v>8000</v>
      </c>
      <c r="AW30" s="335">
        <f>INDEX('Summary sales'!$A$6:$BX$50,MATCH($B30,'Summary sales'!$A$6:$A$50,0),MATCH($AV$3,'Summary sales'!$A$7:$BX$7,0))</f>
        <v>4451.8799999998882</v>
      </c>
      <c r="AX30" s="335">
        <f t="shared" ref="AX30:AX36" si="663">AW30-AV30</f>
        <v>-3548.1200000001118</v>
      </c>
      <c r="AY30" s="336">
        <f t="shared" ref="AY30:AY36" si="664">AW30/AV30</f>
        <v>0.55648499999998602</v>
      </c>
      <c r="AZ30" s="335">
        <f>INDEX('SO APRIL 2026 Rev2'!$B$6:$BG$51,MATCH(B30,'SO APRIL 2026 Rev2'!$B$6:$B$51,0),MATCH($AZ$3,'SO APRIL 2026 Rev2'!$B$5:$XG$5,0))</f>
        <v>500</v>
      </c>
      <c r="BA30" s="335">
        <f>INDEX('Summary sales'!$A$6:$BX$50,MATCH($B30,'Summary sales'!$A$6:$A$50,0),MATCH($AZ$3,'Summary sales'!$A$7:$BX$7,0))</f>
        <v>1642.7399999999907</v>
      </c>
      <c r="BB30" s="335">
        <f t="shared" ref="BB30:BB36" si="665">BA30-AZ30</f>
        <v>1142.7399999999907</v>
      </c>
      <c r="BC30" s="336">
        <f t="shared" ref="BC30:BC36" si="666">BA30/AZ30</f>
        <v>3.2854799999999815</v>
      </c>
      <c r="BD30" s="335">
        <f>INDEX('SO APRIL 2026 Rev2'!$B$6:$BG$51,MATCH(B30,'SO APRIL 2026 Rev2'!$B$6:$B$51,0),MATCH($BD$3,'SO APRIL 2026 Rev2'!$B$5:$XG$5,0))</f>
        <v>500</v>
      </c>
      <c r="BE30" s="335">
        <f>INDEX('Summary sales'!$A$6:$BX$50,MATCH($B30,'Summary sales'!$A$6:$A$50,0),MATCH($BD$3,'Summary sales'!$A$7:$BX$7,0))</f>
        <v>334.28000000000247</v>
      </c>
      <c r="BF30" s="335">
        <f t="shared" ref="BF30:BF36" si="667">BE30-BD30</f>
        <v>-165.71999999999753</v>
      </c>
      <c r="BG30" s="336">
        <f t="shared" ref="BG30:BG36" si="668">BE30/BD30</f>
        <v>0.66856000000000493</v>
      </c>
      <c r="BH30" s="335">
        <f>INDEX('SO APRIL 2026 Rev2'!$B$6:$BG$51,MATCH(B30,'SO APRIL 2026 Rev2'!$B$6:$B$51,0),MATCH($BH$3,'SO APRIL 2026 Rev2'!$B$5:$XG$5,0))</f>
        <v>4800</v>
      </c>
      <c r="BI30" s="335">
        <f>INDEX('Summary sales'!$A$6:$BX$50,MATCH($B30,'Summary sales'!$A$6:$A$50,0),MATCH($BH$3,'Summary sales'!$A$7:$BX$7,0))</f>
        <v>3755.7800000000279</v>
      </c>
      <c r="BJ30" s="335">
        <f t="shared" ref="BJ30:BJ36" si="669">BI30-BH30</f>
        <v>-1044.2199999999721</v>
      </c>
      <c r="BK30" s="336">
        <f t="shared" ref="BK30:BK36" si="670">BI30/BH30</f>
        <v>0.78245416666667245</v>
      </c>
      <c r="BL30" s="335">
        <f>INDEX('SO APRIL 2026 Rev2'!$B$6:$BG$51,MATCH(B30,'SO APRIL 2026 Rev2'!$B$6:$B$51,0),MATCH($BL$3,'SO APRIL 2026 Rev2'!$B$5:$XG$5,0))</f>
        <v>9000.0570967741915</v>
      </c>
      <c r="BM30" s="335">
        <f>INDEX('Summary sales'!$A$6:$BX$50,MATCH($B30,'Summary sales'!$A$6:$A$50,0),MATCH($BL$3,'Summary sales'!$A$7:$BX$7,0))</f>
        <v>9006.1000000000931</v>
      </c>
      <c r="BN30" s="335">
        <f t="shared" ref="BN30:BN36" si="671">BM30-BL30</f>
        <v>6.0429032259016822</v>
      </c>
      <c r="BO30" s="336">
        <f t="shared" ref="BO30:BO36" si="672">BM30/BL30</f>
        <v>1.0006714294321608</v>
      </c>
      <c r="BP30" s="335">
        <f>INDEX('SO APRIL 2026 Rev2'!$B$6:$BG$51,MATCH(B30,'SO APRIL 2026 Rev2'!$B$6:$B$51,0),MATCH($BP$3,'SO APRIL 2026 Rev2'!$B$5:$XG$5,0))</f>
        <v>1300</v>
      </c>
      <c r="BQ30" s="335">
        <f>INDEX('Summary sales'!$A$6:$BX$50,MATCH($B30,'Summary sales'!$A$6:$A$50,0),MATCH($BP$3,'Summary sales'!$A$7:$BX$7,0))</f>
        <v>1379.3999999999069</v>
      </c>
      <c r="BR30" s="335">
        <f t="shared" ref="BR30:BR36" si="673">BQ30-BP30</f>
        <v>79.399999999906868</v>
      </c>
      <c r="BS30" s="336">
        <f t="shared" ref="BS30:BS36" si="674">BQ30/BP30</f>
        <v>1.0610769230768515</v>
      </c>
      <c r="BT30" s="335">
        <f>INDEX('SO APRIL 2026 Rev2'!$B$6:$BG$51,MATCH(B30,'SO APRIL 2026 Rev2'!$B$6:$B$51,0),MATCH($BT$3,'SO APRIL 2026 Rev2'!$B$5:$XG$5,0))</f>
        <v>1000</v>
      </c>
      <c r="BU30" s="335">
        <f>INDEX('Summary sales'!$A$6:$BX$50,MATCH($B30,'Summary sales'!$A$6:$A$50,0),MATCH($BT$3,'Summary sales'!$A$7:$BX$7,0))</f>
        <v>1506.3800000000047</v>
      </c>
      <c r="BV30" s="335">
        <f t="shared" ref="BV30:BV36" si="675">BU30-BT30</f>
        <v>506.38000000000466</v>
      </c>
      <c r="BW30" s="336">
        <f t="shared" ref="BW30:BW36" si="676">BU30/BT30</f>
        <v>1.5063800000000047</v>
      </c>
      <c r="BX30" s="335">
        <f>INDEX('SO APRIL 2026 Rev2'!$B$6:$BG$51,MATCH(B30,'SO APRIL 2026 Rev2'!$B$6:$B$51,0),MATCH($BX$3,'SO APRIL 2026 Rev2'!$B$5:$XG$5,0))</f>
        <v>5500</v>
      </c>
      <c r="BY30" s="335">
        <f ca="1">INDEX('Summary sales'!$A$6:$BX$50,MATCH($B30,'Summary sales'!$A$6:$A$50,0),MATCH($BX$3,'Summary sales'!$A$7:$BX$7,0))</f>
        <v>2669.95</v>
      </c>
      <c r="BZ30" s="335">
        <f t="shared" ref="BZ30:BZ36" ca="1" si="677">BY30-BX30</f>
        <v>-2830.05</v>
      </c>
      <c r="CA30" s="336">
        <f t="shared" ref="CA30:CA36" ca="1" si="678">BY30/BX30</f>
        <v>0.48544545454545451</v>
      </c>
      <c r="CB30" s="335">
        <f>INDEX('SO APRIL 2026 Rev2'!$B$6:$BG$51,MATCH(B30,'SO APRIL 2026 Rev2'!$B$6:$B$51,0),MATCH($CB$3,'SO APRIL 2026 Rev2'!$B$5:$XG$5,0))</f>
        <v>70.054838709677327</v>
      </c>
      <c r="CC30" s="335">
        <f>INDEX('Summary sales'!$A$6:$BX$50,MATCH($B30,'Summary sales'!$A$6:$A$50,0),MATCH($CB$3,'Summary sales'!$A$7:$BX$7,0))</f>
        <v>109.80000000000291</v>
      </c>
      <c r="CD30" s="335">
        <f t="shared" ref="CD30:CD36" si="679">CC30-CB30</f>
        <v>39.745161290325584</v>
      </c>
      <c r="CE30" s="336">
        <f t="shared" ref="CE30:CE36" si="680">CC30/CB30</f>
        <v>1.5673435557397866</v>
      </c>
      <c r="CF30" s="335">
        <f>INDEX('SO APRIL 2026 Rev2'!$B$6:$BG$51,MATCH(B30,'SO APRIL 2026 Rev2'!$B$6:$B$51,0),MATCH($CF$3,'SO APRIL 2026 Rev2'!$B$5:$XG$5,0))</f>
        <v>89.451612903225808</v>
      </c>
      <c r="CG30" s="335">
        <f>INDEX('Summary sales'!$A$6:$BX$50,MATCH($B30,'Summary sales'!$A$6:$A$50,0),MATCH($CF$3,'Summary sales'!$A$7:$BX$7,0))</f>
        <v>44.305999999996857</v>
      </c>
      <c r="CH30" s="335">
        <f t="shared" ref="CH30:CH36" si="681">CG30-CF30</f>
        <v>-45.145612903228951</v>
      </c>
      <c r="CI30" s="336">
        <f t="shared" ref="CI30:CI36" si="682">CG30/CF30</f>
        <v>0.49530688784706184</v>
      </c>
      <c r="CJ30" s="335">
        <f>INDEX('SO APRIL 2026 Rev2'!$B$6:$BG$51,MATCH(B30,'SO APRIL 2026 Rev2'!$B$6:$B$51,0),MATCH($CJ$3,'SO APRIL 2026 Rev2'!$B$5:$XG$5,0))</f>
        <v>3500</v>
      </c>
      <c r="CK30" s="335">
        <f>INDEX('Summary sales'!$A$6:$BX$50,MATCH($B30,'Summary sales'!$A$6:$A$50,0),MATCH($CJ$3,'Summary sales'!$A$7:$BX$7,0))</f>
        <v>3517.3999999999069</v>
      </c>
      <c r="CL30" s="335">
        <f t="shared" ref="CL30:CL36" si="683">CK30-CJ30</f>
        <v>17.399999999906868</v>
      </c>
      <c r="CM30" s="336">
        <f t="shared" ref="CM30:CM36" si="684">CK30/CJ30</f>
        <v>1.004971428571402</v>
      </c>
      <c r="CN30" s="335">
        <f>INDEX('SO APRIL 2026 Rev2'!$B$6:$BG$51,MATCH(B30,'SO APRIL 2026 Rev2'!$B$6:$B$51,0),MATCH($CN$3,'SO APRIL 2026 Rev2'!$B$5:$XG$5,0))</f>
        <v>2900</v>
      </c>
      <c r="CO30" s="335">
        <f>INDEX('Summary sales'!$A$6:$BX$50,MATCH($B30,'Summary sales'!$A$6:$A$50,0),MATCH($CN$3,'Summary sales'!$A$7:$BX$7,0))</f>
        <v>4474.7999999998137</v>
      </c>
      <c r="CP30" s="335">
        <f t="shared" ref="CP30:CP36" si="685">CO30-CN30</f>
        <v>1574.7999999998137</v>
      </c>
      <c r="CQ30" s="336">
        <f t="shared" ref="CQ30:CQ36" si="686">CO30/CN30</f>
        <v>1.5430344827585565</v>
      </c>
      <c r="CR30" s="335">
        <f>INDEX('SO APRIL 2026 Rev2'!$B$6:$BG$51,MATCH(B30,'SO APRIL 2026 Rev2'!$B$6:$B$51,0),MATCH($CR$3,'SO APRIL 2026 Rev2'!$B$5:$XG$5,0))</f>
        <v>5000</v>
      </c>
      <c r="CS30" s="335">
        <f>INDEX('Summary sales'!$A$6:$BX$50,MATCH($B30,'Summary sales'!$A$6:$A$50,0),MATCH($CR$3,'Summary sales'!$A$7:$BX$7,0))</f>
        <v>4372.2000000000116</v>
      </c>
      <c r="CT30" s="335">
        <f t="shared" ref="CT30:CT36" si="687">CS30-CR30</f>
        <v>-627.79999999998836</v>
      </c>
      <c r="CU30" s="336">
        <f t="shared" ref="CU30:CU36" si="688">CS30/CR30</f>
        <v>0.87444000000000233</v>
      </c>
      <c r="CV30" s="335">
        <f>INDEX('SO APRIL 2026 Rev2'!$B$6:$BG$51,MATCH(B30,'SO APRIL 2026 Rev2'!$B$6:$B$51,0),MATCH($CV$3,'SO APRIL 2026 Rev2'!$B$5:$XG$5,0))</f>
        <v>5000</v>
      </c>
      <c r="CW30" s="335">
        <f>INDEX('Summary sales'!$A$6:$BX$50,MATCH($B30,'Summary sales'!$A$6:$A$50,0),MATCH($CV$3,'Summary sales'!$A$7:$BX$7,0))</f>
        <v>5543.1999999999534</v>
      </c>
      <c r="CX30" s="335">
        <f t="shared" ref="CX30:CX36" si="689">CW30-CV30</f>
        <v>543.19999999995343</v>
      </c>
      <c r="CY30" s="336">
        <f t="shared" ref="CY30:CY36" si="690">CW30/CV30</f>
        <v>1.1086399999999907</v>
      </c>
      <c r="CZ30" s="335">
        <f>INDEX('SO APRIL 2026 Rev2'!$B$6:$BG$51,MATCH(B30,'SO APRIL 2026 Rev2'!$B$6:$B$51,0),MATCH($CZ$3,'SO APRIL 2026 Rev2'!$B$5:$XG$5,0))</f>
        <v>11659.554548387085</v>
      </c>
      <c r="DA30" s="335">
        <f>INDEX('Summary sales'!$A$6:$BX$50,MATCH($B30,'Summary sales'!$A$6:$A$50,0),MATCH($CZ$3,'Summary sales'!$A$7:$BX$7,0))</f>
        <v>16506.013999998569</v>
      </c>
      <c r="DB30" s="335">
        <f t="shared" ref="DB30:DB36" si="691">DA30-CZ30</f>
        <v>4846.4594516114848</v>
      </c>
      <c r="DC30" s="336">
        <f t="shared" ref="DC30:DC36" si="692">DA30/CZ30</f>
        <v>1.4156642032505364</v>
      </c>
      <c r="DD30" s="335">
        <f>INDEX('SO APRIL 2026 Rev2'!$B$6:$BG$51,MATCH(B30,'SO APRIL 2026 Rev2'!$B$6:$B$51,0),MATCH($DD$3,'SO APRIL 2026 Rev2'!$B$5:$XG$5,0))</f>
        <v>2020.8603225806426</v>
      </c>
      <c r="DE30" s="335">
        <f>INDEX('Summary sales'!$A$6:$BX$50,MATCH($B30,'Summary sales'!$A$6:$A$50,0),MATCH($DD$3,'Summary sales'!$A$7:$BX$7,0))</f>
        <v>1969</v>
      </c>
      <c r="DF30" s="335">
        <f t="shared" ref="DF30:DF36" si="693">DE30-DD30</f>
        <v>-51.86032258064256</v>
      </c>
      <c r="DG30" s="336">
        <f t="shared" ref="DG30:DG36" si="694">DE30/DD30</f>
        <v>0.97433750269567532</v>
      </c>
      <c r="DH30" s="335">
        <f>INDEX('SO APRIL 2026 Rev2'!$B$6:$BG$51,MATCH(B30,'SO APRIL 2026 Rev2'!$B$6:$B$51,0),MATCH($DH$3,'SO APRIL 2026 Rev2'!$B$5:$XG$5,0))</f>
        <v>800</v>
      </c>
      <c r="DI30" s="335">
        <f>INDEX('Summary sales'!$A$6:$BX$50,MATCH($B30,'Summary sales'!$A$6:$A$50,0),MATCH($DH$3,'Summary sales'!$A$7:$BX$7,0))</f>
        <v>0</v>
      </c>
      <c r="DJ30" s="335">
        <f t="shared" ref="DJ30:DJ36" si="695">DI30-DH30</f>
        <v>-800</v>
      </c>
      <c r="DK30" s="336">
        <f t="shared" ref="DK30:DK36" si="696">DI30/DH30</f>
        <v>0</v>
      </c>
      <c r="DL30" s="335">
        <f>INDEX('SO APRIL 2026 Rev2'!$B$6:$BG$51,MATCH(B30,'SO APRIL 2026 Rev2'!$B$6:$B$51,0),MATCH($DL$3,'SO APRIL 2026 Rev2'!$B$5:$XG$5,0))</f>
        <v>7200</v>
      </c>
      <c r="DM30" s="335">
        <f>INDEX('Summary sales'!$A$6:$BX$50,MATCH($B30,'Summary sales'!$A$6:$A$50,0),MATCH($DL$3,'Summary sales'!$A$7:$BX$7,0))</f>
        <v>8578</v>
      </c>
      <c r="DN30" s="335">
        <f t="shared" ref="DN30:DN36" si="697">DM30-DL30</f>
        <v>1378</v>
      </c>
      <c r="DO30" s="336">
        <f t="shared" ref="DO30:DO36" si="698">DM30/DL30</f>
        <v>1.1913888888888888</v>
      </c>
      <c r="DP30" s="335">
        <f>INDEX('SO APRIL 2026 Rev2'!$B$6:$BG$51,MATCH(B30,'SO APRIL 2026 Rev2'!$B$6:$B$51,0),MATCH($DP$3,'SO APRIL 2026 Rev2'!$B$5:$XG$5,0))</f>
        <v>3499.876774193548</v>
      </c>
      <c r="DQ30" s="335">
        <f>INDEX('Summary sales'!$A$6:$BX$50,MATCH($B30,'Summary sales'!$A$6:$A$50,0),MATCH($DP$3,'Summary sales'!$A$7:$BX$7,0))</f>
        <v>3388.8500000000058</v>
      </c>
      <c r="DR30" s="335">
        <f t="shared" ref="DR30:DR36" si="699">DQ30-DP30</f>
        <v>-111.02677419354222</v>
      </c>
      <c r="DS30" s="336">
        <f t="shared" ref="DS30:DS36" si="700">DQ30/DP30</f>
        <v>0.96827694763078476</v>
      </c>
      <c r="DT30" s="335">
        <f>INDEX('SO APRIL 2026 Rev2'!$B$6:$BG$51,MATCH(B30,'SO APRIL 2026 Rev2'!$B$6:$B$51,0),MATCH($DT$3,'SO APRIL 2026 Rev2'!$B$5:$XG$5,0))</f>
        <v>2043.2745161290325</v>
      </c>
      <c r="DU30" s="335">
        <f>INDEX('Summary sales'!$A$6:$BX$50,MATCH($B30,'Summary sales'!$A$6:$A$50,0),MATCH($DT$3,'Summary sales'!$A$7:$BX$7,0))</f>
        <v>1471.0100000000093</v>
      </c>
      <c r="DV30" s="335">
        <f t="shared" ref="DV30:DV36" si="701">DU30-DT30</f>
        <v>-572.26451612902315</v>
      </c>
      <c r="DW30" s="336">
        <f t="shared" ref="DW30:DW36" si="702">DU30/DT30</f>
        <v>0.7199277377504939</v>
      </c>
      <c r="DX30" s="335">
        <f>INDEX('SO APRIL 2026 Rev2'!$B$6:$BG$51,MATCH(B30,'SO APRIL 2026 Rev2'!$B$6:$B$51,0),MATCH($DX$3,'SO APRIL 2026 Rev2'!$B$5:$XG$5,0))</f>
        <v>1999.5303225806451</v>
      </c>
      <c r="DY30" s="335">
        <f>INDEX('Summary sales'!$A$6:$BX$50,MATCH($B30,'Summary sales'!$A$6:$A$50,0),MATCH($DX$3,'Summary sales'!$A$7:$BX$7,0))</f>
        <v>2026.3299999999581</v>
      </c>
      <c r="DZ30" s="335">
        <f t="shared" ref="DZ30:DZ36" si="703">DY30-DX30</f>
        <v>26.799677419312957</v>
      </c>
      <c r="EA30" s="336">
        <f t="shared" ref="EA30:EA36" si="704">DY30/DX30</f>
        <v>1.0134029862496532</v>
      </c>
      <c r="EB30" s="335">
        <f>INDEX('SO APRIL 2026 Rev2'!$B$6:$BG$51,MATCH(B30,'SO APRIL 2026 Rev2'!$B$6:$B$51,0),MATCH($EB$3,'SO APRIL 2026 Rev2'!$B$5:$XG$5,0))</f>
        <v>1000</v>
      </c>
      <c r="EC30" s="335">
        <f>INDEX('Summary sales'!$A$6:$BX$50,MATCH($B30,'Summary sales'!$A$6:$A$50,0),MATCH($EB$3,'Summary sales'!$A$7:$BX$7,0))</f>
        <v>502.65999999991618</v>
      </c>
      <c r="ED30" s="335">
        <f t="shared" ref="ED30:ED36" si="705">EC30-EB30</f>
        <v>-497.34000000008382</v>
      </c>
      <c r="EE30" s="336">
        <f t="shared" ref="EE30:EE36" si="706">EC30/EB30</f>
        <v>0.50265999999991617</v>
      </c>
      <c r="EF30" s="335">
        <f>INDEX('SO APRIL 2026 Rev2'!$B$6:$BG$51,MATCH(B30,'SO APRIL 2026 Rev2'!$B$6:$B$51,0),MATCH($EF$3,'SO APRIL 2026 Rev2'!$B$5:$XG$5,0))</f>
        <v>11007.047419354845</v>
      </c>
      <c r="EG30" s="335">
        <f>INDEX('Summary sales'!$A$6:$BX$50,MATCH($B30,'Summary sales'!$A$6:$A$50,0),MATCH($EF$3,'Summary sales'!$A$7:$BX$7,0))</f>
        <v>7195.140000000596</v>
      </c>
      <c r="EH30" s="335">
        <f t="shared" ref="EH30:EH36" si="707">EG30-EF30</f>
        <v>-3811.9074193542492</v>
      </c>
      <c r="EI30" s="336">
        <f t="shared" ref="EI30:EI36" si="708">EG30/EF30</f>
        <v>0.65368483716610748</v>
      </c>
      <c r="EJ30" s="335">
        <f>INDEX('SO APRIL 2026 Rev2'!$B$6:$BG$51,MATCH(B30,'SO APRIL 2026 Rev2'!$B$6:$B$51,0),MATCH($EJ$3,'SO APRIL 2026 Rev2'!$B$5:$XG$5,0))</f>
        <v>1519.5448387096778</v>
      </c>
      <c r="EK30" s="335">
        <f>INDEX('Summary sales'!$A$6:$BX$50,MATCH($B30,'Summary sales'!$A$6:$A$50,0),MATCH($EJ$3,'Summary sales'!$A$7:$BX$7,0))</f>
        <v>2129.5200000000186</v>
      </c>
      <c r="EL30" s="335">
        <f t="shared" ref="EL30:EL36" si="709">EK30-EJ30</f>
        <v>609.97516129034079</v>
      </c>
      <c r="EM30" s="336">
        <f t="shared" ref="EM30:EM36" si="710">EK30/EJ30</f>
        <v>1.4014196526167015</v>
      </c>
      <c r="EN30" s="335">
        <f>INDEX('SO APRIL 2026 Rev2'!$B$6:$BG$51,MATCH(B30,'SO APRIL 2026 Rev2'!$B$6:$B$51,0),MATCH($EN$3,'SO APRIL 2026 Rev2'!$B$5:$XG$5,0))</f>
        <v>3999.6741935483842</v>
      </c>
      <c r="EO30" s="335">
        <f>INDEX('Summary sales'!$A$6:$BX$50,MATCH($B30,'Summary sales'!$A$6:$A$50,0),MATCH($EN$3,'Summary sales'!$A$7:$BX$7,0))</f>
        <v>5177.0499999998137</v>
      </c>
      <c r="EP30" s="335">
        <f t="shared" ref="EP30:EP36" si="711">EO30-EN30</f>
        <v>1177.3758064514295</v>
      </c>
      <c r="EQ30" s="336">
        <f t="shared" ref="EQ30:EQ36" si="712">EO30/EN30</f>
        <v>1.294367928355409</v>
      </c>
      <c r="ER30" s="335">
        <f>INDEX('SO APRIL 2026 Rev2'!$B$6:$BG$51,MATCH(B30,'SO APRIL 2026 Rev2'!$B$6:$B$51,0),MATCH($ER$3,'SO APRIL 2026 Rev2'!$B$5:$XG$5,0))</f>
        <v>7000</v>
      </c>
      <c r="ES30" s="335">
        <f>INDEX('Summary sales'!$A$6:$BX$50,MATCH(B30,'Summary sales'!$A$6:$A$50,0),MATCH($ER$3,'Summary sales'!$A$7:$BX$7,0))</f>
        <v>1629.1300000000047</v>
      </c>
      <c r="ET30" s="335">
        <f t="shared" ref="ET30:ET36" si="713">ES30-ER30</f>
        <v>-5370.8699999999953</v>
      </c>
      <c r="EU30" s="336">
        <f t="shared" ref="EU30:EU36" si="714">ES30/ER30</f>
        <v>0.2327328571428578</v>
      </c>
      <c r="EV30" s="335">
        <f>INDEX('SO APRIL 2026 Rev2'!$B$6:$BG$51,MATCH(B30,'SO APRIL 2026 Rev2'!$B$6:$B$51,0),MATCH($EV$3,'SO APRIL 2026 Rev2'!$B$5:$XG$5,0))</f>
        <v>5000</v>
      </c>
      <c r="EW30" s="335">
        <f>INDEX('Summary sales'!$A$6:$BX$50,MATCH($B30,'Summary sales'!$A$6:$A$50,0),MATCH($EV$3,'Summary sales'!$A$7:$BX$7,0))</f>
        <v>5774.1999999999534</v>
      </c>
      <c r="EX30" s="335">
        <f t="shared" ref="EX30:EX36" si="715">EW30-EV30</f>
        <v>774.19999999995343</v>
      </c>
      <c r="EY30" s="336">
        <f t="shared" ref="EY30:EY36" si="716">EW30/EV30</f>
        <v>1.1548399999999908</v>
      </c>
      <c r="EZ30" s="335">
        <f>INDEX('SO APRIL 2026 Rev2'!$B$6:$BG$51,MATCH(B30,'SO APRIL 2026 Rev2'!$B$6:$B$51,0),MATCH($EZ$3,'SO APRIL 2026 Rev2'!$B$5:$XG$5,0))</f>
        <v>26500</v>
      </c>
      <c r="FA30" s="335">
        <f>INDEX('Summary sales'!$A$6:$BX$50,MATCH($B30,'Summary sales'!$A$6:$A$50,0),MATCH($EZ$3,'Summary sales'!$A$7:$BX$7,0))</f>
        <v>46446.620000000112</v>
      </c>
      <c r="FB30" s="335">
        <f t="shared" ref="FB30:FB36" si="717">FA30-EZ30</f>
        <v>19946.620000000112</v>
      </c>
      <c r="FC30" s="336">
        <f t="shared" ref="FC30:FC36" si="718">FA30/EZ30</f>
        <v>1.7527026415094382</v>
      </c>
      <c r="FD30" s="335">
        <f>INDEX('SO APRIL 2026 Rev2'!$B$6:$BG$51,MATCH(B30,'SO APRIL 2026 Rev2'!$B$6:$B$51,0),MATCH($FD$3,'SO APRIL 2026 Rev2'!$B$5:$XG$5,0))</f>
        <v>6500</v>
      </c>
      <c r="FE30" s="335">
        <f>INDEX('Summary sales'!$A$6:$BX$50,MATCH(B30,'Summary sales'!$A$6:$A$50,0),MATCH($FD$3,'Summary sales'!$A$7:$BX$7,0))</f>
        <v>8155.2099999999627</v>
      </c>
      <c r="FF30" s="335">
        <f t="shared" ref="FF30:FF36" si="719">FE30-FD30</f>
        <v>1655.2099999999627</v>
      </c>
      <c r="FG30" s="336">
        <f t="shared" ref="FG30:FG36" si="720">FE30/FD30</f>
        <v>1.2546476923076866</v>
      </c>
      <c r="FH30" s="335">
        <f>INDEX('SO APRIL 2026 Rev2'!$B$6:$BG$51,MATCH(B30,'SO APRIL 2026 Rev2'!$B$6:$B$51,0),MATCH($FH$3,'SO APRIL 2026 Rev2'!$B$5:$XG$5,0))</f>
        <v>3500</v>
      </c>
      <c r="FI30" s="335">
        <f>INDEX('Summary sales'!$A$6:$BX$50,MATCH(B30,'Summary sales'!$A$6:$A$50,0),MATCH($FH$3,'Summary sales'!$A$7:$BX$7,0))</f>
        <v>4027.2999999998137</v>
      </c>
      <c r="FJ30" s="335">
        <f t="shared" ref="FJ30:FJ36" si="721">FI30-FH30</f>
        <v>527.29999999981374</v>
      </c>
      <c r="FK30" s="336">
        <f t="shared" ref="FK30:FK36" si="722">FI30/FH30</f>
        <v>1.1506571428570895</v>
      </c>
      <c r="FL30" s="335">
        <f>INDEX('SO APRIL 2026 Rev2'!$B$6:$BG$51,MATCH(B30,'SO APRIL 2026 Rev2'!$B$6:$B$51,0),MATCH($FL$3,'SO APRIL 2026 Rev2'!$B$5:$XG$5,0))</f>
        <v>726.8151612903232</v>
      </c>
      <c r="FM30" s="335">
        <f>INDEX('Summary sales'!$A$6:$BX$50,MATCH(B30,'Summary sales'!$A$6:$A$50,0),MATCH($FL$3,'Summary sales'!$A$7:$BX$7,0))</f>
        <v>865.94000000006054</v>
      </c>
      <c r="FN30" s="335">
        <f t="shared" ref="FN30:FN36" si="723">FM30-FL30</f>
        <v>139.12483870973733</v>
      </c>
      <c r="FO30" s="336">
        <f t="shared" ref="FO30:FO36" si="724">FM30/FL30</f>
        <v>1.1914170839017</v>
      </c>
      <c r="FP30" s="335">
        <f>INDEX('SO APRIL 2026 Rev2'!$B$6:$BG$51,MATCH(B30,'SO APRIL 2026 Rev2'!$B$6:$B$51,0),MATCH($FP$3,'SO APRIL 2026 Rev2'!$B$5:$XG$5,0))</f>
        <v>3018.0416129032269</v>
      </c>
      <c r="FQ30" s="335">
        <f>INDEX('Summary sales'!$A$6:$BX$50,MATCH(B30,'Summary sales'!$A$6:$A$50,0),MATCH($FP$3,'Summary sales'!$A$7:$BX$7,0))</f>
        <v>3882.4499999997206</v>
      </c>
      <c r="FR30" s="335">
        <f t="shared" ref="FR30:FR36" si="725">FQ30-FP30</f>
        <v>864.4083870964937</v>
      </c>
      <c r="FS30" s="336">
        <f t="shared" ref="FS30:FS36" si="726">FQ30/FP30</f>
        <v>1.286413674152415</v>
      </c>
      <c r="FT30" s="335">
        <f>INDEX('SO APRIL 2026 Rev2'!$B$6:$BG$51,MATCH(B30,'SO APRIL 2026 Rev2'!$B$6:$B$51,0),MATCH($FT$3,'SO APRIL 2026 Rev2'!$B$5:$XG$5,0))</f>
        <v>2044.9996774193546</v>
      </c>
      <c r="FU30" s="335">
        <f>INDEX('Summary sales'!$A$6:$BX$50,MATCH(B30,'Summary sales'!$A$6:$A$50,0),MATCH($FT$3,'Summary sales'!$A$7:$BX$7,0))</f>
        <v>4231.7399999999907</v>
      </c>
      <c r="FV30" s="335">
        <f t="shared" ref="FV30:FV36" si="727">FU30-FT30</f>
        <v>2186.7403225806361</v>
      </c>
      <c r="FW30" s="336">
        <f t="shared" ref="FW30:FW36" si="728">FU30/FT30</f>
        <v>2.0693108398628932</v>
      </c>
      <c r="FX30" s="335">
        <f>INDEX('SO APRIL 2026 Rev2'!$B$6:$BG$51,MATCH(B30,'SO APRIL 2026 Rev2'!$B$6:$B$51,0),MATCH($FX$3,'SO APRIL 2026 Rev2'!$B$5:$XG$5,0))</f>
        <v>369.61070967741654</v>
      </c>
      <c r="FY30" s="335">
        <f>INDEX('Summary sales'!$A$6:$BX$50,MATCH(B30,'Summary sales'!$A$6:$A$50,0),MATCH($FX$3,'Summary sales'!$A$7:$BX$7,0))</f>
        <v>1442.4270000000251</v>
      </c>
      <c r="FZ30" s="335">
        <f t="shared" ref="FZ30:FZ36" si="729">FY30-FX30</f>
        <v>1072.8162903226087</v>
      </c>
      <c r="GA30" s="336">
        <f t="shared" ref="GA30:GA36" si="730">FY30/FX30</f>
        <v>3.9025573724823222</v>
      </c>
      <c r="GB30" s="335">
        <f>INDEX('SO APRIL 2026 Rev2'!$B$6:$BG$51,MATCH(B30,'SO APRIL 2026 Rev2'!$B$6:$B$51,0),MATCH($GB$3,'SO APRIL 2026 Rev2'!$B$5:$XG$5,0))</f>
        <v>0</v>
      </c>
      <c r="GC30" s="335">
        <f>INDEX('Summary sales'!$A$6:$BX$50,MATCH(B30,'Summary sales'!$A$6:$A$50,0),MATCH($GB$3,'Summary sales'!$A$7:$BX$7,0))</f>
        <v>0</v>
      </c>
      <c r="GD30" s="335">
        <f t="shared" ref="GD30:GD36" si="731">GC30-GB30</f>
        <v>0</v>
      </c>
      <c r="GE30" s="336" t="e">
        <f t="shared" ref="GE30:GE36" si="732">GC30/GB30</f>
        <v>#DIV/0!</v>
      </c>
      <c r="GF30" s="335">
        <f>INDEX('SO APRIL 2026 Rev2'!$B$6:$BG$51,MATCH(B30,'SO APRIL 2026 Rev2'!$B$6:$B$51,0),MATCH($GF$3,'SO APRIL 2026 Rev2'!$B$5:$XG$5,0))</f>
        <v>5000</v>
      </c>
      <c r="GG30" s="335">
        <f>INDEX('Summary sales'!$A$6:$BX$50,MATCH($B30,'Summary sales'!$A$6:$A$50,0),MATCH($GF$3,'Summary sales'!$A$7:$BX$7,0))</f>
        <v>5409.8039999997272</v>
      </c>
      <c r="GH30" s="335">
        <f t="shared" ref="GH30:GH36" si="733">GG30-GF30</f>
        <v>409.80399999972724</v>
      </c>
      <c r="GI30" s="336">
        <f t="shared" ref="GI30:GI36" si="734">GG30/GF30</f>
        <v>1.0819607999999454</v>
      </c>
      <c r="GJ30" s="335">
        <f>INDEX('SO APRIL 2026 Rev2'!$B$6:$BG$51,MATCH(B30,'SO APRIL 2026 Rev2'!$B$6:$B$51,0),MATCH($GJ$3,'SO APRIL 2026 Rev2'!$B$5:$XG$5,0))</f>
        <v>1121.900322580635</v>
      </c>
      <c r="GK30" s="335">
        <f>INDEX('Summary sales'!$A$6:$BX$50,MATCH($B30,'Summary sales'!$A$6:$A$50,0),MATCH($GJ$3,'Summary sales'!$A$7:$BX$7,0))</f>
        <v>967.76000000024214</v>
      </c>
      <c r="GL30" s="335">
        <f t="shared" ref="GL30:GL36" si="735">GK30-GJ30</f>
        <v>-154.14032258039288</v>
      </c>
      <c r="GM30" s="336">
        <f t="shared" ref="GM30:GM36" si="736">GK30/GJ30</f>
        <v>0.8626078275600868</v>
      </c>
      <c r="GN30" s="335">
        <f>INDEX('SO APRIL 2026 Rev2'!$B$6:$BG$51,MATCH(B30,'SO APRIL 2026 Rev2'!$B$6:$B$51,0),MATCH($GN$3,'SO APRIL 2026 Rev2'!$B$5:$XG$5,0))</f>
        <v>1800</v>
      </c>
      <c r="GO30" s="335">
        <f>INDEX('Summary sales'!$A$6:$BX$50,MATCH(B30,'Summary sales'!$A$6:$A$50,0),MATCH($GN$3,'Summary sales'!$A$7:$BX$7,0))</f>
        <v>1754.5009999999893</v>
      </c>
      <c r="GP30" s="335">
        <f t="shared" ref="GP30:GP36" si="737">GO30-GN30</f>
        <v>-45.49900000001071</v>
      </c>
      <c r="GQ30" s="336">
        <f t="shared" ref="GQ30:GQ36" si="738">GO30/GN30</f>
        <v>0.97472277777777183</v>
      </c>
      <c r="GR30" s="335">
        <f>INDEX('SO APRIL 2026 Rev2'!$B$6:$BG$51,MATCH(B30,'SO APRIL 2026 Rev2'!$B$6:$B$51,0),MATCH($GR$3,'SO APRIL 2026 Rev2'!$B$5:$XG$5,0))</f>
        <v>2499.7025806451697</v>
      </c>
      <c r="GS30" s="335">
        <f>INDEX('Summary sales'!$A$6:$BX$50,MATCH(B30,'Summary sales'!$A$6:$A$50,0),MATCH($GR$3,'Summary sales'!$A$7:$BX$7,0))</f>
        <v>3373.339999999851</v>
      </c>
      <c r="GT30" s="335">
        <f t="shared" ref="GT30:GT36" si="739">GS30-GR30</f>
        <v>873.63741935468124</v>
      </c>
      <c r="GU30" s="336">
        <f t="shared" ref="GU30:GU36" si="740">GS30/GR30</f>
        <v>1.3494965465568294</v>
      </c>
      <c r="GV30" s="335">
        <f>INDEX('SO APRIL 2026 Rev2'!$B$6:$BG$51,MATCH(B30,'SO APRIL 2026 Rev2'!$B$6:$B$51,0),MATCH($GV$3,'SO APRIL 2026 Rev2'!$B$5:$XG$5,0))</f>
        <v>0</v>
      </c>
      <c r="GW30" s="335">
        <f>INDEX('Summary sales'!$A$6:$BX$50,MATCH(B30,'Summary sales'!$A$6:$A$50,0),MATCH($GV$3,'Summary sales'!$A$7:$BX$7,0))</f>
        <v>0</v>
      </c>
      <c r="GX30" s="335">
        <f t="shared" ref="GX30:GX36" si="741">GW30-GV30</f>
        <v>0</v>
      </c>
      <c r="GY30" s="336" t="e">
        <f t="shared" ref="GY30:GY36" si="742">GW30/GV30</f>
        <v>#DIV/0!</v>
      </c>
      <c r="GZ30" s="335">
        <f>INDEX('SO APRIL 2026 Rev2'!$B$6:$BG$51,MATCH(B30,'SO APRIL 2026 Rev2'!$B$6:$B$51,0),MATCH($GZ$3,'SO APRIL 2026 Rev2'!$B$5:$XG$5,0))</f>
        <v>0</v>
      </c>
      <c r="HA30" s="335">
        <f>INDEX('Summary sales'!$A$6:$BX$50,MATCH(B30,'Summary sales'!$A$6:$A$50,0),MATCH($GZ$3,'Summary sales'!$A$7:$BX$7,0))</f>
        <v>0</v>
      </c>
      <c r="HB30" s="335">
        <f t="shared" ref="HB30:HB36" si="743">HA30-GZ30</f>
        <v>0</v>
      </c>
      <c r="HC30" s="379" t="e">
        <f t="shared" ref="HC30:HC36" si="744">HA30/GZ30</f>
        <v>#DIV/0!</v>
      </c>
    </row>
    <row r="31" spans="1:211" ht="15" customHeight="1">
      <c r="A31" s="574"/>
      <c r="B31" s="333">
        <f t="shared" ref="B31:B36" si="745">B30+1</f>
        <v>46133</v>
      </c>
      <c r="C31" s="334" t="str">
        <f t="shared" si="638"/>
        <v>Sel</v>
      </c>
      <c r="D31" s="335">
        <f t="shared" si="639"/>
        <v>174037.04590322578</v>
      </c>
      <c r="E31" s="335">
        <f t="shared" ca="1" si="640"/>
        <v>202342.59400000348</v>
      </c>
      <c r="F31" s="335">
        <f t="shared" ca="1" si="641"/>
        <v>28305.548096777697</v>
      </c>
      <c r="G31" s="336">
        <f t="shared" ca="1" si="642"/>
        <v>1.1626409363010974</v>
      </c>
      <c r="H31" s="335">
        <f>INDEX('SO APRIL 2026 Rev2'!$B$6:$BG$51,MATCH(B31,'SO APRIL 2026 Rev2'!$B$6:$B$51,0),MATCH($H$3,'SO APRIL 2026 Rev2'!$B$5:$XG$5,0))</f>
        <v>1199.5729032258068</v>
      </c>
      <c r="I31" s="335">
        <f>INDEX('Summary sales'!$A$6:$BX$50,MATCH(B31,'Summary sales'!$A$6:$A$50,0),MATCH($H$3,'Summary sales'!$A$7:$BX$7,0))</f>
        <v>553.81999999983236</v>
      </c>
      <c r="J31" s="335">
        <f t="shared" si="643"/>
        <v>-645.75290322597448</v>
      </c>
      <c r="K31" s="336">
        <f t="shared" si="644"/>
        <v>0.46168098538282976</v>
      </c>
      <c r="L31" s="335">
        <f>INDEX('SO APRIL 2026 Rev2'!$B$6:$BG$51,MATCH(B31,'SO APRIL 2026 Rev2'!$B$6:$B$51,0),MATCH($L$3,'SO APRIL 2026 Rev2'!$B$5:$XG$5,0))</f>
        <v>1500</v>
      </c>
      <c r="M31" s="335">
        <f>INDEX('Summary sales'!$A$6:$BX$50,MATCH($B31,'Summary sales'!$A$6:$A$50,0),MATCH($L$3,'Summary sales'!$A$7:$BX$7,0))</f>
        <v>1831.9900000002235</v>
      </c>
      <c r="N31" s="335">
        <f t="shared" si="645"/>
        <v>331.99000000022352</v>
      </c>
      <c r="O31" s="336">
        <f t="shared" si="646"/>
        <v>1.2213266666668157</v>
      </c>
      <c r="P31" s="335">
        <f>INDEX('SO APRIL 2026 Rev2'!$B$6:$BG$51,MATCH(B31,'SO APRIL 2026 Rev2'!$B$6:$B$51,0),MATCH($P$3,'SO APRIL 2026 Rev2'!$B$5:$XG$5,0))</f>
        <v>1129.7312903225857</v>
      </c>
      <c r="Q31" s="335">
        <f>INDEX('Summary sales'!$A$6:$BX$50,MATCH($B31,'Summary sales'!$A$6:$A$50,0),MATCH($P$3,'Summary sales'!$A$7:$BX$7,0))</f>
        <v>1402.7999999998137</v>
      </c>
      <c r="R31" s="335">
        <f t="shared" si="647"/>
        <v>273.06870967722807</v>
      </c>
      <c r="S31" s="336">
        <f t="shared" si="648"/>
        <v>1.2417112033776241</v>
      </c>
      <c r="T31" s="335">
        <f>INDEX('SO APRIL 2026 Rev2'!$B$6:$BG$51,MATCH(B31,'SO APRIL 2026 Rev2'!$B$6:$B$51,0),MATCH($T$3,'SO APRIL 2026 Rev2'!$B$5:$XG$5,0))</f>
        <v>3282.5161290322658</v>
      </c>
      <c r="U31" s="335">
        <f>INDEX('Summary sales'!$A$6:$BX$50,MATCH($B31,'Summary sales'!$A$6:$A$50,0),MATCH($T$3,'Summary sales'!$A$7:$BX$7,0))</f>
        <v>3331.1000000000931</v>
      </c>
      <c r="V31" s="335">
        <f t="shared" si="649"/>
        <v>48.583870967827352</v>
      </c>
      <c r="W31" s="336">
        <f t="shared" si="650"/>
        <v>1.0148008019025792</v>
      </c>
      <c r="X31" s="335">
        <f>INDEX('SO APRIL 2026 Rev2'!$B$6:$BG$51,MATCH(B31,'SO APRIL 2026 Rev2'!$B$6:$B$51,0),MATCH($X$3,'SO APRIL 2026 Rev2'!$B$5:$XG$5,0))</f>
        <v>644.02064516129087</v>
      </c>
      <c r="Y31" s="335">
        <f>INDEX('Summary sales'!$A$6:$BX$50,MATCH($B31,'Summary sales'!$A$6:$A$50,0),MATCH($X$3,'Summary sales'!$A$7:$BX$7,0))</f>
        <v>702.14000000001397</v>
      </c>
      <c r="Z31" s="335">
        <f t="shared" si="651"/>
        <v>58.119354838723098</v>
      </c>
      <c r="AA31" s="336">
        <f t="shared" si="652"/>
        <v>1.0902445523686084</v>
      </c>
      <c r="AB31" s="335">
        <f>INDEX('SO APRIL 2026 Rev2'!$B$6:$BG$51,MATCH(B31,'SO APRIL 2026 Rev2'!$B$6:$B$51,0),MATCH($AB$3,'SO APRIL 2026 Rev2'!$B$5:$XG$5,0))</f>
        <v>0</v>
      </c>
      <c r="AC31" s="335">
        <f>INDEX('Summary sales'!$A$6:$BX$50,MATCH($B31,'Summary sales'!$A$6:$A$50,0),MATCH($AB$3,'Summary sales'!$A$7:$BX$7,0))</f>
        <v>0</v>
      </c>
      <c r="AD31" s="335">
        <f t="shared" si="653"/>
        <v>0</v>
      </c>
      <c r="AE31" s="336" t="e">
        <f t="shared" si="654"/>
        <v>#DIV/0!</v>
      </c>
      <c r="AF31" s="335">
        <f>INDEX('SO APRIL 2026 Rev2'!$B$6:$BG$51,MATCH(B31,'SO APRIL 2026 Rev2'!$B$6:$B$51,0),MATCH($AF$3,'SO APRIL 2026 Rev2'!$B$5:$XG$5,0))</f>
        <v>499.97064516129024</v>
      </c>
      <c r="AG31" s="335">
        <f>INDEX('Summary sales'!$A$6:$BX$50,MATCH($B31,'Summary sales'!$A$6:$A$50,0),MATCH($AF$3,'Summary sales'!$A$7:$BX$7,0))</f>
        <v>1.3300000000162981</v>
      </c>
      <c r="AH31" s="335">
        <f t="shared" si="655"/>
        <v>-498.64064516127394</v>
      </c>
      <c r="AI31" s="336">
        <f t="shared" si="656"/>
        <v>2.6601561769436302E-3</v>
      </c>
      <c r="AJ31" s="335">
        <f>INDEX('SO APRIL 2026 Rev2'!$B$6:$BG$51,MATCH(B31,'SO APRIL 2026 Rev2'!$B$6:$B$51,0),MATCH($AJ$3,'SO APRIL 2026 Rev2'!$B$5:$XG$5,0))</f>
        <v>603.76322580644887</v>
      </c>
      <c r="AK31" s="335">
        <f>INDEX('Summary sales'!$A$6:$BX$50,MATCH($B31,'Summary sales'!$A$6:$A$50,0),MATCH($AJ$3,'Summary sales'!$A$7:$BX$7,0))</f>
        <v>1018.0500000000466</v>
      </c>
      <c r="AL31" s="335">
        <f t="shared" si="657"/>
        <v>414.28677419359769</v>
      </c>
      <c r="AM31" s="336">
        <f t="shared" si="658"/>
        <v>1.6861742426267072</v>
      </c>
      <c r="AN31" s="335">
        <f>INDEX('SO APRIL 2026 Rev2'!$B$6:$BG$51,MATCH(B31,'SO APRIL 2026 Rev2'!$B$6:$B$51,0),MATCH($AN$3,'SO APRIL 2026 Rev2'!$B$5:$XG$5,0))</f>
        <v>673.27548387096704</v>
      </c>
      <c r="AO31" s="335">
        <f>INDEX('Summary sales'!$A$6:$BX$50,MATCH($B31,'Summary sales'!$A$6:$A$50,0),MATCH($AN$3,'Summary sales'!$A$7:$BX$7,0))</f>
        <v>717.17999999993481</v>
      </c>
      <c r="AP31" s="335">
        <f t="shared" si="659"/>
        <v>43.904516128967771</v>
      </c>
      <c r="AQ31" s="336">
        <f t="shared" si="660"/>
        <v>1.065210329472478</v>
      </c>
      <c r="AR31" s="335">
        <f>INDEX('SO APRIL 2026 Rev2'!$B$6:$BG$51,MATCH(B31,'SO APRIL 2026 Rev2'!$B$6:$B$51,0),MATCH($AR$3,'SO APRIL 2026 Rev2'!$B$5:$XG$5,0))</f>
        <v>5514.1990322580623</v>
      </c>
      <c r="AS31" s="335">
        <f>INDEX('Summary sales'!$A$6:$BX$50,MATCH($B31,'Summary sales'!$A$6:$A$50,0),MATCH($AR$3,'Summary sales'!$A$7:$BX$7,0))</f>
        <v>5163.3799999989569</v>
      </c>
      <c r="AT31" s="335">
        <f t="shared" si="661"/>
        <v>-350.81903225910537</v>
      </c>
      <c r="AU31" s="336">
        <f t="shared" si="662"/>
        <v>0.93637896814989552</v>
      </c>
      <c r="AV31" s="335">
        <f>INDEX('SO APRIL 2026 Rev2'!$B$6:$BG$51,MATCH(B31,'SO APRIL 2026 Rev2'!$B$6:$B$51,0),MATCH($AV$3,'SO APRIL 2026 Rev2'!$B$5:$XG$5,0))</f>
        <v>8000</v>
      </c>
      <c r="AW31" s="335">
        <f>INDEX('Summary sales'!$A$6:$BX$50,MATCH($B31,'Summary sales'!$A$6:$A$50,0),MATCH($AV$3,'Summary sales'!$A$7:$BX$7,0))</f>
        <v>4227.6699999999255</v>
      </c>
      <c r="AX31" s="335">
        <f t="shared" si="663"/>
        <v>-3772.3300000000745</v>
      </c>
      <c r="AY31" s="336">
        <f t="shared" si="664"/>
        <v>0.52845874999999065</v>
      </c>
      <c r="AZ31" s="335">
        <f>INDEX('SO APRIL 2026 Rev2'!$B$6:$BG$51,MATCH(B31,'SO APRIL 2026 Rev2'!$B$6:$B$51,0),MATCH($AZ$3,'SO APRIL 2026 Rev2'!$B$5:$XG$5,0))</f>
        <v>500</v>
      </c>
      <c r="BA31" s="335">
        <f>INDEX('Summary sales'!$A$6:$BX$50,MATCH($B31,'Summary sales'!$A$6:$A$50,0),MATCH($AZ$3,'Summary sales'!$A$7:$BX$7,0))</f>
        <v>1449.0600000000559</v>
      </c>
      <c r="BB31" s="335">
        <f t="shared" si="665"/>
        <v>949.06000000005588</v>
      </c>
      <c r="BC31" s="336">
        <f t="shared" si="666"/>
        <v>2.8981200000001119</v>
      </c>
      <c r="BD31" s="335">
        <f>INDEX('SO APRIL 2026 Rev2'!$B$6:$BG$51,MATCH(B31,'SO APRIL 2026 Rev2'!$B$6:$B$51,0),MATCH($BD$3,'SO APRIL 2026 Rev2'!$B$5:$XG$5,0))</f>
        <v>500</v>
      </c>
      <c r="BE31" s="335">
        <f>INDEX('Summary sales'!$A$6:$BX$50,MATCH($B31,'Summary sales'!$A$6:$A$50,0),MATCH($BD$3,'Summary sales'!$A$7:$BX$7,0))</f>
        <v>796.65999999999985</v>
      </c>
      <c r="BF31" s="335">
        <f t="shared" si="667"/>
        <v>296.65999999999985</v>
      </c>
      <c r="BG31" s="336">
        <f t="shared" si="668"/>
        <v>1.5933199999999996</v>
      </c>
      <c r="BH31" s="335">
        <f>INDEX('SO APRIL 2026 Rev2'!$B$6:$BG$51,MATCH(B31,'SO APRIL 2026 Rev2'!$B$6:$B$51,0),MATCH($BH$3,'SO APRIL 2026 Rev2'!$B$5:$XG$5,0))</f>
        <v>4800</v>
      </c>
      <c r="BI31" s="335">
        <f>INDEX('Summary sales'!$A$6:$BX$50,MATCH($B31,'Summary sales'!$A$6:$A$50,0),MATCH($BH$3,'Summary sales'!$A$7:$BX$7,0))</f>
        <v>3673.4699999999721</v>
      </c>
      <c r="BJ31" s="335">
        <f t="shared" si="669"/>
        <v>-1126.5300000000279</v>
      </c>
      <c r="BK31" s="336">
        <f t="shared" si="670"/>
        <v>0.76530624999999419</v>
      </c>
      <c r="BL31" s="335">
        <f>INDEX('SO APRIL 2026 Rev2'!$B$6:$BG$51,MATCH(B31,'SO APRIL 2026 Rev2'!$B$6:$B$51,0),MATCH($BL$3,'SO APRIL 2026 Rev2'!$B$5:$XG$5,0))</f>
        <v>9000.0570967741915</v>
      </c>
      <c r="BM31" s="335">
        <f>INDEX('Summary sales'!$A$6:$BX$50,MATCH($B31,'Summary sales'!$A$6:$A$50,0),MATCH($BL$3,'Summary sales'!$A$7:$BX$7,0))</f>
        <v>8794.4500000001863</v>
      </c>
      <c r="BN31" s="335">
        <f t="shared" si="671"/>
        <v>-205.60709677400519</v>
      </c>
      <c r="BO31" s="336">
        <f t="shared" si="672"/>
        <v>0.97715491195631421</v>
      </c>
      <c r="BP31" s="335">
        <f>INDEX('SO APRIL 2026 Rev2'!$B$6:$BG$51,MATCH(B31,'SO APRIL 2026 Rev2'!$B$6:$B$51,0),MATCH($BP$3,'SO APRIL 2026 Rev2'!$B$5:$XG$5,0))</f>
        <v>1300</v>
      </c>
      <c r="BQ31" s="335">
        <f>INDEX('Summary sales'!$A$6:$BX$50,MATCH($B31,'Summary sales'!$A$6:$A$50,0),MATCH($BP$3,'Summary sales'!$A$7:$BX$7,0))</f>
        <v>1389.3500000000931</v>
      </c>
      <c r="BR31" s="335">
        <f t="shared" si="673"/>
        <v>89.350000000093132</v>
      </c>
      <c r="BS31" s="336">
        <f t="shared" si="674"/>
        <v>1.0687307692308408</v>
      </c>
      <c r="BT31" s="335">
        <f>INDEX('SO APRIL 2026 Rev2'!$B$6:$BG$51,MATCH(B31,'SO APRIL 2026 Rev2'!$B$6:$B$51,0),MATCH($BT$3,'SO APRIL 2026 Rev2'!$B$5:$XG$5,0))</f>
        <v>1000</v>
      </c>
      <c r="BU31" s="335">
        <f>INDEX('Summary sales'!$A$6:$BX$50,MATCH($B31,'Summary sales'!$A$6:$A$50,0),MATCH($BT$3,'Summary sales'!$A$7:$BX$7,0))</f>
        <v>666.02899999998044</v>
      </c>
      <c r="BV31" s="335">
        <f t="shared" si="675"/>
        <v>-333.97100000001956</v>
      </c>
      <c r="BW31" s="336">
        <f t="shared" si="676"/>
        <v>0.66602899999998044</v>
      </c>
      <c r="BX31" s="335">
        <f>INDEX('SO APRIL 2026 Rev2'!$B$6:$BG$51,MATCH(B31,'SO APRIL 2026 Rev2'!$B$6:$B$51,0),MATCH($BX$3,'SO APRIL 2026 Rev2'!$B$5:$XG$5,0))</f>
        <v>5500</v>
      </c>
      <c r="BY31" s="335">
        <f ca="1">INDEX('Summary sales'!$A$6:$BX$50,MATCH($B31,'Summary sales'!$A$6:$A$50,0),MATCH($BX$3,'Summary sales'!$A$7:$BX$7,0))</f>
        <v>5383.6100000000006</v>
      </c>
      <c r="BZ31" s="335">
        <f t="shared" ca="1" si="677"/>
        <v>-116.38999999999942</v>
      </c>
      <c r="CA31" s="336">
        <f t="shared" ca="1" si="678"/>
        <v>0.97883818181818194</v>
      </c>
      <c r="CB31" s="335">
        <f>INDEX('SO APRIL 2026 Rev2'!$B$6:$BG$51,MATCH(B31,'SO APRIL 2026 Rev2'!$B$6:$B$51,0),MATCH($CB$3,'SO APRIL 2026 Rev2'!$B$5:$XG$5,0))</f>
        <v>70.054838709677327</v>
      </c>
      <c r="CC31" s="335">
        <f>INDEX('Summary sales'!$A$6:$BX$50,MATCH($B31,'Summary sales'!$A$6:$A$50,0),MATCH($CB$3,'Summary sales'!$A$7:$BX$7,0))</f>
        <v>47.5</v>
      </c>
      <c r="CD31" s="335">
        <f t="shared" si="679"/>
        <v>-22.554838709677327</v>
      </c>
      <c r="CE31" s="336">
        <f t="shared" si="680"/>
        <v>0.67804024496937976</v>
      </c>
      <c r="CF31" s="335">
        <f>INDEX('SO APRIL 2026 Rev2'!$B$6:$BG$51,MATCH(B31,'SO APRIL 2026 Rev2'!$B$6:$B$51,0),MATCH($CF$3,'SO APRIL 2026 Rev2'!$B$5:$XG$5,0))</f>
        <v>89.451612903225808</v>
      </c>
      <c r="CG31" s="335">
        <f>INDEX('Summary sales'!$A$6:$BX$50,MATCH($B31,'Summary sales'!$A$6:$A$50,0),MATCH($CF$3,'Summary sales'!$A$7:$BX$7,0))</f>
        <v>46.00800000000163</v>
      </c>
      <c r="CH31" s="335">
        <f t="shared" si="681"/>
        <v>-43.443612903224178</v>
      </c>
      <c r="CI31" s="336">
        <f t="shared" si="682"/>
        <v>0.5143339343671296</v>
      </c>
      <c r="CJ31" s="335">
        <f>INDEX('SO APRIL 2026 Rev2'!$B$6:$BG$51,MATCH(B31,'SO APRIL 2026 Rev2'!$B$6:$B$51,0),MATCH($CJ$3,'SO APRIL 2026 Rev2'!$B$5:$XG$5,0))</f>
        <v>3500</v>
      </c>
      <c r="CK31" s="335">
        <f>INDEX('Summary sales'!$A$6:$BX$50,MATCH($B31,'Summary sales'!$A$6:$A$50,0),MATCH($CJ$3,'Summary sales'!$A$7:$BX$7,0))</f>
        <v>3755.1000000000931</v>
      </c>
      <c r="CL31" s="335">
        <f t="shared" si="683"/>
        <v>255.10000000009313</v>
      </c>
      <c r="CM31" s="336">
        <f t="shared" si="684"/>
        <v>1.0728857142857409</v>
      </c>
      <c r="CN31" s="335">
        <f>INDEX('SO APRIL 2026 Rev2'!$B$6:$BG$51,MATCH(B31,'SO APRIL 2026 Rev2'!$B$6:$B$51,0),MATCH($CN$3,'SO APRIL 2026 Rev2'!$B$5:$XG$5,0))</f>
        <v>2900</v>
      </c>
      <c r="CO31" s="335">
        <f>INDEX('Summary sales'!$A$6:$BX$50,MATCH($B31,'Summary sales'!$A$6:$A$50,0),MATCH($CN$3,'Summary sales'!$A$7:$BX$7,0))</f>
        <v>4738.6000000005588</v>
      </c>
      <c r="CP31" s="335">
        <f t="shared" si="685"/>
        <v>1838.6000000005588</v>
      </c>
      <c r="CQ31" s="336">
        <f t="shared" si="686"/>
        <v>1.6340000000001926</v>
      </c>
      <c r="CR31" s="335">
        <f>INDEX('SO APRIL 2026 Rev2'!$B$6:$BG$51,MATCH(B31,'SO APRIL 2026 Rev2'!$B$6:$B$51,0),MATCH($CR$3,'SO APRIL 2026 Rev2'!$B$5:$XG$5,0))</f>
        <v>5000</v>
      </c>
      <c r="CS31" s="335">
        <f>INDEX('Summary sales'!$A$6:$BX$50,MATCH($B31,'Summary sales'!$A$6:$A$50,0),MATCH($CR$3,'Summary sales'!$A$7:$BX$7,0))</f>
        <v>3902.0100000000093</v>
      </c>
      <c r="CT31" s="335">
        <f t="shared" si="687"/>
        <v>-1097.9899999999907</v>
      </c>
      <c r="CU31" s="336">
        <f t="shared" si="688"/>
        <v>0.78040200000000182</v>
      </c>
      <c r="CV31" s="335">
        <f>INDEX('SO APRIL 2026 Rev2'!$B$6:$BG$51,MATCH(B31,'SO APRIL 2026 Rev2'!$B$6:$B$51,0),MATCH($CV$3,'SO APRIL 2026 Rev2'!$B$5:$XG$5,0))</f>
        <v>5000</v>
      </c>
      <c r="CW31" s="335">
        <f>INDEX('Summary sales'!$A$6:$BX$50,MATCH($B31,'Summary sales'!$A$6:$A$50,0),MATCH($CV$3,'Summary sales'!$A$7:$BX$7,0))</f>
        <v>5146.5</v>
      </c>
      <c r="CX31" s="335">
        <f t="shared" si="689"/>
        <v>146.5</v>
      </c>
      <c r="CY31" s="336">
        <f t="shared" si="690"/>
        <v>1.0293000000000001</v>
      </c>
      <c r="CZ31" s="335">
        <f>INDEX('SO APRIL 2026 Rev2'!$B$6:$BG$51,MATCH(B31,'SO APRIL 2026 Rev2'!$B$6:$B$51,0),MATCH($CZ$3,'SO APRIL 2026 Rev2'!$B$5:$XG$5,0))</f>
        <v>11659.554548387085</v>
      </c>
      <c r="DA31" s="335">
        <f>INDEX('Summary sales'!$A$6:$BX$50,MATCH($B31,'Summary sales'!$A$6:$A$50,0),MATCH($CZ$3,'Summary sales'!$A$7:$BX$7,0))</f>
        <v>16902.777000002563</v>
      </c>
      <c r="DB31" s="335">
        <f t="shared" si="691"/>
        <v>5243.2224516154783</v>
      </c>
      <c r="DC31" s="336">
        <f t="shared" si="692"/>
        <v>1.4496932048180859</v>
      </c>
      <c r="DD31" s="335">
        <f>INDEX('SO APRIL 2026 Rev2'!$B$6:$BG$51,MATCH(B31,'SO APRIL 2026 Rev2'!$B$6:$B$51,0),MATCH($DD$3,'SO APRIL 2026 Rev2'!$B$5:$XG$5,0))</f>
        <v>2020.8603225806426</v>
      </c>
      <c r="DE31" s="335">
        <f>INDEX('Summary sales'!$A$6:$BX$50,MATCH($B31,'Summary sales'!$A$6:$A$50,0),MATCH($DD$3,'Summary sales'!$A$7:$BX$7,0))</f>
        <v>1945.0400000000373</v>
      </c>
      <c r="DF31" s="335">
        <f t="shared" si="693"/>
        <v>-75.820322580605307</v>
      </c>
      <c r="DG31" s="336">
        <f t="shared" si="694"/>
        <v>0.96248116619768032</v>
      </c>
      <c r="DH31" s="335">
        <f>INDEX('SO APRIL 2026 Rev2'!$B$6:$BG$51,MATCH(B31,'SO APRIL 2026 Rev2'!$B$6:$B$51,0),MATCH($DH$3,'SO APRIL 2026 Rev2'!$B$5:$XG$5,0))</f>
        <v>800</v>
      </c>
      <c r="DI31" s="335">
        <f>INDEX('Summary sales'!$A$6:$BX$50,MATCH($B31,'Summary sales'!$A$6:$A$50,0),MATCH($DH$3,'Summary sales'!$A$7:$BX$7,0))</f>
        <v>50.770000000018626</v>
      </c>
      <c r="DJ31" s="335">
        <f t="shared" si="695"/>
        <v>-749.22999999998137</v>
      </c>
      <c r="DK31" s="336">
        <f t="shared" si="696"/>
        <v>6.3462500000023278E-2</v>
      </c>
      <c r="DL31" s="335">
        <f>INDEX('SO APRIL 2026 Rev2'!$B$6:$BG$51,MATCH(B31,'SO APRIL 2026 Rev2'!$B$6:$B$51,0),MATCH($DL$3,'SO APRIL 2026 Rev2'!$B$5:$XG$5,0))</f>
        <v>7200</v>
      </c>
      <c r="DM31" s="335">
        <f>INDEX('Summary sales'!$A$6:$BX$50,MATCH($B31,'Summary sales'!$A$6:$A$50,0),MATCH($DL$3,'Summary sales'!$A$7:$BX$7,0))</f>
        <v>9078.5800000000745</v>
      </c>
      <c r="DN31" s="335">
        <f t="shared" si="697"/>
        <v>1878.5800000000745</v>
      </c>
      <c r="DO31" s="336">
        <f t="shared" si="698"/>
        <v>1.2609138888888993</v>
      </c>
      <c r="DP31" s="335">
        <f>INDEX('SO APRIL 2026 Rev2'!$B$6:$BG$51,MATCH(B31,'SO APRIL 2026 Rev2'!$B$6:$B$51,0),MATCH($DP$3,'SO APRIL 2026 Rev2'!$B$5:$XG$5,0))</f>
        <v>3499.876774193548</v>
      </c>
      <c r="DQ31" s="335">
        <f>INDEX('Summary sales'!$A$6:$BX$50,MATCH($B31,'Summary sales'!$A$6:$A$50,0),MATCH($DP$3,'Summary sales'!$A$7:$BX$7,0))</f>
        <v>3001.640000000014</v>
      </c>
      <c r="DR31" s="335">
        <f t="shared" si="699"/>
        <v>-498.23677419353407</v>
      </c>
      <c r="DS31" s="336">
        <f t="shared" si="700"/>
        <v>0.85764162388021814</v>
      </c>
      <c r="DT31" s="335">
        <f>INDEX('SO APRIL 2026 Rev2'!$B$6:$BG$51,MATCH(B31,'SO APRIL 2026 Rev2'!$B$6:$B$51,0),MATCH($DT$3,'SO APRIL 2026 Rev2'!$B$5:$XG$5,0))</f>
        <v>2043.2745161290325</v>
      </c>
      <c r="DU31" s="335">
        <f>INDEX('Summary sales'!$A$6:$BX$50,MATCH($B31,'Summary sales'!$A$6:$A$50,0),MATCH($DT$3,'Summary sales'!$A$7:$BX$7,0))</f>
        <v>1469.0600000000559</v>
      </c>
      <c r="DV31" s="335">
        <f t="shared" si="701"/>
        <v>-574.21451612897658</v>
      </c>
      <c r="DW31" s="336">
        <f t="shared" si="702"/>
        <v>0.718973387277975</v>
      </c>
      <c r="DX31" s="335">
        <f>INDEX('SO APRIL 2026 Rev2'!$B$6:$BG$51,MATCH(B31,'SO APRIL 2026 Rev2'!$B$6:$B$51,0),MATCH($DX$3,'SO APRIL 2026 Rev2'!$B$5:$XG$5,0))</f>
        <v>1999.5303225806451</v>
      </c>
      <c r="DY31" s="335">
        <f>INDEX('Summary sales'!$A$6:$BX$50,MATCH($B31,'Summary sales'!$A$6:$A$50,0),MATCH($DX$3,'Summary sales'!$A$7:$BX$7,0))</f>
        <v>1942.1999999999534</v>
      </c>
      <c r="DZ31" s="335">
        <f t="shared" si="703"/>
        <v>-57.3303225806917</v>
      </c>
      <c r="EA31" s="336">
        <f t="shared" si="704"/>
        <v>0.97132810543893144</v>
      </c>
      <c r="EB31" s="335">
        <f>INDEX('SO APRIL 2026 Rev2'!$B$6:$BG$51,MATCH(B31,'SO APRIL 2026 Rev2'!$B$6:$B$51,0),MATCH($EB$3,'SO APRIL 2026 Rev2'!$B$5:$XG$5,0))</f>
        <v>1000</v>
      </c>
      <c r="EC31" s="335">
        <f>INDEX('Summary sales'!$A$6:$BX$50,MATCH($B31,'Summary sales'!$A$6:$A$50,0),MATCH($EB$3,'Summary sales'!$A$7:$BX$7,0))</f>
        <v>1013.0500000000466</v>
      </c>
      <c r="ED31" s="335">
        <f t="shared" si="705"/>
        <v>13.050000000046566</v>
      </c>
      <c r="EE31" s="336">
        <f t="shared" si="706"/>
        <v>1.0130500000000466</v>
      </c>
      <c r="EF31" s="335">
        <f>INDEX('SO APRIL 2026 Rev2'!$B$6:$BG$51,MATCH(B31,'SO APRIL 2026 Rev2'!$B$6:$B$51,0),MATCH($EF$3,'SO APRIL 2026 Rev2'!$B$5:$XG$5,0))</f>
        <v>11007.047419354845</v>
      </c>
      <c r="EG31" s="335">
        <f>INDEX('Summary sales'!$A$6:$BX$50,MATCH($B31,'Summary sales'!$A$6:$A$50,0),MATCH($EF$3,'Summary sales'!$A$7:$BX$7,0))</f>
        <v>7629.5099999997765</v>
      </c>
      <c r="EH31" s="335">
        <f t="shared" si="707"/>
        <v>-3377.5374193550688</v>
      </c>
      <c r="EI31" s="336">
        <f t="shared" si="708"/>
        <v>0.69314773611168512</v>
      </c>
      <c r="EJ31" s="335">
        <f>INDEX('SO APRIL 2026 Rev2'!$B$6:$BG$51,MATCH(B31,'SO APRIL 2026 Rev2'!$B$6:$B$51,0),MATCH($EJ$3,'SO APRIL 2026 Rev2'!$B$5:$XG$5,0))</f>
        <v>1519.5448387096778</v>
      </c>
      <c r="EK31" s="335">
        <f>INDEX('Summary sales'!$A$6:$BX$50,MATCH($B31,'Summary sales'!$A$6:$A$50,0),MATCH($EJ$3,'Summary sales'!$A$7:$BX$7,0))</f>
        <v>1123.6200000001118</v>
      </c>
      <c r="EL31" s="335">
        <f t="shared" si="709"/>
        <v>-395.92483870956607</v>
      </c>
      <c r="EM31" s="336">
        <f t="shared" si="710"/>
        <v>0.73944510973051258</v>
      </c>
      <c r="EN31" s="335">
        <f>INDEX('SO APRIL 2026 Rev2'!$B$6:$BG$51,MATCH(B31,'SO APRIL 2026 Rev2'!$B$6:$B$51,0),MATCH($EN$3,'SO APRIL 2026 Rev2'!$B$5:$XG$5,0))</f>
        <v>3999.6741935483842</v>
      </c>
      <c r="EO31" s="335">
        <f>INDEX('Summary sales'!$A$6:$BX$50,MATCH($B31,'Summary sales'!$A$6:$A$50,0),MATCH($EN$3,'Summary sales'!$A$7:$BX$7,0))</f>
        <v>7244.1699999999255</v>
      </c>
      <c r="EP31" s="335">
        <f t="shared" si="711"/>
        <v>3244.4958064515413</v>
      </c>
      <c r="EQ31" s="336">
        <f t="shared" si="712"/>
        <v>1.8111900243487402</v>
      </c>
      <c r="ER31" s="335">
        <f>INDEX('SO APRIL 2026 Rev2'!$B$6:$BG$51,MATCH(B31,'SO APRIL 2026 Rev2'!$B$6:$B$51,0),MATCH($ER$3,'SO APRIL 2026 Rev2'!$B$5:$XG$5,0))</f>
        <v>7000</v>
      </c>
      <c r="ES31" s="335">
        <f>INDEX('Summary sales'!$A$6:$BX$50,MATCH(B31,'Summary sales'!$A$6:$A$50,0),MATCH($ER$3,'Summary sales'!$A$7:$BX$7,0))</f>
        <v>1089.0200000000186</v>
      </c>
      <c r="ET31" s="335">
        <f t="shared" si="713"/>
        <v>-5910.9799999999814</v>
      </c>
      <c r="EU31" s="336">
        <f t="shared" si="714"/>
        <v>0.15557428571428839</v>
      </c>
      <c r="EV31" s="335">
        <f>INDEX('SO APRIL 2026 Rev2'!$B$6:$BG$51,MATCH(B31,'SO APRIL 2026 Rev2'!$B$6:$B$51,0),MATCH($EV$3,'SO APRIL 2026 Rev2'!$B$5:$XG$5,0))</f>
        <v>5000</v>
      </c>
      <c r="EW31" s="335">
        <f>INDEX('Summary sales'!$A$6:$BX$50,MATCH($B31,'Summary sales'!$A$6:$A$50,0),MATCH($EV$3,'Summary sales'!$A$7:$BX$7,0))</f>
        <v>6592.6700000001583</v>
      </c>
      <c r="EX31" s="335">
        <f t="shared" si="715"/>
        <v>1592.6700000001583</v>
      </c>
      <c r="EY31" s="336">
        <f t="shared" si="716"/>
        <v>1.3185340000000316</v>
      </c>
      <c r="EZ31" s="335">
        <f>INDEX('SO APRIL 2026 Rev2'!$B$6:$BG$51,MATCH(B31,'SO APRIL 2026 Rev2'!$B$6:$B$51,0),MATCH($EZ$3,'SO APRIL 2026 Rev2'!$B$5:$XG$5,0))</f>
        <v>26500</v>
      </c>
      <c r="FA31" s="335">
        <f>INDEX('Summary sales'!$A$6:$BX$50,MATCH($B31,'Summary sales'!$A$6:$A$50,0),MATCH($EZ$3,'Summary sales'!$A$7:$BX$7,0))</f>
        <v>48755.19000000041</v>
      </c>
      <c r="FB31" s="335">
        <f t="shared" si="717"/>
        <v>22255.19000000041</v>
      </c>
      <c r="FC31" s="336">
        <f t="shared" si="718"/>
        <v>1.8398184905660533</v>
      </c>
      <c r="FD31" s="335">
        <f>INDEX('SO APRIL 2026 Rev2'!$B$6:$BG$51,MATCH(B31,'SO APRIL 2026 Rev2'!$B$6:$B$51,0),MATCH($FD$3,'SO APRIL 2026 Rev2'!$B$5:$XG$5,0))</f>
        <v>6500</v>
      </c>
      <c r="FE31" s="335">
        <f>INDEX('Summary sales'!$A$6:$BX$50,MATCH(B31,'Summary sales'!$A$6:$A$50,0),MATCH($FD$3,'Summary sales'!$A$7:$BX$7,0))</f>
        <v>10584.209999999963</v>
      </c>
      <c r="FF31" s="335">
        <f t="shared" si="719"/>
        <v>4084.2099999999627</v>
      </c>
      <c r="FG31" s="336">
        <f t="shared" si="720"/>
        <v>1.6283399999999943</v>
      </c>
      <c r="FH31" s="335">
        <f>INDEX('SO APRIL 2026 Rev2'!$B$6:$BG$51,MATCH(B31,'SO APRIL 2026 Rev2'!$B$6:$B$51,0),MATCH($FH$3,'SO APRIL 2026 Rev2'!$B$5:$XG$5,0))</f>
        <v>3500</v>
      </c>
      <c r="FI31" s="335">
        <f>INDEX('Summary sales'!$A$6:$BX$50,MATCH(B31,'Summary sales'!$A$6:$A$50,0),MATCH($FH$3,'Summary sales'!$A$7:$BX$7,0))</f>
        <v>4052.5</v>
      </c>
      <c r="FJ31" s="335">
        <f t="shared" si="721"/>
        <v>552.5</v>
      </c>
      <c r="FK31" s="336">
        <f t="shared" si="722"/>
        <v>1.1578571428571429</v>
      </c>
      <c r="FL31" s="335">
        <f>INDEX('SO APRIL 2026 Rev2'!$B$6:$BG$51,MATCH(B31,'SO APRIL 2026 Rev2'!$B$6:$B$51,0),MATCH($FL$3,'SO APRIL 2026 Rev2'!$B$5:$XG$5,0))</f>
        <v>726.8151612903232</v>
      </c>
      <c r="FM31" s="335">
        <f>INDEX('Summary sales'!$A$6:$BX$50,MATCH(B31,'Summary sales'!$A$6:$A$50,0),MATCH($FL$3,'Summary sales'!$A$7:$BX$7,0))</f>
        <v>866.38000000000466</v>
      </c>
      <c r="FN31" s="335">
        <f t="shared" si="723"/>
        <v>139.56483870968145</v>
      </c>
      <c r="FO31" s="336">
        <f t="shared" si="724"/>
        <v>1.1920224647789548</v>
      </c>
      <c r="FP31" s="335">
        <f>INDEX('SO APRIL 2026 Rev2'!$B$6:$BG$51,MATCH(B31,'SO APRIL 2026 Rev2'!$B$6:$B$51,0),MATCH($FP$3,'SO APRIL 2026 Rev2'!$B$5:$XG$5,0))</f>
        <v>3018.0416129032269</v>
      </c>
      <c r="FQ31" s="335">
        <f>INDEX('Summary sales'!$A$6:$BX$50,MATCH(B31,'Summary sales'!$A$6:$A$50,0),MATCH($FP$3,'Summary sales'!$A$7:$BX$7,0))</f>
        <v>3909.7400000002235</v>
      </c>
      <c r="FR31" s="335">
        <f t="shared" si="725"/>
        <v>891.69838709699661</v>
      </c>
      <c r="FS31" s="336">
        <f t="shared" si="726"/>
        <v>1.2954559616688721</v>
      </c>
      <c r="FT31" s="335">
        <f>INDEX('SO APRIL 2026 Rev2'!$B$6:$BG$51,MATCH(B31,'SO APRIL 2026 Rev2'!$B$6:$B$51,0),MATCH($FT$3,'SO APRIL 2026 Rev2'!$B$5:$XG$5,0))</f>
        <v>2044.9996774193546</v>
      </c>
      <c r="FU31" s="335">
        <f>INDEX('Summary sales'!$A$6:$BX$50,MATCH(B31,'Summary sales'!$A$6:$A$50,0),MATCH($FT$3,'Summary sales'!$A$7:$BX$7,0))</f>
        <v>1935.1200000001118</v>
      </c>
      <c r="FV31" s="335">
        <f t="shared" si="727"/>
        <v>-109.87967741924285</v>
      </c>
      <c r="FW31" s="336">
        <f t="shared" si="728"/>
        <v>0.94626909792088409</v>
      </c>
      <c r="FX31" s="335">
        <f>INDEX('SO APRIL 2026 Rev2'!$B$6:$BG$51,MATCH(B31,'SO APRIL 2026 Rev2'!$B$6:$B$51,0),MATCH($FX$3,'SO APRIL 2026 Rev2'!$B$5:$XG$5,0))</f>
        <v>369.61070967741654</v>
      </c>
      <c r="FY31" s="335">
        <f>INDEX('Summary sales'!$A$6:$BX$50,MATCH(B31,'Summary sales'!$A$6:$A$50,0),MATCH($FX$3,'Summary sales'!$A$7:$BX$7,0))</f>
        <v>2247.1630000000587</v>
      </c>
      <c r="FZ31" s="335">
        <f t="shared" si="729"/>
        <v>1877.5522903226422</v>
      </c>
      <c r="GA31" s="336">
        <f t="shared" si="730"/>
        <v>6.0798103008468152</v>
      </c>
      <c r="GB31" s="335">
        <f>INDEX('SO APRIL 2026 Rev2'!$B$6:$BG$51,MATCH(B31,'SO APRIL 2026 Rev2'!$B$6:$B$51,0),MATCH($GB$3,'SO APRIL 2026 Rev2'!$B$5:$XG$5,0))</f>
        <v>0</v>
      </c>
      <c r="GC31" s="335">
        <f>INDEX('Summary sales'!$A$6:$BX$50,MATCH(B31,'Summary sales'!$A$6:$A$50,0),MATCH($GB$3,'Summary sales'!$A$7:$BX$7,0))</f>
        <v>0</v>
      </c>
      <c r="GD31" s="335">
        <f t="shared" si="731"/>
        <v>0</v>
      </c>
      <c r="GE31" s="336" t="e">
        <f t="shared" si="732"/>
        <v>#DIV/0!</v>
      </c>
      <c r="GF31" s="335">
        <f>INDEX('SO APRIL 2026 Rev2'!$B$6:$BG$51,MATCH(B31,'SO APRIL 2026 Rev2'!$B$6:$B$51,0),MATCH($GF$3,'SO APRIL 2026 Rev2'!$B$5:$XG$5,0))</f>
        <v>5000</v>
      </c>
      <c r="GG31" s="335">
        <f>INDEX('Summary sales'!$A$6:$BX$50,MATCH($B31,'Summary sales'!$A$6:$A$50,0),MATCH($GF$3,'Summary sales'!$A$7:$BX$7,0))</f>
        <v>6936.3229999998584</v>
      </c>
      <c r="GH31" s="335">
        <f t="shared" si="733"/>
        <v>1936.3229999998584</v>
      </c>
      <c r="GI31" s="336">
        <f t="shared" si="734"/>
        <v>1.3872645999999718</v>
      </c>
      <c r="GJ31" s="335">
        <f>INDEX('SO APRIL 2026 Rev2'!$B$6:$BG$51,MATCH(B31,'SO APRIL 2026 Rev2'!$B$6:$B$51,0),MATCH($GJ$3,'SO APRIL 2026 Rev2'!$B$5:$XG$5,0))</f>
        <v>1121.900322580635</v>
      </c>
      <c r="GK31" s="335">
        <f>INDEX('Summary sales'!$A$6:$BX$50,MATCH($B31,'Summary sales'!$A$6:$A$50,0),MATCH($GJ$3,'Summary sales'!$A$7:$BX$7,0))</f>
        <v>882.79000000003725</v>
      </c>
      <c r="GL31" s="335">
        <f t="shared" si="735"/>
        <v>-239.11032258059777</v>
      </c>
      <c r="GM31" s="336">
        <f t="shared" si="736"/>
        <v>0.7868702613164531</v>
      </c>
      <c r="GN31" s="335">
        <f>INDEX('SO APRIL 2026 Rev2'!$B$6:$BG$51,MATCH(B31,'SO APRIL 2026 Rev2'!$B$6:$B$51,0),MATCH($GN$3,'SO APRIL 2026 Rev2'!$B$5:$XG$5,0))</f>
        <v>1800</v>
      </c>
      <c r="GO31" s="335">
        <f>INDEX('Summary sales'!$A$6:$BX$50,MATCH(B31,'Summary sales'!$A$6:$A$50,0),MATCH($GN$3,'Summary sales'!$A$7:$BX$7,0))</f>
        <v>1635.7339999999967</v>
      </c>
      <c r="GP31" s="335">
        <f t="shared" si="737"/>
        <v>-164.26600000000326</v>
      </c>
      <c r="GQ31" s="336">
        <f t="shared" si="738"/>
        <v>0.90874111111110933</v>
      </c>
      <c r="GR31" s="335">
        <f>INDEX('SO APRIL 2026 Rev2'!$B$6:$BG$51,MATCH(B31,'SO APRIL 2026 Rev2'!$B$6:$B$51,0),MATCH($GR$3,'SO APRIL 2026 Rev2'!$B$5:$XG$5,0))</f>
        <v>2499.7025806451697</v>
      </c>
      <c r="GS31" s="335">
        <f>INDEX('Summary sales'!$A$6:$BX$50,MATCH(B31,'Summary sales'!$A$6:$A$50,0),MATCH($GR$3,'Summary sales'!$A$7:$BX$7,0))</f>
        <v>2717.5300000002608</v>
      </c>
      <c r="GT31" s="335">
        <f t="shared" si="739"/>
        <v>217.82741935509102</v>
      </c>
      <c r="GU31" s="336">
        <f t="shared" si="740"/>
        <v>1.0871413347498606</v>
      </c>
      <c r="GV31" s="335">
        <f>INDEX('SO APRIL 2026 Rev2'!$B$6:$BG$51,MATCH(B31,'SO APRIL 2026 Rev2'!$B$6:$B$51,0),MATCH($GV$3,'SO APRIL 2026 Rev2'!$B$5:$XG$5,0))</f>
        <v>0</v>
      </c>
      <c r="GW31" s="335">
        <f>INDEX('Summary sales'!$A$6:$BX$50,MATCH(B31,'Summary sales'!$A$6:$A$50,0),MATCH($GV$3,'Summary sales'!$A$7:$BX$7,0))</f>
        <v>0</v>
      </c>
      <c r="GX31" s="335">
        <f t="shared" si="741"/>
        <v>0</v>
      </c>
      <c r="GY31" s="336" t="e">
        <f t="shared" si="742"/>
        <v>#DIV/0!</v>
      </c>
      <c r="GZ31" s="335">
        <f>INDEX('SO APRIL 2026 Rev2'!$B$6:$BG$51,MATCH(B31,'SO APRIL 2026 Rev2'!$B$6:$B$51,0),MATCH($GZ$3,'SO APRIL 2026 Rev2'!$B$5:$XG$5,0))</f>
        <v>0</v>
      </c>
      <c r="HA31" s="335">
        <f>INDEX('Summary sales'!$A$6:$BX$50,MATCH(B31,'Summary sales'!$A$6:$A$50,0),MATCH($GZ$3,'Summary sales'!$A$7:$BX$7,0))</f>
        <v>0</v>
      </c>
      <c r="HB31" s="335">
        <f t="shared" si="743"/>
        <v>0</v>
      </c>
      <c r="HC31" s="379" t="e">
        <f t="shared" si="744"/>
        <v>#DIV/0!</v>
      </c>
    </row>
    <row r="32" spans="1:211" ht="15" customHeight="1">
      <c r="A32" s="574"/>
      <c r="B32" s="333">
        <f t="shared" si="745"/>
        <v>46134</v>
      </c>
      <c r="C32" s="334" t="str">
        <f t="shared" si="638"/>
        <v>Rab</v>
      </c>
      <c r="D32" s="335">
        <f t="shared" si="639"/>
        <v>174037.04590322578</v>
      </c>
      <c r="E32" s="335">
        <f t="shared" ca="1" si="640"/>
        <v>202509.11499999953</v>
      </c>
      <c r="F32" s="335">
        <f t="shared" ca="1" si="641"/>
        <v>28472.069096773746</v>
      </c>
      <c r="G32" s="336">
        <f t="shared" ca="1" si="642"/>
        <v>1.1635977498296874</v>
      </c>
      <c r="H32" s="335">
        <f>INDEX('SO APRIL 2026 Rev2'!$B$6:$BG$51,MATCH(B32,'SO APRIL 2026 Rev2'!$B$6:$B$51,0),MATCH($H$3,'SO APRIL 2026 Rev2'!$B$5:$XG$5,0))</f>
        <v>1199.5729032258068</v>
      </c>
      <c r="I32" s="335">
        <f>INDEX('Summary sales'!$A$6:$BX$50,MATCH(B32,'Summary sales'!$A$6:$A$50,0),MATCH($H$3,'Summary sales'!$A$7:$BX$7,0))</f>
        <v>835.96999999997206</v>
      </c>
      <c r="J32" s="335">
        <f t="shared" si="643"/>
        <v>-363.60290322583478</v>
      </c>
      <c r="K32" s="336">
        <f t="shared" si="644"/>
        <v>0.69688969945214707</v>
      </c>
      <c r="L32" s="335">
        <f>INDEX('SO APRIL 2026 Rev2'!$B$6:$BG$51,MATCH(B32,'SO APRIL 2026 Rev2'!$B$6:$B$51,0),MATCH($L$3,'SO APRIL 2026 Rev2'!$B$5:$XG$5,0))</f>
        <v>1500</v>
      </c>
      <c r="M32" s="335">
        <f>INDEX('Summary sales'!$A$6:$BX$50,MATCH($B32,'Summary sales'!$A$6:$A$50,0),MATCH($L$3,'Summary sales'!$A$7:$BX$7,0))</f>
        <v>1670.089999999851</v>
      </c>
      <c r="N32" s="335">
        <f t="shared" si="645"/>
        <v>170.08999999985099</v>
      </c>
      <c r="O32" s="336">
        <f t="shared" si="646"/>
        <v>1.113393333333234</v>
      </c>
      <c r="P32" s="335">
        <f>INDEX('SO APRIL 2026 Rev2'!$B$6:$BG$51,MATCH(B32,'SO APRIL 2026 Rev2'!$B$6:$B$51,0),MATCH($P$3,'SO APRIL 2026 Rev2'!$B$5:$XG$5,0))</f>
        <v>1129.7312903225857</v>
      </c>
      <c r="Q32" s="335">
        <f>INDEX('Summary sales'!$A$6:$BX$50,MATCH($B32,'Summary sales'!$A$6:$A$50,0),MATCH($P$3,'Summary sales'!$A$7:$BX$7,0))</f>
        <v>1222.5400000000373</v>
      </c>
      <c r="R32" s="335">
        <f t="shared" si="647"/>
        <v>92.808709677451589</v>
      </c>
      <c r="S32" s="336">
        <f t="shared" si="648"/>
        <v>1.0821511367105277</v>
      </c>
      <c r="T32" s="335">
        <f>INDEX('SO APRIL 2026 Rev2'!$B$6:$BG$51,MATCH(B32,'SO APRIL 2026 Rev2'!$B$6:$B$51,0),MATCH($T$3,'SO APRIL 2026 Rev2'!$B$5:$XG$5,0))</f>
        <v>3282.5161290322658</v>
      </c>
      <c r="U32" s="335">
        <f>INDEX('Summary sales'!$A$6:$BX$50,MATCH($B32,'Summary sales'!$A$6:$A$50,0),MATCH($T$3,'Summary sales'!$A$7:$BX$7,0))</f>
        <v>3439.7999999998137</v>
      </c>
      <c r="V32" s="335">
        <f t="shared" si="649"/>
        <v>157.28387096754795</v>
      </c>
      <c r="W32" s="336">
        <f t="shared" si="650"/>
        <v>1.0479156429960688</v>
      </c>
      <c r="X32" s="335">
        <f>INDEX('SO APRIL 2026 Rev2'!$B$6:$BG$51,MATCH(B32,'SO APRIL 2026 Rev2'!$B$6:$B$51,0),MATCH($X$3,'SO APRIL 2026 Rev2'!$B$5:$XG$5,0))</f>
        <v>644.02064516129087</v>
      </c>
      <c r="Y32" s="335">
        <f>INDEX('Summary sales'!$A$6:$BX$50,MATCH($B32,'Summary sales'!$A$6:$A$50,0),MATCH($X$3,'Summary sales'!$A$7:$BX$7,0))</f>
        <v>922.94999999995343</v>
      </c>
      <c r="Z32" s="335">
        <f t="shared" si="651"/>
        <v>278.92935483866256</v>
      </c>
      <c r="AA32" s="336">
        <f t="shared" si="652"/>
        <v>1.4331062318177805</v>
      </c>
      <c r="AB32" s="335">
        <f>INDEX('SO APRIL 2026 Rev2'!$B$6:$BG$51,MATCH(B32,'SO APRIL 2026 Rev2'!$B$6:$B$51,0),MATCH($AB$3,'SO APRIL 2026 Rev2'!$B$5:$XG$5,0))</f>
        <v>0</v>
      </c>
      <c r="AC32" s="335">
        <f>INDEX('Summary sales'!$A$6:$BX$50,MATCH($B32,'Summary sales'!$A$6:$A$50,0),MATCH($AB$3,'Summary sales'!$A$7:$BX$7,0))</f>
        <v>0</v>
      </c>
      <c r="AD32" s="335">
        <f t="shared" si="653"/>
        <v>0</v>
      </c>
      <c r="AE32" s="336" t="e">
        <f t="shared" si="654"/>
        <v>#DIV/0!</v>
      </c>
      <c r="AF32" s="335">
        <f>INDEX('SO APRIL 2026 Rev2'!$B$6:$BG$51,MATCH(B32,'SO APRIL 2026 Rev2'!$B$6:$B$51,0),MATCH($AF$3,'SO APRIL 2026 Rev2'!$B$5:$XG$5,0))</f>
        <v>499.97064516129024</v>
      </c>
      <c r="AG32" s="335">
        <f>INDEX('Summary sales'!$A$6:$BX$50,MATCH($B32,'Summary sales'!$A$6:$A$50,0),MATCH($AF$3,'Summary sales'!$A$7:$BX$7,0))</f>
        <v>0</v>
      </c>
      <c r="AH32" s="335">
        <f t="shared" si="655"/>
        <v>-499.97064516129024</v>
      </c>
      <c r="AI32" s="336">
        <f t="shared" si="656"/>
        <v>0</v>
      </c>
      <c r="AJ32" s="335">
        <f>INDEX('SO APRIL 2026 Rev2'!$B$6:$BG$51,MATCH(B32,'SO APRIL 2026 Rev2'!$B$6:$B$51,0),MATCH($AJ$3,'SO APRIL 2026 Rev2'!$B$5:$XG$5,0))</f>
        <v>603.76322580644887</v>
      </c>
      <c r="AK32" s="335">
        <f>INDEX('Summary sales'!$A$6:$BX$50,MATCH($B32,'Summary sales'!$A$6:$A$50,0),MATCH($AJ$3,'Summary sales'!$A$7:$BX$7,0))</f>
        <v>983.13000000000466</v>
      </c>
      <c r="AL32" s="335">
        <f t="shared" si="657"/>
        <v>379.36677419355578</v>
      </c>
      <c r="AM32" s="336">
        <f t="shared" si="658"/>
        <v>1.6283370002981452</v>
      </c>
      <c r="AN32" s="335">
        <f>INDEX('SO APRIL 2026 Rev2'!$B$6:$BG$51,MATCH(B32,'SO APRIL 2026 Rev2'!$B$6:$B$51,0),MATCH($AN$3,'SO APRIL 2026 Rev2'!$B$5:$XG$5,0))</f>
        <v>673.27548387096704</v>
      </c>
      <c r="AO32" s="335">
        <f>INDEX('Summary sales'!$A$6:$BX$50,MATCH($B32,'Summary sales'!$A$6:$A$50,0),MATCH($AN$3,'Summary sales'!$A$7:$BX$7,0))</f>
        <v>683.76000000000931</v>
      </c>
      <c r="AP32" s="335">
        <f t="shared" si="659"/>
        <v>10.484516129042277</v>
      </c>
      <c r="AQ32" s="336">
        <f t="shared" si="660"/>
        <v>1.0155724014615266</v>
      </c>
      <c r="AR32" s="335">
        <f>INDEX('SO APRIL 2026 Rev2'!$B$6:$BG$51,MATCH(B32,'SO APRIL 2026 Rev2'!$B$6:$B$51,0),MATCH($AR$3,'SO APRIL 2026 Rev2'!$B$5:$XG$5,0))</f>
        <v>5514.1990322580623</v>
      </c>
      <c r="AS32" s="335">
        <f>INDEX('Summary sales'!$A$6:$BX$50,MATCH($B32,'Summary sales'!$A$6:$A$50,0),MATCH($AR$3,'Summary sales'!$A$7:$BX$7,0))</f>
        <v>5161.480000000447</v>
      </c>
      <c r="AT32" s="335">
        <f t="shared" si="661"/>
        <v>-352.71903225761525</v>
      </c>
      <c r="AU32" s="336">
        <f t="shared" si="662"/>
        <v>0.93603440314827069</v>
      </c>
      <c r="AV32" s="335">
        <f>INDEX('SO APRIL 2026 Rev2'!$B$6:$BG$51,MATCH(B32,'SO APRIL 2026 Rev2'!$B$6:$B$51,0),MATCH($AV$3,'SO APRIL 2026 Rev2'!$B$5:$XG$5,0))</f>
        <v>8000</v>
      </c>
      <c r="AW32" s="335">
        <f>INDEX('Summary sales'!$A$6:$BX$50,MATCH($B32,'Summary sales'!$A$6:$A$50,0),MATCH($AV$3,'Summary sales'!$A$7:$BX$7,0))</f>
        <v>4227.4399999999441</v>
      </c>
      <c r="AX32" s="335">
        <f t="shared" si="663"/>
        <v>-3772.5600000000559</v>
      </c>
      <c r="AY32" s="336">
        <f t="shared" si="664"/>
        <v>0.52842999999999296</v>
      </c>
      <c r="AZ32" s="335">
        <f>INDEX('SO APRIL 2026 Rev2'!$B$6:$BG$51,MATCH(B32,'SO APRIL 2026 Rev2'!$B$6:$B$51,0),MATCH($AZ$3,'SO APRIL 2026 Rev2'!$B$5:$XG$5,0))</f>
        <v>500</v>
      </c>
      <c r="BA32" s="335">
        <f>INDEX('Summary sales'!$A$6:$BX$50,MATCH($B32,'Summary sales'!$A$6:$A$50,0),MATCH($AZ$3,'Summary sales'!$A$7:$BX$7,0))</f>
        <v>1440.6499999999069</v>
      </c>
      <c r="BB32" s="335">
        <f t="shared" si="665"/>
        <v>940.64999999990687</v>
      </c>
      <c r="BC32" s="336">
        <f t="shared" si="666"/>
        <v>2.8812999999998139</v>
      </c>
      <c r="BD32" s="335">
        <f>INDEX('SO APRIL 2026 Rev2'!$B$6:$BG$51,MATCH(B32,'SO APRIL 2026 Rev2'!$B$6:$B$51,0),MATCH($BD$3,'SO APRIL 2026 Rev2'!$B$5:$XG$5,0))</f>
        <v>500</v>
      </c>
      <c r="BE32" s="335">
        <f>INDEX('Summary sales'!$A$6:$BX$50,MATCH($B32,'Summary sales'!$A$6:$A$50,0),MATCH($BD$3,'Summary sales'!$A$7:$BX$7,0))</f>
        <v>812.82999999999811</v>
      </c>
      <c r="BF32" s="335">
        <f t="shared" si="667"/>
        <v>312.82999999999811</v>
      </c>
      <c r="BG32" s="336">
        <f t="shared" si="668"/>
        <v>1.6256599999999961</v>
      </c>
      <c r="BH32" s="335">
        <f>INDEX('SO APRIL 2026 Rev2'!$B$6:$BG$51,MATCH(B32,'SO APRIL 2026 Rev2'!$B$6:$B$51,0),MATCH($BH$3,'SO APRIL 2026 Rev2'!$B$5:$XG$5,0))</f>
        <v>4800</v>
      </c>
      <c r="BI32" s="335">
        <f>INDEX('Summary sales'!$A$6:$BX$50,MATCH($B32,'Summary sales'!$A$6:$A$50,0),MATCH($BH$3,'Summary sales'!$A$7:$BX$7,0))</f>
        <v>3652.7399999999907</v>
      </c>
      <c r="BJ32" s="335">
        <f t="shared" si="669"/>
        <v>-1147.2600000000093</v>
      </c>
      <c r="BK32" s="336">
        <f t="shared" si="670"/>
        <v>0.76098749999999804</v>
      </c>
      <c r="BL32" s="335">
        <f>INDEX('SO APRIL 2026 Rev2'!$B$6:$BG$51,MATCH(B32,'SO APRIL 2026 Rev2'!$B$6:$B$51,0),MATCH($BL$3,'SO APRIL 2026 Rev2'!$B$5:$XG$5,0))</f>
        <v>9000.0570967741915</v>
      </c>
      <c r="BM32" s="335">
        <f>INDEX('Summary sales'!$A$6:$BX$50,MATCH($B32,'Summary sales'!$A$6:$A$50,0),MATCH($BL$3,'Summary sales'!$A$7:$BX$7,0))</f>
        <v>8657.429999999702</v>
      </c>
      <c r="BN32" s="335">
        <f t="shared" si="671"/>
        <v>-342.62709677448947</v>
      </c>
      <c r="BO32" s="336">
        <f t="shared" si="672"/>
        <v>0.96193056409638844</v>
      </c>
      <c r="BP32" s="335">
        <f>INDEX('SO APRIL 2026 Rev2'!$B$6:$BG$51,MATCH(B32,'SO APRIL 2026 Rev2'!$B$6:$B$51,0),MATCH($BP$3,'SO APRIL 2026 Rev2'!$B$5:$XG$5,0))</f>
        <v>1300</v>
      </c>
      <c r="BQ32" s="335">
        <f>INDEX('Summary sales'!$A$6:$BX$50,MATCH($B32,'Summary sales'!$A$6:$A$50,0),MATCH($BP$3,'Summary sales'!$A$7:$BX$7,0))</f>
        <v>1347.6300000000047</v>
      </c>
      <c r="BR32" s="335">
        <f t="shared" si="673"/>
        <v>47.630000000004657</v>
      </c>
      <c r="BS32" s="336">
        <f t="shared" si="674"/>
        <v>1.0366384615384652</v>
      </c>
      <c r="BT32" s="335">
        <f>INDEX('SO APRIL 2026 Rev2'!$B$6:$BG$51,MATCH(B32,'SO APRIL 2026 Rev2'!$B$6:$B$51,0),MATCH($BT$3,'SO APRIL 2026 Rev2'!$B$5:$XG$5,0))</f>
        <v>1000</v>
      </c>
      <c r="BU32" s="335">
        <f>INDEX('Summary sales'!$A$6:$BX$50,MATCH($B32,'Summary sales'!$A$6:$A$50,0),MATCH($BT$3,'Summary sales'!$A$7:$BX$7,0))</f>
        <v>1666.125</v>
      </c>
      <c r="BV32" s="335">
        <f t="shared" si="675"/>
        <v>666.125</v>
      </c>
      <c r="BW32" s="336">
        <f t="shared" si="676"/>
        <v>1.6661250000000001</v>
      </c>
      <c r="BX32" s="335">
        <f>INDEX('SO APRIL 2026 Rev2'!$B$6:$BG$51,MATCH(B32,'SO APRIL 2026 Rev2'!$B$6:$B$51,0),MATCH($BX$3,'SO APRIL 2026 Rev2'!$B$5:$XG$5,0))</f>
        <v>5500</v>
      </c>
      <c r="BY32" s="335">
        <f ca="1">INDEX('Summary sales'!$A$6:$BX$50,MATCH($B32,'Summary sales'!$A$6:$A$50,0),MATCH($BX$3,'Summary sales'!$A$7:$BX$7,0))</f>
        <v>5262.6399999999994</v>
      </c>
      <c r="BZ32" s="335">
        <f t="shared" ca="1" si="677"/>
        <v>-237.36000000000058</v>
      </c>
      <c r="CA32" s="336">
        <f t="shared" ca="1" si="678"/>
        <v>0.95684363636363623</v>
      </c>
      <c r="CB32" s="335">
        <f>INDEX('SO APRIL 2026 Rev2'!$B$6:$BG$51,MATCH(B32,'SO APRIL 2026 Rev2'!$B$6:$B$51,0),MATCH($CB$3,'SO APRIL 2026 Rev2'!$B$5:$XG$5,0))</f>
        <v>70.054838709677327</v>
      </c>
      <c r="CC32" s="335">
        <f>INDEX('Summary sales'!$A$6:$BX$50,MATCH($B32,'Summary sales'!$A$6:$A$50,0),MATCH($CB$3,'Summary sales'!$A$7:$BX$7,0))</f>
        <v>49.30000000000291</v>
      </c>
      <c r="CD32" s="335">
        <f t="shared" si="679"/>
        <v>-20.754838709674416</v>
      </c>
      <c r="CE32" s="336">
        <f t="shared" si="680"/>
        <v>0.70373440162089251</v>
      </c>
      <c r="CF32" s="335">
        <f>INDEX('SO APRIL 2026 Rev2'!$B$6:$BG$51,MATCH(B32,'SO APRIL 2026 Rev2'!$B$6:$B$51,0),MATCH($CF$3,'SO APRIL 2026 Rev2'!$B$5:$XG$5,0))</f>
        <v>89.451612903225808</v>
      </c>
      <c r="CG32" s="335">
        <f>INDEX('Summary sales'!$A$6:$BX$50,MATCH($B32,'Summary sales'!$A$6:$A$50,0),MATCH($CF$3,'Summary sales'!$A$7:$BX$7,0))</f>
        <v>36.591000000000349</v>
      </c>
      <c r="CH32" s="335">
        <f t="shared" si="681"/>
        <v>-52.860612903225459</v>
      </c>
      <c r="CI32" s="336">
        <f t="shared" si="682"/>
        <v>0.40905914172376878</v>
      </c>
      <c r="CJ32" s="335">
        <f>INDEX('SO APRIL 2026 Rev2'!$B$6:$BG$51,MATCH(B32,'SO APRIL 2026 Rev2'!$B$6:$B$51,0),MATCH($CJ$3,'SO APRIL 2026 Rev2'!$B$5:$XG$5,0))</f>
        <v>3500</v>
      </c>
      <c r="CK32" s="335">
        <f>INDEX('Summary sales'!$A$6:$BX$50,MATCH($B32,'Summary sales'!$A$6:$A$50,0),MATCH($CJ$3,'Summary sales'!$A$7:$BX$7,0))</f>
        <v>303.1999999997206</v>
      </c>
      <c r="CL32" s="335">
        <f t="shared" si="683"/>
        <v>-3196.8000000002794</v>
      </c>
      <c r="CM32" s="336">
        <f t="shared" si="684"/>
        <v>8.6628571428491605E-2</v>
      </c>
      <c r="CN32" s="335">
        <f>INDEX('SO APRIL 2026 Rev2'!$B$6:$BG$51,MATCH(B32,'SO APRIL 2026 Rev2'!$B$6:$B$51,0),MATCH($CN$3,'SO APRIL 2026 Rev2'!$B$5:$XG$5,0))</f>
        <v>2900</v>
      </c>
      <c r="CO32" s="335">
        <f>INDEX('Summary sales'!$A$6:$BX$50,MATCH($B32,'Summary sales'!$A$6:$A$50,0),MATCH($CN$3,'Summary sales'!$A$7:$BX$7,0))</f>
        <v>4867.2999999998137</v>
      </c>
      <c r="CP32" s="335">
        <f t="shared" si="685"/>
        <v>1967.2999999998137</v>
      </c>
      <c r="CQ32" s="336">
        <f t="shared" si="686"/>
        <v>1.6783793103447633</v>
      </c>
      <c r="CR32" s="335">
        <f>INDEX('SO APRIL 2026 Rev2'!$B$6:$BG$51,MATCH(B32,'SO APRIL 2026 Rev2'!$B$6:$B$51,0),MATCH($CR$3,'SO APRIL 2026 Rev2'!$B$5:$XG$5,0))</f>
        <v>5000</v>
      </c>
      <c r="CS32" s="335">
        <f>INDEX('Summary sales'!$A$6:$BX$50,MATCH($B32,'Summary sales'!$A$6:$A$50,0),MATCH($CR$3,'Summary sales'!$A$7:$BX$7,0))</f>
        <v>3760.109999999986</v>
      </c>
      <c r="CT32" s="335">
        <f t="shared" si="687"/>
        <v>-1239.890000000014</v>
      </c>
      <c r="CU32" s="336">
        <f t="shared" si="688"/>
        <v>0.75202199999999719</v>
      </c>
      <c r="CV32" s="335">
        <f>INDEX('SO APRIL 2026 Rev2'!$B$6:$BG$51,MATCH(B32,'SO APRIL 2026 Rev2'!$B$6:$B$51,0),MATCH($CV$3,'SO APRIL 2026 Rev2'!$B$5:$XG$5,0))</f>
        <v>5000</v>
      </c>
      <c r="CW32" s="335">
        <f>INDEX('Summary sales'!$A$6:$BX$50,MATCH($B32,'Summary sales'!$A$6:$A$50,0),MATCH($CV$3,'Summary sales'!$A$7:$BX$7,0))</f>
        <v>5502.3999999999069</v>
      </c>
      <c r="CX32" s="335">
        <f t="shared" si="689"/>
        <v>502.39999999990687</v>
      </c>
      <c r="CY32" s="336">
        <f t="shared" si="690"/>
        <v>1.1004799999999815</v>
      </c>
      <c r="CZ32" s="335">
        <f>INDEX('SO APRIL 2026 Rev2'!$B$6:$BG$51,MATCH(B32,'SO APRIL 2026 Rev2'!$B$6:$B$51,0),MATCH($CZ$3,'SO APRIL 2026 Rev2'!$B$5:$XG$5,0))</f>
        <v>11659.554548387085</v>
      </c>
      <c r="DA32" s="335">
        <f>INDEX('Summary sales'!$A$6:$BX$50,MATCH($B32,'Summary sales'!$A$6:$A$50,0),MATCH($CZ$3,'Summary sales'!$A$7:$BX$7,0))</f>
        <v>17592.853000000119</v>
      </c>
      <c r="DB32" s="335">
        <f t="shared" si="691"/>
        <v>5933.2984516130346</v>
      </c>
      <c r="DC32" s="336">
        <f t="shared" si="692"/>
        <v>1.5088786562977068</v>
      </c>
      <c r="DD32" s="335">
        <f>INDEX('SO APRIL 2026 Rev2'!$B$6:$BG$51,MATCH(B32,'SO APRIL 2026 Rev2'!$B$6:$B$51,0),MATCH($DD$3,'SO APRIL 2026 Rev2'!$B$5:$XG$5,0))</f>
        <v>2020.8603225806426</v>
      </c>
      <c r="DE32" s="335">
        <f>INDEX('Summary sales'!$A$6:$BX$50,MATCH($B32,'Summary sales'!$A$6:$A$50,0),MATCH($DD$3,'Summary sales'!$A$7:$BX$7,0))</f>
        <v>1789.660000000149</v>
      </c>
      <c r="DF32" s="335">
        <f t="shared" si="693"/>
        <v>-231.20032258049355</v>
      </c>
      <c r="DG32" s="336">
        <f t="shared" si="694"/>
        <v>0.88559312091136988</v>
      </c>
      <c r="DH32" s="335">
        <f>INDEX('SO APRIL 2026 Rev2'!$B$6:$BG$51,MATCH(B32,'SO APRIL 2026 Rev2'!$B$6:$B$51,0),MATCH($DH$3,'SO APRIL 2026 Rev2'!$B$5:$XG$5,0))</f>
        <v>800</v>
      </c>
      <c r="DI32" s="335">
        <f>INDEX('Summary sales'!$A$6:$BX$50,MATCH($B32,'Summary sales'!$A$6:$A$50,0),MATCH($DH$3,'Summary sales'!$A$7:$BX$7,0))</f>
        <v>1006.390000000014</v>
      </c>
      <c r="DJ32" s="335">
        <f t="shared" si="695"/>
        <v>206.39000000001397</v>
      </c>
      <c r="DK32" s="336">
        <f t="shared" si="696"/>
        <v>1.2579875000000174</v>
      </c>
      <c r="DL32" s="335">
        <f>INDEX('SO APRIL 2026 Rev2'!$B$6:$BG$51,MATCH(B32,'SO APRIL 2026 Rev2'!$B$6:$B$51,0),MATCH($DL$3,'SO APRIL 2026 Rev2'!$B$5:$XG$5,0))</f>
        <v>7200</v>
      </c>
      <c r="DM32" s="335">
        <f>INDEX('Summary sales'!$A$6:$BX$50,MATCH($B32,'Summary sales'!$A$6:$A$50,0),MATCH($DL$3,'Summary sales'!$A$7:$BX$7,0))</f>
        <v>9164.4500000001863</v>
      </c>
      <c r="DN32" s="335">
        <f t="shared" si="697"/>
        <v>1964.4500000001863</v>
      </c>
      <c r="DO32" s="336">
        <f t="shared" si="698"/>
        <v>1.2728402777778036</v>
      </c>
      <c r="DP32" s="335">
        <f>INDEX('SO APRIL 2026 Rev2'!$B$6:$BG$51,MATCH(B32,'SO APRIL 2026 Rev2'!$B$6:$B$51,0),MATCH($DP$3,'SO APRIL 2026 Rev2'!$B$5:$XG$5,0))</f>
        <v>3499.876774193548</v>
      </c>
      <c r="DQ32" s="335">
        <f>INDEX('Summary sales'!$A$6:$BX$50,MATCH($B32,'Summary sales'!$A$6:$A$50,0),MATCH($DP$3,'Summary sales'!$A$7:$BX$7,0))</f>
        <v>2845.5699999999779</v>
      </c>
      <c r="DR32" s="335">
        <f t="shared" si="699"/>
        <v>-654.30677419357016</v>
      </c>
      <c r="DS32" s="336">
        <f t="shared" si="700"/>
        <v>0.81304862530643307</v>
      </c>
      <c r="DT32" s="335">
        <f>INDEX('SO APRIL 2026 Rev2'!$B$6:$BG$51,MATCH(B32,'SO APRIL 2026 Rev2'!$B$6:$B$51,0),MATCH($DT$3,'SO APRIL 2026 Rev2'!$B$5:$XG$5,0))</f>
        <v>2043.2745161290325</v>
      </c>
      <c r="DU32" s="335">
        <f>INDEX('Summary sales'!$A$6:$BX$50,MATCH($B32,'Summary sales'!$A$6:$A$50,0),MATCH($DT$3,'Summary sales'!$A$7:$BX$7,0))</f>
        <v>1419.9099999999162</v>
      </c>
      <c r="DV32" s="335">
        <f t="shared" si="701"/>
        <v>-623.36451612911628</v>
      </c>
      <c r="DW32" s="336">
        <f t="shared" si="702"/>
        <v>0.69491886126487035</v>
      </c>
      <c r="DX32" s="335">
        <f>INDEX('SO APRIL 2026 Rev2'!$B$6:$BG$51,MATCH(B32,'SO APRIL 2026 Rev2'!$B$6:$B$51,0),MATCH($DX$3,'SO APRIL 2026 Rev2'!$B$5:$XG$5,0))</f>
        <v>1999.5303225806451</v>
      </c>
      <c r="DY32" s="335">
        <f>INDEX('Summary sales'!$A$6:$BX$50,MATCH($B32,'Summary sales'!$A$6:$A$50,0),MATCH($DX$3,'Summary sales'!$A$7:$BX$7,0))</f>
        <v>1997.2900000000373</v>
      </c>
      <c r="DZ32" s="335">
        <f t="shared" si="703"/>
        <v>-2.2403225806078808</v>
      </c>
      <c r="EA32" s="336">
        <f t="shared" si="704"/>
        <v>0.99887957559067353</v>
      </c>
      <c r="EB32" s="335">
        <f>INDEX('SO APRIL 2026 Rev2'!$B$6:$BG$51,MATCH(B32,'SO APRIL 2026 Rev2'!$B$6:$B$51,0),MATCH($EB$3,'SO APRIL 2026 Rev2'!$B$5:$XG$5,0))</f>
        <v>1000</v>
      </c>
      <c r="EC32" s="335">
        <f>INDEX('Summary sales'!$A$6:$BX$50,MATCH($B32,'Summary sales'!$A$6:$A$50,0),MATCH($EB$3,'Summary sales'!$A$7:$BX$7,0))</f>
        <v>1036.2099999999627</v>
      </c>
      <c r="ED32" s="335">
        <f t="shared" si="705"/>
        <v>36.209999999962747</v>
      </c>
      <c r="EE32" s="336">
        <f t="shared" si="706"/>
        <v>1.0362099999999628</v>
      </c>
      <c r="EF32" s="335">
        <f>INDEX('SO APRIL 2026 Rev2'!$B$6:$BG$51,MATCH(B32,'SO APRIL 2026 Rev2'!$B$6:$B$51,0),MATCH($EF$3,'SO APRIL 2026 Rev2'!$B$5:$XG$5,0))</f>
        <v>11007.047419354845</v>
      </c>
      <c r="EG32" s="335">
        <f>INDEX('Summary sales'!$A$6:$BX$50,MATCH($B32,'Summary sales'!$A$6:$A$50,0),MATCH($EF$3,'Summary sales'!$A$7:$BX$7,0))</f>
        <v>9120.0300000002608</v>
      </c>
      <c r="EH32" s="335">
        <f t="shared" si="707"/>
        <v>-1887.0174193545845</v>
      </c>
      <c r="EI32" s="336">
        <f t="shared" si="708"/>
        <v>0.82856279731870297</v>
      </c>
      <c r="EJ32" s="335">
        <f>INDEX('SO APRIL 2026 Rev2'!$B$6:$BG$51,MATCH(B32,'SO APRIL 2026 Rev2'!$B$6:$B$51,0),MATCH($EJ$3,'SO APRIL 2026 Rev2'!$B$5:$XG$5,0))</f>
        <v>1519.5448387096778</v>
      </c>
      <c r="EK32" s="335">
        <f>INDEX('Summary sales'!$A$6:$BX$50,MATCH($B32,'Summary sales'!$A$6:$A$50,0),MATCH($EJ$3,'Summary sales'!$A$7:$BX$7,0))</f>
        <v>1950.2600000000093</v>
      </c>
      <c r="EL32" s="335">
        <f t="shared" si="709"/>
        <v>430.71516129033148</v>
      </c>
      <c r="EM32" s="336">
        <f t="shared" si="710"/>
        <v>1.2834501163230387</v>
      </c>
      <c r="EN32" s="335">
        <f>INDEX('SO APRIL 2026 Rev2'!$B$6:$BG$51,MATCH(B32,'SO APRIL 2026 Rev2'!$B$6:$B$51,0),MATCH($EN$3,'SO APRIL 2026 Rev2'!$B$5:$XG$5,0))</f>
        <v>3999.6741935483842</v>
      </c>
      <c r="EO32" s="335">
        <f>INDEX('Summary sales'!$A$6:$BX$50,MATCH($B32,'Summary sales'!$A$6:$A$50,0),MATCH($EN$3,'Summary sales'!$A$7:$BX$7,0))</f>
        <v>4531.8600000003353</v>
      </c>
      <c r="EP32" s="335">
        <f t="shared" si="711"/>
        <v>532.18580645195107</v>
      </c>
      <c r="EQ32" s="336">
        <f t="shared" si="712"/>
        <v>1.1330572893438136</v>
      </c>
      <c r="ER32" s="335">
        <f>INDEX('SO APRIL 2026 Rev2'!$B$6:$BG$51,MATCH(B32,'SO APRIL 2026 Rev2'!$B$6:$B$51,0),MATCH($ER$3,'SO APRIL 2026 Rev2'!$B$5:$XG$5,0))</f>
        <v>7000</v>
      </c>
      <c r="ES32" s="335">
        <f>INDEX('Summary sales'!$A$6:$BX$50,MATCH(B32,'Summary sales'!$A$6:$A$50,0),MATCH($ER$3,'Summary sales'!$A$7:$BX$7,0))</f>
        <v>7259.0700000000652</v>
      </c>
      <c r="ET32" s="335">
        <f t="shared" si="713"/>
        <v>259.07000000006519</v>
      </c>
      <c r="EU32" s="336">
        <f t="shared" si="714"/>
        <v>1.0370100000000093</v>
      </c>
      <c r="EV32" s="335">
        <f>INDEX('SO APRIL 2026 Rev2'!$B$6:$BG$51,MATCH(B32,'SO APRIL 2026 Rev2'!$B$6:$B$51,0),MATCH($EV$3,'SO APRIL 2026 Rev2'!$B$5:$XG$5,0))</f>
        <v>5000</v>
      </c>
      <c r="EW32" s="335">
        <f>INDEX('Summary sales'!$A$6:$BX$50,MATCH($B32,'Summary sales'!$A$6:$A$50,0),MATCH($EV$3,'Summary sales'!$A$7:$BX$7,0))</f>
        <v>6370.839999999851</v>
      </c>
      <c r="EX32" s="335">
        <f t="shared" si="715"/>
        <v>1370.839999999851</v>
      </c>
      <c r="EY32" s="336">
        <f t="shared" si="716"/>
        <v>1.2741679999999702</v>
      </c>
      <c r="EZ32" s="335">
        <f>INDEX('SO APRIL 2026 Rev2'!$B$6:$BG$51,MATCH(B32,'SO APRIL 2026 Rev2'!$B$6:$B$51,0),MATCH($EZ$3,'SO APRIL 2026 Rev2'!$B$5:$XG$5,0))</f>
        <v>26500</v>
      </c>
      <c r="FA32" s="335">
        <f>INDEX('Summary sales'!$A$6:$BX$50,MATCH($B32,'Summary sales'!$A$6:$A$50,0),MATCH($EZ$3,'Summary sales'!$A$7:$BX$7,0))</f>
        <v>45412.479999999516</v>
      </c>
      <c r="FB32" s="335">
        <f t="shared" si="717"/>
        <v>18912.479999999516</v>
      </c>
      <c r="FC32" s="336">
        <f t="shared" si="718"/>
        <v>1.7136784905660194</v>
      </c>
      <c r="FD32" s="335">
        <f>INDEX('SO APRIL 2026 Rev2'!$B$6:$BG$51,MATCH(B32,'SO APRIL 2026 Rev2'!$B$6:$B$51,0),MATCH($FD$3,'SO APRIL 2026 Rev2'!$B$5:$XG$5,0))</f>
        <v>6500</v>
      </c>
      <c r="FE32" s="335">
        <f>INDEX('Summary sales'!$A$6:$BX$50,MATCH(B32,'Summary sales'!$A$6:$A$50,0),MATCH($FD$3,'Summary sales'!$A$7:$BX$7,0))</f>
        <v>8564.2199999999721</v>
      </c>
      <c r="FF32" s="335">
        <f t="shared" si="719"/>
        <v>2064.2199999999721</v>
      </c>
      <c r="FG32" s="336">
        <f t="shared" si="720"/>
        <v>1.3175723076923034</v>
      </c>
      <c r="FH32" s="335">
        <f>INDEX('SO APRIL 2026 Rev2'!$B$6:$BG$51,MATCH(B32,'SO APRIL 2026 Rev2'!$B$6:$B$51,0),MATCH($FH$3,'SO APRIL 2026 Rev2'!$B$5:$XG$5,0))</f>
        <v>3500</v>
      </c>
      <c r="FI32" s="335">
        <f>INDEX('Summary sales'!$A$6:$BX$50,MATCH(B32,'Summary sales'!$A$6:$A$50,0),MATCH($FH$3,'Summary sales'!$A$7:$BX$7,0))</f>
        <v>2571.1000000005588</v>
      </c>
      <c r="FJ32" s="335">
        <f t="shared" si="721"/>
        <v>-928.89999999944121</v>
      </c>
      <c r="FK32" s="336">
        <f t="shared" si="722"/>
        <v>0.73460000000015968</v>
      </c>
      <c r="FL32" s="335">
        <f>INDEX('SO APRIL 2026 Rev2'!$B$6:$BG$51,MATCH(B32,'SO APRIL 2026 Rev2'!$B$6:$B$51,0),MATCH($FL$3,'SO APRIL 2026 Rev2'!$B$5:$XG$5,0))</f>
        <v>726.8151612903232</v>
      </c>
      <c r="FM32" s="335">
        <f>INDEX('Summary sales'!$A$6:$BX$50,MATCH(B32,'Summary sales'!$A$6:$A$50,0),MATCH($FL$3,'Summary sales'!$A$7:$BX$7,0))</f>
        <v>856.77000000001863</v>
      </c>
      <c r="FN32" s="335">
        <f t="shared" si="723"/>
        <v>129.95483870969542</v>
      </c>
      <c r="FO32" s="336">
        <f t="shared" si="724"/>
        <v>1.178800396071795</v>
      </c>
      <c r="FP32" s="335">
        <f>INDEX('SO APRIL 2026 Rev2'!$B$6:$BG$51,MATCH(B32,'SO APRIL 2026 Rev2'!$B$6:$B$51,0),MATCH($FP$3,'SO APRIL 2026 Rev2'!$B$5:$XG$5,0))</f>
        <v>3018.0416129032269</v>
      </c>
      <c r="FQ32" s="335">
        <f>INDEX('Summary sales'!$A$6:$BX$50,MATCH(B32,'Summary sales'!$A$6:$A$50,0),MATCH($FP$3,'Summary sales'!$A$7:$BX$7,0))</f>
        <v>4024.5</v>
      </c>
      <c r="FR32" s="335">
        <f t="shared" si="725"/>
        <v>1006.4583870967731</v>
      </c>
      <c r="FS32" s="336">
        <f t="shared" si="726"/>
        <v>1.3334806196156463</v>
      </c>
      <c r="FT32" s="335">
        <f>INDEX('SO APRIL 2026 Rev2'!$B$6:$BG$51,MATCH(B32,'SO APRIL 2026 Rev2'!$B$6:$B$51,0),MATCH($FT$3,'SO APRIL 2026 Rev2'!$B$5:$XG$5,0))</f>
        <v>2044.9996774193546</v>
      </c>
      <c r="FU32" s="335">
        <f>INDEX('Summary sales'!$A$6:$BX$50,MATCH(B32,'Summary sales'!$A$6:$A$50,0),MATCH($FT$3,'Summary sales'!$A$7:$BX$7,0))</f>
        <v>4288.3799999998882</v>
      </c>
      <c r="FV32" s="335">
        <f t="shared" si="727"/>
        <v>2243.3803225805336</v>
      </c>
      <c r="FW32" s="336">
        <f t="shared" si="728"/>
        <v>2.0970076657476646</v>
      </c>
      <c r="FX32" s="335">
        <f>INDEX('SO APRIL 2026 Rev2'!$B$6:$BG$51,MATCH(B32,'SO APRIL 2026 Rev2'!$B$6:$B$51,0),MATCH($FX$3,'SO APRIL 2026 Rev2'!$B$5:$XG$5,0))</f>
        <v>369.61070967741654</v>
      </c>
      <c r="FY32" s="335">
        <f>INDEX('Summary sales'!$A$6:$BX$50,MATCH(B32,'Summary sales'!$A$6:$A$50,0),MATCH($FX$3,'Summary sales'!$A$7:$BX$7,0))</f>
        <v>2054.1699999999255</v>
      </c>
      <c r="FZ32" s="335">
        <f t="shared" si="729"/>
        <v>1684.559290322509</v>
      </c>
      <c r="GA32" s="336">
        <f t="shared" si="730"/>
        <v>5.5576582231416785</v>
      </c>
      <c r="GB32" s="335">
        <f>INDEX('SO APRIL 2026 Rev2'!$B$6:$BG$51,MATCH(B32,'SO APRIL 2026 Rev2'!$B$6:$B$51,0),MATCH($GB$3,'SO APRIL 2026 Rev2'!$B$5:$XG$5,0))</f>
        <v>0</v>
      </c>
      <c r="GC32" s="335">
        <f>INDEX('Summary sales'!$A$6:$BX$50,MATCH(B32,'Summary sales'!$A$6:$A$50,0),MATCH($GB$3,'Summary sales'!$A$7:$BX$7,0))</f>
        <v>0</v>
      </c>
      <c r="GD32" s="335">
        <f t="shared" si="731"/>
        <v>0</v>
      </c>
      <c r="GE32" s="336" t="e">
        <f t="shared" si="732"/>
        <v>#DIV/0!</v>
      </c>
      <c r="GF32" s="335">
        <f>INDEX('SO APRIL 2026 Rev2'!$B$6:$BG$51,MATCH(B32,'SO APRIL 2026 Rev2'!$B$6:$B$51,0),MATCH($GF$3,'SO APRIL 2026 Rev2'!$B$5:$XG$5,0))</f>
        <v>5000</v>
      </c>
      <c r="GG32" s="335">
        <f>INDEX('Summary sales'!$A$6:$BX$50,MATCH($B32,'Summary sales'!$A$6:$A$50,0),MATCH($GF$3,'Summary sales'!$A$7:$BX$7,0))</f>
        <v>7183.3720000002504</v>
      </c>
      <c r="GH32" s="335">
        <f t="shared" si="733"/>
        <v>2183.3720000002504</v>
      </c>
      <c r="GI32" s="336">
        <f t="shared" si="734"/>
        <v>1.43667440000005</v>
      </c>
      <c r="GJ32" s="335">
        <f>INDEX('SO APRIL 2026 Rev2'!$B$6:$BG$51,MATCH(B32,'SO APRIL 2026 Rev2'!$B$6:$B$51,0),MATCH($GJ$3,'SO APRIL 2026 Rev2'!$B$5:$XG$5,0))</f>
        <v>1121.900322580635</v>
      </c>
      <c r="GK32" s="335">
        <f>INDEX('Summary sales'!$A$6:$BX$50,MATCH($B32,'Summary sales'!$A$6:$A$50,0),MATCH($GJ$3,'Summary sales'!$A$7:$BX$7,0))</f>
        <v>1593.6999999997206</v>
      </c>
      <c r="GL32" s="335">
        <f t="shared" si="735"/>
        <v>471.79967741908558</v>
      </c>
      <c r="GM32" s="336">
        <f t="shared" si="736"/>
        <v>1.4205361812659392</v>
      </c>
      <c r="GN32" s="335">
        <f>INDEX('SO APRIL 2026 Rev2'!$B$6:$BG$51,MATCH(B32,'SO APRIL 2026 Rev2'!$B$6:$B$51,0),MATCH($GN$3,'SO APRIL 2026 Rev2'!$B$5:$XG$5,0))</f>
        <v>1800</v>
      </c>
      <c r="GO32" s="335">
        <f>INDEX('Summary sales'!$A$6:$BX$50,MATCH(B32,'Summary sales'!$A$6:$A$50,0),MATCH($GN$3,'Summary sales'!$A$7:$BX$7,0))</f>
        <v>1686.4940000000061</v>
      </c>
      <c r="GP32" s="335">
        <f t="shared" si="737"/>
        <v>-113.50599999999395</v>
      </c>
      <c r="GQ32" s="336">
        <f t="shared" si="738"/>
        <v>0.93694111111111444</v>
      </c>
      <c r="GR32" s="335">
        <f>INDEX('SO APRIL 2026 Rev2'!$B$6:$BG$51,MATCH(B32,'SO APRIL 2026 Rev2'!$B$6:$B$51,0),MATCH($GR$3,'SO APRIL 2026 Rev2'!$B$5:$XG$5,0))</f>
        <v>2499.7025806451697</v>
      </c>
      <c r="GS32" s="335">
        <f>INDEX('Summary sales'!$A$6:$BX$50,MATCH(B32,'Summary sales'!$A$6:$A$50,0),MATCH($GR$3,'Summary sales'!$A$7:$BX$7,0))</f>
        <v>1683.429999999702</v>
      </c>
      <c r="GT32" s="335">
        <f t="shared" si="739"/>
        <v>-816.27258064546777</v>
      </c>
      <c r="GU32" s="336">
        <f t="shared" si="740"/>
        <v>0.6734521190777869</v>
      </c>
      <c r="GV32" s="335">
        <f>INDEX('SO APRIL 2026 Rev2'!$B$6:$BG$51,MATCH(B32,'SO APRIL 2026 Rev2'!$B$6:$B$51,0),MATCH($GV$3,'SO APRIL 2026 Rev2'!$B$5:$XG$5,0))</f>
        <v>0</v>
      </c>
      <c r="GW32" s="335">
        <f>INDEX('Summary sales'!$A$6:$BX$50,MATCH(B32,'Summary sales'!$A$6:$A$50,0),MATCH($GV$3,'Summary sales'!$A$7:$BX$7,0))</f>
        <v>0</v>
      </c>
      <c r="GX32" s="335">
        <f t="shared" si="741"/>
        <v>0</v>
      </c>
      <c r="GY32" s="336" t="e">
        <f t="shared" si="742"/>
        <v>#DIV/0!</v>
      </c>
      <c r="GZ32" s="335">
        <f>INDEX('SO APRIL 2026 Rev2'!$B$6:$BG$51,MATCH(B32,'SO APRIL 2026 Rev2'!$B$6:$B$51,0),MATCH($GZ$3,'SO APRIL 2026 Rev2'!$B$5:$XG$5,0))</f>
        <v>0</v>
      </c>
      <c r="HA32" s="335">
        <f>INDEX('Summary sales'!$A$6:$BX$50,MATCH(B32,'Summary sales'!$A$6:$A$50,0),MATCH($GZ$3,'Summary sales'!$A$7:$BX$7,0))</f>
        <v>0</v>
      </c>
      <c r="HB32" s="335">
        <f t="shared" si="743"/>
        <v>0</v>
      </c>
      <c r="HC32" s="379" t="e">
        <f t="shared" si="744"/>
        <v>#DIV/0!</v>
      </c>
    </row>
    <row r="33" spans="1:211" ht="15" customHeight="1">
      <c r="A33" s="574"/>
      <c r="B33" s="333">
        <f t="shared" si="745"/>
        <v>46135</v>
      </c>
      <c r="C33" s="334" t="str">
        <f t="shared" si="638"/>
        <v>Kam</v>
      </c>
      <c r="D33" s="335">
        <f t="shared" si="639"/>
        <v>174037.04590322578</v>
      </c>
      <c r="E33" s="335">
        <f t="shared" ca="1" si="640"/>
        <v>190978.4739999935</v>
      </c>
      <c r="F33" s="335">
        <f t="shared" ca="1" si="641"/>
        <v>16941.428096767719</v>
      </c>
      <c r="G33" s="336">
        <f t="shared" ca="1" si="642"/>
        <v>1.0973438040667967</v>
      </c>
      <c r="H33" s="335">
        <f>INDEX('SO APRIL 2026 Rev2'!$B$6:$BG$51,MATCH(B33,'SO APRIL 2026 Rev2'!$B$6:$B$51,0),MATCH($H$3,'SO APRIL 2026 Rev2'!$B$5:$XG$5,0))</f>
        <v>1199.5729032258068</v>
      </c>
      <c r="I33" s="335">
        <f>INDEX('Summary sales'!$A$6:$BX$50,MATCH(B33,'Summary sales'!$A$6:$A$50,0),MATCH($H$3,'Summary sales'!$A$7:$BX$7,0))</f>
        <v>852.55000000004657</v>
      </c>
      <c r="J33" s="335">
        <f t="shared" si="643"/>
        <v>-347.02290322576027</v>
      </c>
      <c r="K33" s="336">
        <f t="shared" si="644"/>
        <v>0.71071128541452477</v>
      </c>
      <c r="L33" s="335">
        <f>INDEX('SO APRIL 2026 Rev2'!$B$6:$BG$51,MATCH(B33,'SO APRIL 2026 Rev2'!$B$6:$B$51,0),MATCH($L$3,'SO APRIL 2026 Rev2'!$B$5:$XG$5,0))</f>
        <v>1500</v>
      </c>
      <c r="M33" s="335">
        <f>INDEX('Summary sales'!$A$6:$BX$50,MATCH($B33,'Summary sales'!$A$6:$A$50,0),MATCH($L$3,'Summary sales'!$A$7:$BX$7,0))</f>
        <v>2095.2199999988079</v>
      </c>
      <c r="N33" s="335">
        <f t="shared" si="645"/>
        <v>595.21999999880791</v>
      </c>
      <c r="O33" s="336">
        <f t="shared" si="646"/>
        <v>1.3968133333325385</v>
      </c>
      <c r="P33" s="335">
        <f>INDEX('SO APRIL 2026 Rev2'!$B$6:$BG$51,MATCH(B33,'SO APRIL 2026 Rev2'!$B$6:$B$51,0),MATCH($P$3,'SO APRIL 2026 Rev2'!$B$5:$XG$5,0))</f>
        <v>1129.7312903225857</v>
      </c>
      <c r="Q33" s="335">
        <f>INDEX('Summary sales'!$A$6:$BX$50,MATCH($B33,'Summary sales'!$A$6:$A$50,0),MATCH($P$3,'Summary sales'!$A$7:$BX$7,0))</f>
        <v>1270.4300000001676</v>
      </c>
      <c r="R33" s="335">
        <f t="shared" si="647"/>
        <v>140.69870967758197</v>
      </c>
      <c r="S33" s="336">
        <f t="shared" si="648"/>
        <v>1.1245417480093045</v>
      </c>
      <c r="T33" s="335">
        <f>INDEX('SO APRIL 2026 Rev2'!$B$6:$BG$51,MATCH(B33,'SO APRIL 2026 Rev2'!$B$6:$B$51,0),MATCH($T$3,'SO APRIL 2026 Rev2'!$B$5:$XG$5,0))</f>
        <v>3282.5161290322658</v>
      </c>
      <c r="U33" s="335">
        <f>INDEX('Summary sales'!$A$6:$BX$50,MATCH($B33,'Summary sales'!$A$6:$A$50,0),MATCH($T$3,'Summary sales'!$A$7:$BX$7,0))</f>
        <v>2574.5</v>
      </c>
      <c r="V33" s="335">
        <f t="shared" si="649"/>
        <v>-708.01612903226578</v>
      </c>
      <c r="W33" s="336">
        <f t="shared" si="650"/>
        <v>0.78430688496235978</v>
      </c>
      <c r="X33" s="335">
        <f>INDEX('SO APRIL 2026 Rev2'!$B$6:$BG$51,MATCH(B33,'SO APRIL 2026 Rev2'!$B$6:$B$51,0),MATCH($X$3,'SO APRIL 2026 Rev2'!$B$5:$XG$5,0))</f>
        <v>644.02064516129087</v>
      </c>
      <c r="Y33" s="335">
        <f>INDEX('Summary sales'!$A$6:$BX$50,MATCH($B33,'Summary sales'!$A$6:$A$50,0),MATCH($X$3,'Summary sales'!$A$7:$BX$7,0))</f>
        <v>813.81000000005588</v>
      </c>
      <c r="Z33" s="335">
        <f t="shared" si="651"/>
        <v>169.78935483876501</v>
      </c>
      <c r="AA33" s="336">
        <f t="shared" si="652"/>
        <v>1.2636396148391211</v>
      </c>
      <c r="AB33" s="335">
        <f>INDEX('SO APRIL 2026 Rev2'!$B$6:$BG$51,MATCH(B33,'SO APRIL 2026 Rev2'!$B$6:$B$51,0),MATCH($AB$3,'SO APRIL 2026 Rev2'!$B$5:$XG$5,0))</f>
        <v>0</v>
      </c>
      <c r="AC33" s="335">
        <f>INDEX('Summary sales'!$A$6:$BX$50,MATCH($B33,'Summary sales'!$A$6:$A$50,0),MATCH($AB$3,'Summary sales'!$A$7:$BX$7,0))</f>
        <v>0</v>
      </c>
      <c r="AD33" s="335">
        <f t="shared" si="653"/>
        <v>0</v>
      </c>
      <c r="AE33" s="336" t="e">
        <f t="shared" si="654"/>
        <v>#DIV/0!</v>
      </c>
      <c r="AF33" s="335">
        <f>INDEX('SO APRIL 2026 Rev2'!$B$6:$BG$51,MATCH(B33,'SO APRIL 2026 Rev2'!$B$6:$B$51,0),MATCH($AF$3,'SO APRIL 2026 Rev2'!$B$5:$XG$5,0))</f>
        <v>499.97064516129024</v>
      </c>
      <c r="AG33" s="335">
        <f>INDEX('Summary sales'!$A$6:$BX$50,MATCH($B33,'Summary sales'!$A$6:$A$50,0),MATCH($AF$3,'Summary sales'!$A$7:$BX$7,0))</f>
        <v>14.759999999980209</v>
      </c>
      <c r="AH33" s="335">
        <f t="shared" si="655"/>
        <v>-485.21064516131003</v>
      </c>
      <c r="AI33" s="336">
        <f t="shared" si="656"/>
        <v>2.9521733211394126E-2</v>
      </c>
      <c r="AJ33" s="335">
        <f>INDEX('SO APRIL 2026 Rev2'!$B$6:$BG$51,MATCH(B33,'SO APRIL 2026 Rev2'!$B$6:$B$51,0),MATCH($AJ$3,'SO APRIL 2026 Rev2'!$B$5:$XG$5,0))</f>
        <v>603.76322580644887</v>
      </c>
      <c r="AK33" s="335">
        <f>INDEX('Summary sales'!$A$6:$BX$50,MATCH($B33,'Summary sales'!$A$6:$A$50,0),MATCH($AJ$3,'Summary sales'!$A$7:$BX$7,0))</f>
        <v>947.0899999999674</v>
      </c>
      <c r="AL33" s="335">
        <f t="shared" si="657"/>
        <v>343.32677419351853</v>
      </c>
      <c r="AM33" s="336">
        <f t="shared" si="658"/>
        <v>1.5686447261423311</v>
      </c>
      <c r="AN33" s="335">
        <f>INDEX('SO APRIL 2026 Rev2'!$B$6:$BG$51,MATCH(B33,'SO APRIL 2026 Rev2'!$B$6:$B$51,0),MATCH($AN$3,'SO APRIL 2026 Rev2'!$B$5:$XG$5,0))</f>
        <v>673.27548387096704</v>
      </c>
      <c r="AO33" s="335">
        <f>INDEX('Summary sales'!$A$6:$BX$50,MATCH($B33,'Summary sales'!$A$6:$A$50,0),MATCH($AN$3,'Summary sales'!$A$7:$BX$7,0))</f>
        <v>716.97999999998137</v>
      </c>
      <c r="AP33" s="335">
        <f t="shared" si="659"/>
        <v>43.704516129014337</v>
      </c>
      <c r="AQ33" s="336">
        <f t="shared" si="660"/>
        <v>1.0649132742480645</v>
      </c>
      <c r="AR33" s="335">
        <f>INDEX('SO APRIL 2026 Rev2'!$B$6:$BG$51,MATCH(B33,'SO APRIL 2026 Rev2'!$B$6:$B$51,0),MATCH($AR$3,'SO APRIL 2026 Rev2'!$B$5:$XG$5,0))</f>
        <v>5514.1990322580623</v>
      </c>
      <c r="AS33" s="335">
        <f>INDEX('Summary sales'!$A$6:$BX$50,MATCH($B33,'Summary sales'!$A$6:$A$50,0),MATCH($AR$3,'Summary sales'!$A$7:$BX$7,0))</f>
        <v>4992.1699999999255</v>
      </c>
      <c r="AT33" s="335">
        <f t="shared" si="661"/>
        <v>-522.02903225813679</v>
      </c>
      <c r="AU33" s="336">
        <f t="shared" si="662"/>
        <v>0.90533003447930205</v>
      </c>
      <c r="AV33" s="335">
        <f>INDEX('SO APRIL 2026 Rev2'!$B$6:$BG$51,MATCH(B33,'SO APRIL 2026 Rev2'!$B$6:$B$51,0),MATCH($AV$3,'SO APRIL 2026 Rev2'!$B$5:$XG$5,0))</f>
        <v>8000</v>
      </c>
      <c r="AW33" s="335">
        <f>INDEX('Summary sales'!$A$6:$BX$50,MATCH($B33,'Summary sales'!$A$6:$A$50,0),MATCH($AV$3,'Summary sales'!$A$7:$BX$7,0))</f>
        <v>4644.5800000000745</v>
      </c>
      <c r="AX33" s="335">
        <f t="shared" si="663"/>
        <v>-3355.4199999999255</v>
      </c>
      <c r="AY33" s="336">
        <f t="shared" si="664"/>
        <v>0.58057250000000926</v>
      </c>
      <c r="AZ33" s="335">
        <f>INDEX('SO APRIL 2026 Rev2'!$B$6:$BG$51,MATCH(B33,'SO APRIL 2026 Rev2'!$B$6:$B$51,0),MATCH($AZ$3,'SO APRIL 2026 Rev2'!$B$5:$XG$5,0))</f>
        <v>500</v>
      </c>
      <c r="BA33" s="335">
        <f>INDEX('Summary sales'!$A$6:$BX$50,MATCH($B33,'Summary sales'!$A$6:$A$50,0),MATCH($AZ$3,'Summary sales'!$A$7:$BX$7,0))</f>
        <v>1448.3800000001211</v>
      </c>
      <c r="BB33" s="335">
        <f t="shared" si="665"/>
        <v>948.38000000012107</v>
      </c>
      <c r="BC33" s="336">
        <f t="shared" si="666"/>
        <v>2.896760000000242</v>
      </c>
      <c r="BD33" s="335">
        <f>INDEX('SO APRIL 2026 Rev2'!$B$6:$BG$51,MATCH(B33,'SO APRIL 2026 Rev2'!$B$6:$B$51,0),MATCH($BD$3,'SO APRIL 2026 Rev2'!$B$5:$XG$5,0))</f>
        <v>500</v>
      </c>
      <c r="BE33" s="335">
        <f>INDEX('Summary sales'!$A$6:$BX$50,MATCH($B33,'Summary sales'!$A$6:$A$50,0),MATCH($BD$3,'Summary sales'!$A$7:$BX$7,0))</f>
        <v>883.22999999999956</v>
      </c>
      <c r="BF33" s="335">
        <f t="shared" si="667"/>
        <v>383.22999999999956</v>
      </c>
      <c r="BG33" s="336">
        <f t="shared" si="668"/>
        <v>1.766459999999999</v>
      </c>
      <c r="BH33" s="335">
        <f>INDEX('SO APRIL 2026 Rev2'!$B$6:$BG$51,MATCH(B33,'SO APRIL 2026 Rev2'!$B$6:$B$51,0),MATCH($BH$3,'SO APRIL 2026 Rev2'!$B$5:$XG$5,0))</f>
        <v>4800</v>
      </c>
      <c r="BI33" s="335">
        <f>INDEX('Summary sales'!$A$6:$BX$50,MATCH($B33,'Summary sales'!$A$6:$A$50,0),MATCH($BH$3,'Summary sales'!$A$7:$BX$7,0))</f>
        <v>3667.7299999999814</v>
      </c>
      <c r="BJ33" s="335">
        <f t="shared" si="669"/>
        <v>-1132.2700000000186</v>
      </c>
      <c r="BK33" s="336">
        <f t="shared" si="670"/>
        <v>0.7641104166666628</v>
      </c>
      <c r="BL33" s="335">
        <f>INDEX('SO APRIL 2026 Rev2'!$B$6:$BG$51,MATCH(B33,'SO APRIL 2026 Rev2'!$B$6:$B$51,0),MATCH($BL$3,'SO APRIL 2026 Rev2'!$B$5:$XG$5,0))</f>
        <v>9000.0570967741915</v>
      </c>
      <c r="BM33" s="335">
        <f>INDEX('Summary sales'!$A$6:$BX$50,MATCH($B33,'Summary sales'!$A$6:$A$50,0),MATCH($BL$3,'Summary sales'!$A$7:$BX$7,0))</f>
        <v>8092.9500000001863</v>
      </c>
      <c r="BN33" s="335">
        <f t="shared" si="671"/>
        <v>-907.10709677400519</v>
      </c>
      <c r="BO33" s="336">
        <f t="shared" si="672"/>
        <v>0.89921096199499317</v>
      </c>
      <c r="BP33" s="335">
        <f>INDEX('SO APRIL 2026 Rev2'!$B$6:$BG$51,MATCH(B33,'SO APRIL 2026 Rev2'!$B$6:$B$51,0),MATCH($BP$3,'SO APRIL 2026 Rev2'!$B$5:$XG$5,0))</f>
        <v>1300</v>
      </c>
      <c r="BQ33" s="335">
        <f>INDEX('Summary sales'!$A$6:$BX$50,MATCH($B33,'Summary sales'!$A$6:$A$50,0),MATCH($BP$3,'Summary sales'!$A$7:$BX$7,0))</f>
        <v>1385.9299999999348</v>
      </c>
      <c r="BR33" s="335">
        <f t="shared" si="673"/>
        <v>85.929999999934807</v>
      </c>
      <c r="BS33" s="336">
        <f t="shared" si="674"/>
        <v>1.0660999999999499</v>
      </c>
      <c r="BT33" s="335">
        <f>INDEX('SO APRIL 2026 Rev2'!$B$6:$BG$51,MATCH(B33,'SO APRIL 2026 Rev2'!$B$6:$B$51,0),MATCH($BT$3,'SO APRIL 2026 Rev2'!$B$5:$XG$5,0))</f>
        <v>1000</v>
      </c>
      <c r="BU33" s="335">
        <f>INDEX('Summary sales'!$A$6:$BX$50,MATCH($B33,'Summary sales'!$A$6:$A$50,0),MATCH($BT$3,'Summary sales'!$A$7:$BX$7,0))</f>
        <v>1653.7900000000373</v>
      </c>
      <c r="BV33" s="335">
        <f t="shared" si="675"/>
        <v>653.79000000003725</v>
      </c>
      <c r="BW33" s="336">
        <f t="shared" si="676"/>
        <v>1.6537900000000372</v>
      </c>
      <c r="BX33" s="335">
        <f>INDEX('SO APRIL 2026 Rev2'!$B$6:$BG$51,MATCH(B33,'SO APRIL 2026 Rev2'!$B$6:$B$51,0),MATCH($BX$3,'SO APRIL 2026 Rev2'!$B$5:$XG$5,0))</f>
        <v>5500</v>
      </c>
      <c r="BY33" s="335">
        <f ca="1">INDEX('Summary sales'!$A$6:$BX$50,MATCH($B33,'Summary sales'!$A$6:$A$50,0),MATCH($BX$3,'Summary sales'!$A$7:$BX$7,0))</f>
        <v>4871.34</v>
      </c>
      <c r="BZ33" s="335">
        <f t="shared" ca="1" si="677"/>
        <v>-628.65999999999985</v>
      </c>
      <c r="CA33" s="336">
        <f t="shared" ca="1" si="678"/>
        <v>0.88569818181818183</v>
      </c>
      <c r="CB33" s="335">
        <f>INDEX('SO APRIL 2026 Rev2'!$B$6:$BG$51,MATCH(B33,'SO APRIL 2026 Rev2'!$B$6:$B$51,0),MATCH($CB$3,'SO APRIL 2026 Rev2'!$B$5:$XG$5,0))</f>
        <v>70.054838709677327</v>
      </c>
      <c r="CC33" s="335">
        <f>INDEX('Summary sales'!$A$6:$BX$50,MATCH($B33,'Summary sales'!$A$6:$A$50,0),MATCH($CB$3,'Summary sales'!$A$7:$BX$7,0))</f>
        <v>49.099999999991269</v>
      </c>
      <c r="CD33" s="335">
        <f t="shared" si="679"/>
        <v>-20.954838709686058</v>
      </c>
      <c r="CE33" s="336">
        <f t="shared" si="680"/>
        <v>0.70087949532611837</v>
      </c>
      <c r="CF33" s="335">
        <f>INDEX('SO APRIL 2026 Rev2'!$B$6:$BG$51,MATCH(B33,'SO APRIL 2026 Rev2'!$B$6:$B$51,0),MATCH($CF$3,'SO APRIL 2026 Rev2'!$B$5:$XG$5,0))</f>
        <v>89.451612903225808</v>
      </c>
      <c r="CG33" s="335">
        <f>INDEX('Summary sales'!$A$6:$BX$50,MATCH($B33,'Summary sales'!$A$6:$A$50,0),MATCH($CF$3,'Summary sales'!$A$7:$BX$7,0))</f>
        <v>46.578000000008615</v>
      </c>
      <c r="CH33" s="335">
        <f t="shared" si="681"/>
        <v>-42.873612903217193</v>
      </c>
      <c r="CI33" s="336">
        <f t="shared" si="682"/>
        <v>0.52070609448260619</v>
      </c>
      <c r="CJ33" s="335">
        <f>INDEX('SO APRIL 2026 Rev2'!$B$6:$BG$51,MATCH(B33,'SO APRIL 2026 Rev2'!$B$6:$B$51,0),MATCH($CJ$3,'SO APRIL 2026 Rev2'!$B$5:$XG$5,0))</f>
        <v>3500</v>
      </c>
      <c r="CK33" s="335">
        <f>INDEX('Summary sales'!$A$6:$BX$50,MATCH($B33,'Summary sales'!$A$6:$A$50,0),MATCH($CJ$3,'Summary sales'!$A$7:$BX$7,0))</f>
        <v>3603.7000000001863</v>
      </c>
      <c r="CL33" s="335">
        <f t="shared" si="683"/>
        <v>103.70000000018626</v>
      </c>
      <c r="CM33" s="336">
        <f t="shared" si="684"/>
        <v>1.0296285714286246</v>
      </c>
      <c r="CN33" s="335">
        <f>INDEX('SO APRIL 2026 Rev2'!$B$6:$BG$51,MATCH(B33,'SO APRIL 2026 Rev2'!$B$6:$B$51,0),MATCH($CN$3,'SO APRIL 2026 Rev2'!$B$5:$XG$5,0))</f>
        <v>2900</v>
      </c>
      <c r="CO33" s="335">
        <f>INDEX('Summary sales'!$A$6:$BX$50,MATCH($B33,'Summary sales'!$A$6:$A$50,0),MATCH($CN$3,'Summary sales'!$A$7:$BX$7,0))</f>
        <v>5331.4000000003725</v>
      </c>
      <c r="CP33" s="335">
        <f t="shared" si="685"/>
        <v>2431.4000000003725</v>
      </c>
      <c r="CQ33" s="336">
        <f t="shared" si="686"/>
        <v>1.8384137931035767</v>
      </c>
      <c r="CR33" s="335">
        <f>INDEX('SO APRIL 2026 Rev2'!$B$6:$BG$51,MATCH(B33,'SO APRIL 2026 Rev2'!$B$6:$B$51,0),MATCH($CR$3,'SO APRIL 2026 Rev2'!$B$5:$XG$5,0))</f>
        <v>5000</v>
      </c>
      <c r="CS33" s="335">
        <f>INDEX('Summary sales'!$A$6:$BX$50,MATCH($B33,'Summary sales'!$A$6:$A$50,0),MATCH($CR$3,'Summary sales'!$A$7:$BX$7,0))</f>
        <v>4102.109999999986</v>
      </c>
      <c r="CT33" s="335">
        <f t="shared" si="687"/>
        <v>-897.89000000001397</v>
      </c>
      <c r="CU33" s="336">
        <f t="shared" si="688"/>
        <v>0.82042199999999721</v>
      </c>
      <c r="CV33" s="335">
        <f>INDEX('SO APRIL 2026 Rev2'!$B$6:$BG$51,MATCH(B33,'SO APRIL 2026 Rev2'!$B$6:$B$51,0),MATCH($CV$3,'SO APRIL 2026 Rev2'!$B$5:$XG$5,0))</f>
        <v>5000</v>
      </c>
      <c r="CW33" s="335">
        <f>INDEX('Summary sales'!$A$6:$BX$50,MATCH($B33,'Summary sales'!$A$6:$A$50,0),MATCH($CV$3,'Summary sales'!$A$7:$BX$7,0))</f>
        <v>4724.9000000001397</v>
      </c>
      <c r="CX33" s="335">
        <f t="shared" si="689"/>
        <v>-275.0999999998603</v>
      </c>
      <c r="CY33" s="336">
        <f t="shared" si="690"/>
        <v>0.94498000000002791</v>
      </c>
      <c r="CZ33" s="335">
        <f>INDEX('SO APRIL 2026 Rev2'!$B$6:$BG$51,MATCH(B33,'SO APRIL 2026 Rev2'!$B$6:$B$51,0),MATCH($CZ$3,'SO APRIL 2026 Rev2'!$B$5:$XG$5,0))</f>
        <v>11659.554548387085</v>
      </c>
      <c r="DA33" s="335">
        <f>INDEX('Summary sales'!$A$6:$BX$50,MATCH($B33,'Summary sales'!$A$6:$A$50,0),MATCH($CZ$3,'Summary sales'!$A$7:$BX$7,0))</f>
        <v>18957.897999994457</v>
      </c>
      <c r="DB33" s="335">
        <f t="shared" si="691"/>
        <v>7298.3434516073721</v>
      </c>
      <c r="DC33" s="336">
        <f t="shared" si="692"/>
        <v>1.6259538836856322</v>
      </c>
      <c r="DD33" s="335">
        <f>INDEX('SO APRIL 2026 Rev2'!$B$6:$BG$51,MATCH(B33,'SO APRIL 2026 Rev2'!$B$6:$B$51,0),MATCH($DD$3,'SO APRIL 2026 Rev2'!$B$5:$XG$5,0))</f>
        <v>2020.8603225806426</v>
      </c>
      <c r="DE33" s="335">
        <f>INDEX('Summary sales'!$A$6:$BX$50,MATCH($B33,'Summary sales'!$A$6:$A$50,0),MATCH($DD$3,'Summary sales'!$A$7:$BX$7,0))</f>
        <v>1766.1200000001118</v>
      </c>
      <c r="DF33" s="335">
        <f t="shared" si="693"/>
        <v>-254.7403225805308</v>
      </c>
      <c r="DG33" s="336">
        <f t="shared" si="694"/>
        <v>0.87394461668917978</v>
      </c>
      <c r="DH33" s="335">
        <f>INDEX('SO APRIL 2026 Rev2'!$B$6:$BG$51,MATCH(B33,'SO APRIL 2026 Rev2'!$B$6:$B$51,0),MATCH($DH$3,'SO APRIL 2026 Rev2'!$B$5:$XG$5,0))</f>
        <v>800</v>
      </c>
      <c r="DI33" s="335">
        <f>INDEX('Summary sales'!$A$6:$BX$50,MATCH($B33,'Summary sales'!$A$6:$A$50,0),MATCH($DH$3,'Summary sales'!$A$7:$BX$7,0))</f>
        <v>1002.5</v>
      </c>
      <c r="DJ33" s="335">
        <f t="shared" si="695"/>
        <v>202.5</v>
      </c>
      <c r="DK33" s="336">
        <f t="shared" si="696"/>
        <v>1.253125</v>
      </c>
      <c r="DL33" s="335">
        <f>INDEX('SO APRIL 2026 Rev2'!$B$6:$BG$51,MATCH(B33,'SO APRIL 2026 Rev2'!$B$6:$B$51,0),MATCH($DL$3,'SO APRIL 2026 Rev2'!$B$5:$XG$5,0))</f>
        <v>7200</v>
      </c>
      <c r="DM33" s="335">
        <f>INDEX('Summary sales'!$A$6:$BX$50,MATCH($B33,'Summary sales'!$A$6:$A$50,0),MATCH($DL$3,'Summary sales'!$A$7:$BX$7,0))</f>
        <v>8443.0599999995902</v>
      </c>
      <c r="DN33" s="335">
        <f t="shared" si="697"/>
        <v>1243.0599999995902</v>
      </c>
      <c r="DO33" s="336">
        <f t="shared" si="698"/>
        <v>1.1726472222221653</v>
      </c>
      <c r="DP33" s="335">
        <f>INDEX('SO APRIL 2026 Rev2'!$B$6:$BG$51,MATCH(B33,'SO APRIL 2026 Rev2'!$B$6:$B$51,0),MATCH($DP$3,'SO APRIL 2026 Rev2'!$B$5:$XG$5,0))</f>
        <v>3499.876774193548</v>
      </c>
      <c r="DQ33" s="335">
        <f>INDEX('Summary sales'!$A$6:$BX$50,MATCH($B33,'Summary sales'!$A$6:$A$50,0),MATCH($DP$3,'Summary sales'!$A$7:$BX$7,0))</f>
        <v>2428.7700000000186</v>
      </c>
      <c r="DR33" s="335">
        <f t="shared" si="699"/>
        <v>-1071.1067741935294</v>
      </c>
      <c r="DS33" s="336">
        <f t="shared" si="700"/>
        <v>0.69395871817791732</v>
      </c>
      <c r="DT33" s="335">
        <f>INDEX('SO APRIL 2026 Rev2'!$B$6:$BG$51,MATCH(B33,'SO APRIL 2026 Rev2'!$B$6:$B$51,0),MATCH($DT$3,'SO APRIL 2026 Rev2'!$B$5:$XG$5,0))</f>
        <v>2043.2745161290325</v>
      </c>
      <c r="DU33" s="335">
        <f>INDEX('Summary sales'!$A$6:$BX$50,MATCH($B33,'Summary sales'!$A$6:$A$50,0),MATCH($DT$3,'Summary sales'!$A$7:$BX$7,0))</f>
        <v>1361.4800000002142</v>
      </c>
      <c r="DV33" s="335">
        <f t="shared" si="701"/>
        <v>-681.79451612881826</v>
      </c>
      <c r="DW33" s="336">
        <f t="shared" si="702"/>
        <v>0.66632260582367919</v>
      </c>
      <c r="DX33" s="335">
        <f>INDEX('SO APRIL 2026 Rev2'!$B$6:$BG$51,MATCH(B33,'SO APRIL 2026 Rev2'!$B$6:$B$51,0),MATCH($DX$3,'SO APRIL 2026 Rev2'!$B$5:$XG$5,0))</f>
        <v>1999.5303225806451</v>
      </c>
      <c r="DY33" s="335">
        <f>INDEX('Summary sales'!$A$6:$BX$50,MATCH($B33,'Summary sales'!$A$6:$A$50,0),MATCH($DX$3,'Summary sales'!$A$7:$BX$7,0))</f>
        <v>2074.9100000000326</v>
      </c>
      <c r="DZ33" s="335">
        <f t="shared" si="703"/>
        <v>75.379677419387463</v>
      </c>
      <c r="EA33" s="336">
        <f t="shared" si="704"/>
        <v>1.0376986918218376</v>
      </c>
      <c r="EB33" s="335">
        <f>INDEX('SO APRIL 2026 Rev2'!$B$6:$BG$51,MATCH(B33,'SO APRIL 2026 Rev2'!$B$6:$B$51,0),MATCH($EB$3,'SO APRIL 2026 Rev2'!$B$5:$XG$5,0))</f>
        <v>1000</v>
      </c>
      <c r="EC33" s="335">
        <f>INDEX('Summary sales'!$A$6:$BX$50,MATCH($B33,'Summary sales'!$A$6:$A$50,0),MATCH($EB$3,'Summary sales'!$A$7:$BX$7,0))</f>
        <v>435.56000000005588</v>
      </c>
      <c r="ED33" s="335">
        <f t="shared" si="705"/>
        <v>-564.43999999994412</v>
      </c>
      <c r="EE33" s="336">
        <f t="shared" si="706"/>
        <v>0.4355600000000559</v>
      </c>
      <c r="EF33" s="335">
        <f>INDEX('SO APRIL 2026 Rev2'!$B$6:$BG$51,MATCH(B33,'SO APRIL 2026 Rev2'!$B$6:$B$51,0),MATCH($EF$3,'SO APRIL 2026 Rev2'!$B$5:$XG$5,0))</f>
        <v>11007.047419354845</v>
      </c>
      <c r="EG33" s="335">
        <f>INDEX('Summary sales'!$A$6:$BX$50,MATCH($B33,'Summary sales'!$A$6:$A$50,0),MATCH($EF$3,'Summary sales'!$A$7:$BX$7,0))</f>
        <v>10157.509999999776</v>
      </c>
      <c r="EH33" s="335">
        <f t="shared" si="707"/>
        <v>-849.53741935506878</v>
      </c>
      <c r="EI33" s="336">
        <f t="shared" si="708"/>
        <v>0.92281877355581865</v>
      </c>
      <c r="EJ33" s="335">
        <f>INDEX('SO APRIL 2026 Rev2'!$B$6:$BG$51,MATCH(B33,'SO APRIL 2026 Rev2'!$B$6:$B$51,0),MATCH($EJ$3,'SO APRIL 2026 Rev2'!$B$5:$XG$5,0))</f>
        <v>1519.5448387096778</v>
      </c>
      <c r="EK33" s="335">
        <f>INDEX('Summary sales'!$A$6:$BX$50,MATCH($B33,'Summary sales'!$A$6:$A$50,0),MATCH($EJ$3,'Summary sales'!$A$7:$BX$7,0))</f>
        <v>1858.7399999999907</v>
      </c>
      <c r="EL33" s="335">
        <f t="shared" si="709"/>
        <v>339.19516129031285</v>
      </c>
      <c r="EM33" s="336">
        <f t="shared" si="710"/>
        <v>1.223221554671819</v>
      </c>
      <c r="EN33" s="335">
        <f>INDEX('SO APRIL 2026 Rev2'!$B$6:$BG$51,MATCH(B33,'SO APRIL 2026 Rev2'!$B$6:$B$51,0),MATCH($EN$3,'SO APRIL 2026 Rev2'!$B$5:$XG$5,0))</f>
        <v>3999.6741935483842</v>
      </c>
      <c r="EO33" s="335">
        <f>INDEX('Summary sales'!$A$6:$BX$50,MATCH($B33,'Summary sales'!$A$6:$A$50,0),MATCH($EN$3,'Summary sales'!$A$7:$BX$7,0))</f>
        <v>4827.859999999404</v>
      </c>
      <c r="EP33" s="335">
        <f t="shared" si="711"/>
        <v>828.18580645101974</v>
      </c>
      <c r="EQ33" s="336">
        <f t="shared" si="712"/>
        <v>1.2070633172539185</v>
      </c>
      <c r="ER33" s="335">
        <f>INDEX('SO APRIL 2026 Rev2'!$B$6:$BG$51,MATCH(B33,'SO APRIL 2026 Rev2'!$B$6:$B$51,0),MATCH($ER$3,'SO APRIL 2026 Rev2'!$B$5:$XG$5,0))</f>
        <v>7000</v>
      </c>
      <c r="ES33" s="335">
        <f>INDEX('Summary sales'!$A$6:$BX$50,MATCH(B33,'Summary sales'!$A$6:$A$50,0),MATCH($ER$3,'Summary sales'!$A$7:$BX$7,0))</f>
        <v>7187.1199999999953</v>
      </c>
      <c r="ET33" s="335">
        <f t="shared" si="713"/>
        <v>187.11999999999534</v>
      </c>
      <c r="EU33" s="336">
        <f t="shared" si="714"/>
        <v>1.026731428571428</v>
      </c>
      <c r="EV33" s="335">
        <f>INDEX('SO APRIL 2026 Rev2'!$B$6:$BG$51,MATCH(B33,'SO APRIL 2026 Rev2'!$B$6:$B$51,0),MATCH($EV$3,'SO APRIL 2026 Rev2'!$B$5:$XG$5,0))</f>
        <v>5000</v>
      </c>
      <c r="EW33" s="335">
        <f>INDEX('Summary sales'!$A$6:$BX$50,MATCH($B33,'Summary sales'!$A$6:$A$50,0),MATCH($EV$3,'Summary sales'!$A$7:$BX$7,0))</f>
        <v>5415.2099999999627</v>
      </c>
      <c r="EX33" s="335">
        <f t="shared" si="715"/>
        <v>415.20999999996275</v>
      </c>
      <c r="EY33" s="336">
        <f t="shared" si="716"/>
        <v>1.0830419999999925</v>
      </c>
      <c r="EZ33" s="335">
        <f>INDEX('SO APRIL 2026 Rev2'!$B$6:$BG$51,MATCH(B33,'SO APRIL 2026 Rev2'!$B$6:$B$51,0),MATCH($EZ$3,'SO APRIL 2026 Rev2'!$B$5:$XG$5,0))</f>
        <v>26500</v>
      </c>
      <c r="FA33" s="335">
        <f>INDEX('Summary sales'!$A$6:$BX$50,MATCH($B33,'Summary sales'!$A$6:$A$50,0),MATCH($EZ$3,'Summary sales'!$A$7:$BX$7,0))</f>
        <v>37177.740000000224</v>
      </c>
      <c r="FB33" s="335">
        <f t="shared" si="717"/>
        <v>10677.740000000224</v>
      </c>
      <c r="FC33" s="336">
        <f t="shared" si="718"/>
        <v>1.4029335849056688</v>
      </c>
      <c r="FD33" s="335">
        <f>INDEX('SO APRIL 2026 Rev2'!$B$6:$BG$51,MATCH(B33,'SO APRIL 2026 Rev2'!$B$6:$B$51,0),MATCH($FD$3,'SO APRIL 2026 Rev2'!$B$5:$XG$5,0))</f>
        <v>6500</v>
      </c>
      <c r="FE33" s="335">
        <f>INDEX('Summary sales'!$A$6:$BX$50,MATCH(B33,'Summary sales'!$A$6:$A$50,0),MATCH($FD$3,'Summary sales'!$A$7:$BX$7,0))</f>
        <v>7652.2700000000186</v>
      </c>
      <c r="FF33" s="335">
        <f t="shared" si="719"/>
        <v>1152.2700000000186</v>
      </c>
      <c r="FG33" s="336">
        <f t="shared" si="720"/>
        <v>1.1772723076923106</v>
      </c>
      <c r="FH33" s="335">
        <f>INDEX('SO APRIL 2026 Rev2'!$B$6:$BG$51,MATCH(B33,'SO APRIL 2026 Rev2'!$B$6:$B$51,0),MATCH($FH$3,'SO APRIL 2026 Rev2'!$B$5:$XG$5,0))</f>
        <v>3500</v>
      </c>
      <c r="FI33" s="335">
        <f>INDEX('Summary sales'!$A$6:$BX$50,MATCH(B33,'Summary sales'!$A$6:$A$50,0),MATCH($FH$3,'Summary sales'!$A$7:$BX$7,0))</f>
        <v>2141.2999999998137</v>
      </c>
      <c r="FJ33" s="335">
        <f t="shared" si="721"/>
        <v>-1358.7000000001863</v>
      </c>
      <c r="FK33" s="336">
        <f t="shared" si="722"/>
        <v>0.61179999999994683</v>
      </c>
      <c r="FL33" s="335">
        <f>INDEX('SO APRIL 2026 Rev2'!$B$6:$BG$51,MATCH(B33,'SO APRIL 2026 Rev2'!$B$6:$B$51,0),MATCH($FL$3,'SO APRIL 2026 Rev2'!$B$5:$XG$5,0))</f>
        <v>726.8151612903232</v>
      </c>
      <c r="FM33" s="335">
        <f>INDEX('Summary sales'!$A$6:$BX$50,MATCH(B33,'Summary sales'!$A$6:$A$50,0),MATCH($FL$3,'Summary sales'!$A$7:$BX$7,0))</f>
        <v>884.05999999993946</v>
      </c>
      <c r="FN33" s="335">
        <f t="shared" si="723"/>
        <v>157.24483870961626</v>
      </c>
      <c r="FO33" s="336">
        <f t="shared" si="724"/>
        <v>1.2163477691225617</v>
      </c>
      <c r="FP33" s="335">
        <f>INDEX('SO APRIL 2026 Rev2'!$B$6:$BG$51,MATCH(B33,'SO APRIL 2026 Rev2'!$B$6:$B$51,0),MATCH($FP$3,'SO APRIL 2026 Rev2'!$B$5:$XG$5,0))</f>
        <v>3018.0416129032269</v>
      </c>
      <c r="FQ33" s="335">
        <f>INDEX('Summary sales'!$A$6:$BX$50,MATCH(B33,'Summary sales'!$A$6:$A$50,0),MATCH($FP$3,'Summary sales'!$A$7:$BX$7,0))</f>
        <v>4011.2999999998137</v>
      </c>
      <c r="FR33" s="335">
        <f t="shared" si="725"/>
        <v>993.25838709658683</v>
      </c>
      <c r="FS33" s="336">
        <f t="shared" si="726"/>
        <v>1.3291069224658949</v>
      </c>
      <c r="FT33" s="335">
        <f>INDEX('SO APRIL 2026 Rev2'!$B$6:$BG$51,MATCH(B33,'SO APRIL 2026 Rev2'!$B$6:$B$51,0),MATCH($FT$3,'SO APRIL 2026 Rev2'!$B$5:$XG$5,0))</f>
        <v>2044.9996774193546</v>
      </c>
      <c r="FU33" s="335">
        <f>INDEX('Summary sales'!$A$6:$BX$50,MATCH(B33,'Summary sales'!$A$6:$A$50,0),MATCH($FT$3,'Summary sales'!$A$7:$BX$7,0))</f>
        <v>1268.8600000001024</v>
      </c>
      <c r="FV33" s="335">
        <f t="shared" si="727"/>
        <v>-776.13967741925217</v>
      </c>
      <c r="FW33" s="336">
        <f t="shared" si="728"/>
        <v>0.62046953552643802</v>
      </c>
      <c r="FX33" s="335">
        <f>INDEX('SO APRIL 2026 Rev2'!$B$6:$BG$51,MATCH(B33,'SO APRIL 2026 Rev2'!$B$6:$B$51,0),MATCH($FX$3,'SO APRIL 2026 Rev2'!$B$5:$XG$5,0))</f>
        <v>369.61070967741654</v>
      </c>
      <c r="FY33" s="335">
        <f>INDEX('Summary sales'!$A$6:$BX$50,MATCH(B33,'Summary sales'!$A$6:$A$50,0),MATCH($FX$3,'Summary sales'!$A$7:$BX$7,0))</f>
        <v>2806.7540000000736</v>
      </c>
      <c r="FZ33" s="335">
        <f t="shared" si="729"/>
        <v>2437.1432903226569</v>
      </c>
      <c r="GA33" s="336">
        <f t="shared" si="730"/>
        <v>7.5938113439670394</v>
      </c>
      <c r="GB33" s="335">
        <f>INDEX('SO APRIL 2026 Rev2'!$B$6:$BG$51,MATCH(B33,'SO APRIL 2026 Rev2'!$B$6:$B$51,0),MATCH($GB$3,'SO APRIL 2026 Rev2'!$B$5:$XG$5,0))</f>
        <v>0</v>
      </c>
      <c r="GC33" s="335">
        <f>INDEX('Summary sales'!$A$6:$BX$50,MATCH(B33,'Summary sales'!$A$6:$A$50,0),MATCH($GB$3,'Summary sales'!$A$7:$BX$7,0))</f>
        <v>0</v>
      </c>
      <c r="GD33" s="335">
        <f t="shared" si="731"/>
        <v>0</v>
      </c>
      <c r="GE33" s="336" t="e">
        <f t="shared" si="732"/>
        <v>#DIV/0!</v>
      </c>
      <c r="GF33" s="335">
        <f>INDEX('SO APRIL 2026 Rev2'!$B$6:$BG$51,MATCH(B33,'SO APRIL 2026 Rev2'!$B$6:$B$51,0),MATCH($GF$3,'SO APRIL 2026 Rev2'!$B$5:$XG$5,0))</f>
        <v>5000</v>
      </c>
      <c r="GG33" s="335">
        <f>INDEX('Summary sales'!$A$6:$BX$50,MATCH($B33,'Summary sales'!$A$6:$A$50,0),MATCH($GF$3,'Summary sales'!$A$7:$BX$7,0))</f>
        <v>6833.324999999626</v>
      </c>
      <c r="GH33" s="335">
        <f t="shared" si="733"/>
        <v>1833.324999999626</v>
      </c>
      <c r="GI33" s="336">
        <f t="shared" si="734"/>
        <v>1.3666649999999252</v>
      </c>
      <c r="GJ33" s="335">
        <f>INDEX('SO APRIL 2026 Rev2'!$B$6:$BG$51,MATCH(B33,'SO APRIL 2026 Rev2'!$B$6:$B$51,0),MATCH($GJ$3,'SO APRIL 2026 Rev2'!$B$5:$XG$5,0))</f>
        <v>1121.900322580635</v>
      </c>
      <c r="GK33" s="335">
        <f>INDEX('Summary sales'!$A$6:$BX$50,MATCH($B33,'Summary sales'!$A$6:$A$50,0),MATCH($GJ$3,'Summary sales'!$A$7:$BX$7,0))</f>
        <v>1696.5900000003166</v>
      </c>
      <c r="GL33" s="335">
        <f t="shared" si="735"/>
        <v>574.68967741968163</v>
      </c>
      <c r="GM33" s="336">
        <f t="shared" si="736"/>
        <v>1.5122466460280179</v>
      </c>
      <c r="GN33" s="335">
        <f>INDEX('SO APRIL 2026 Rev2'!$B$6:$BG$51,MATCH(B33,'SO APRIL 2026 Rev2'!$B$6:$B$51,0),MATCH($GN$3,'SO APRIL 2026 Rev2'!$B$5:$XG$5,0))</f>
        <v>1800</v>
      </c>
      <c r="GO33" s="335">
        <f>INDEX('Summary sales'!$A$6:$BX$50,MATCH(B33,'Summary sales'!$A$6:$A$50,0),MATCH($GN$3,'Summary sales'!$A$7:$BX$7,0))</f>
        <v>1806.3090000000084</v>
      </c>
      <c r="GP33" s="335">
        <f t="shared" si="737"/>
        <v>6.3090000000083819</v>
      </c>
      <c r="GQ33" s="336">
        <f t="shared" si="738"/>
        <v>1.0035050000000048</v>
      </c>
      <c r="GR33" s="335">
        <f>INDEX('SO APRIL 2026 Rev2'!$B$6:$BG$51,MATCH(B33,'SO APRIL 2026 Rev2'!$B$6:$B$51,0),MATCH($GR$3,'SO APRIL 2026 Rev2'!$B$5:$XG$5,0))</f>
        <v>2499.7025806451697</v>
      </c>
      <c r="GS33" s="335">
        <f>INDEX('Summary sales'!$A$6:$BX$50,MATCH(B33,'Summary sales'!$A$6:$A$50,0),MATCH($GR$3,'Summary sales'!$A$7:$BX$7,0))</f>
        <v>0</v>
      </c>
      <c r="GT33" s="335">
        <f t="shared" si="739"/>
        <v>-2499.7025806451697</v>
      </c>
      <c r="GU33" s="336">
        <f t="shared" si="740"/>
        <v>0</v>
      </c>
      <c r="GV33" s="335">
        <f>INDEX('SO APRIL 2026 Rev2'!$B$6:$BG$51,MATCH(B33,'SO APRIL 2026 Rev2'!$B$6:$B$51,0),MATCH($GV$3,'SO APRIL 2026 Rev2'!$B$5:$XG$5,0))</f>
        <v>0</v>
      </c>
      <c r="GW33" s="335">
        <f>INDEX('Summary sales'!$A$6:$BX$50,MATCH(B33,'Summary sales'!$A$6:$A$50,0),MATCH($GV$3,'Summary sales'!$A$7:$BX$7,0))</f>
        <v>0</v>
      </c>
      <c r="GX33" s="335">
        <f t="shared" si="741"/>
        <v>0</v>
      </c>
      <c r="GY33" s="336" t="e">
        <f t="shared" si="742"/>
        <v>#DIV/0!</v>
      </c>
      <c r="GZ33" s="335">
        <f>INDEX('SO APRIL 2026 Rev2'!$B$6:$BG$51,MATCH(B33,'SO APRIL 2026 Rev2'!$B$6:$B$51,0),MATCH($GZ$3,'SO APRIL 2026 Rev2'!$B$5:$XG$5,0))</f>
        <v>0</v>
      </c>
      <c r="HA33" s="335">
        <f>INDEX('Summary sales'!$A$6:$BX$50,MATCH(B33,'Summary sales'!$A$6:$A$50,0),MATCH($GZ$3,'Summary sales'!$A$7:$BX$7,0))</f>
        <v>0</v>
      </c>
      <c r="HB33" s="335">
        <f t="shared" si="743"/>
        <v>0</v>
      </c>
      <c r="HC33" s="379" t="e">
        <f t="shared" si="744"/>
        <v>#DIV/0!</v>
      </c>
    </row>
    <row r="34" spans="1:211" s="317" customFormat="1" ht="15" customHeight="1">
      <c r="A34" s="574"/>
      <c r="B34" s="333">
        <f t="shared" si="745"/>
        <v>46136</v>
      </c>
      <c r="C34" s="334" t="str">
        <f t="shared" si="638"/>
        <v>Jum</v>
      </c>
      <c r="D34" s="335">
        <f t="shared" si="639"/>
        <v>174037.04590322578</v>
      </c>
      <c r="E34" s="335">
        <f t="shared" ca="1" si="640"/>
        <v>183420.66100000733</v>
      </c>
      <c r="F34" s="335">
        <f t="shared" ca="1" si="641"/>
        <v>9383.6150967815483</v>
      </c>
      <c r="G34" s="336">
        <f t="shared" ca="1" si="642"/>
        <v>1.0539173429891435</v>
      </c>
      <c r="H34" s="335">
        <f>INDEX('SO APRIL 2026 Rev2'!$B$6:$BG$51,MATCH(B34,'SO APRIL 2026 Rev2'!$B$6:$B$51,0),MATCH($H$3,'SO APRIL 2026 Rev2'!$B$5:$XG$5,0))</f>
        <v>1199.5729032258068</v>
      </c>
      <c r="I34" s="335">
        <f>INDEX('Summary sales'!$A$6:$BX$50,MATCH(B34,'Summary sales'!$A$6:$A$50,0),MATCH($H$3,'Summary sales'!$A$7:$BX$7,0))</f>
        <v>1062.6800000001676</v>
      </c>
      <c r="J34" s="335">
        <f t="shared" si="643"/>
        <v>-136.8929032256392</v>
      </c>
      <c r="K34" s="336">
        <f t="shared" si="644"/>
        <v>0.88588196444124701</v>
      </c>
      <c r="L34" s="335">
        <f>INDEX('SO APRIL 2026 Rev2'!$B$6:$BG$51,MATCH(B34,'SO APRIL 2026 Rev2'!$B$6:$B$51,0),MATCH($L$3,'SO APRIL 2026 Rev2'!$B$5:$XG$5,0))</f>
        <v>1500</v>
      </c>
      <c r="M34" s="335">
        <f>INDEX('Summary sales'!$A$6:$BX$50,MATCH($B34,'Summary sales'!$A$6:$A$50,0),MATCH($L$3,'Summary sales'!$A$7:$BX$7,0))</f>
        <v>2184.7000000011176</v>
      </c>
      <c r="N34" s="335">
        <f t="shared" si="645"/>
        <v>684.70000000111759</v>
      </c>
      <c r="O34" s="336">
        <f t="shared" si="646"/>
        <v>1.4564666666674118</v>
      </c>
      <c r="P34" s="335">
        <f>INDEX('SO APRIL 2026 Rev2'!$B$6:$BG$51,MATCH(B34,'SO APRIL 2026 Rev2'!$B$6:$B$51,0),MATCH($P$3,'SO APRIL 2026 Rev2'!$B$5:$XG$5,0))</f>
        <v>1129.7312903225857</v>
      </c>
      <c r="Q34" s="335">
        <f>INDEX('Summary sales'!$A$6:$BX$50,MATCH($B34,'Summary sales'!$A$6:$A$50,0),MATCH($P$3,'Summary sales'!$A$7:$BX$7,0))</f>
        <v>1078.0499999998137</v>
      </c>
      <c r="R34" s="335">
        <f t="shared" si="647"/>
        <v>-51.681290322771929</v>
      </c>
      <c r="S34" s="336">
        <f t="shared" si="648"/>
        <v>0.95425346649643139</v>
      </c>
      <c r="T34" s="335">
        <f>INDEX('SO APRIL 2026 Rev2'!$B$6:$BG$51,MATCH(B34,'SO APRIL 2026 Rev2'!$B$6:$B$51,0),MATCH($T$3,'SO APRIL 2026 Rev2'!$B$5:$XG$5,0))</f>
        <v>3282.5161290322658</v>
      </c>
      <c r="U34" s="335">
        <f>INDEX('Summary sales'!$A$6:$BX$50,MATCH($B34,'Summary sales'!$A$6:$A$50,0),MATCH($T$3,'Summary sales'!$A$7:$BX$7,0))</f>
        <v>3347.1000000000931</v>
      </c>
      <c r="V34" s="335">
        <f t="shared" si="649"/>
        <v>64.583870967827352</v>
      </c>
      <c r="W34" s="336">
        <f t="shared" si="650"/>
        <v>1.0196751115391678</v>
      </c>
      <c r="X34" s="335">
        <f>INDEX('SO APRIL 2026 Rev2'!$B$6:$BG$51,MATCH(B34,'SO APRIL 2026 Rev2'!$B$6:$B$51,0),MATCH($X$3,'SO APRIL 2026 Rev2'!$B$5:$XG$5,0))</f>
        <v>644.02064516129087</v>
      </c>
      <c r="Y34" s="335">
        <f>INDEX('Summary sales'!$A$6:$BX$50,MATCH($B34,'Summary sales'!$A$6:$A$50,0),MATCH($X$3,'Summary sales'!$A$7:$BX$7,0))</f>
        <v>706.90000000002328</v>
      </c>
      <c r="Z34" s="335">
        <f t="shared" si="651"/>
        <v>62.879354838732411</v>
      </c>
      <c r="AA34" s="336">
        <f t="shared" si="652"/>
        <v>1.0976356197757988</v>
      </c>
      <c r="AB34" s="335">
        <f>INDEX('SO APRIL 2026 Rev2'!$B$6:$BG$51,MATCH(B34,'SO APRIL 2026 Rev2'!$B$6:$B$51,0),MATCH($AB$3,'SO APRIL 2026 Rev2'!$B$5:$XG$5,0))</f>
        <v>0</v>
      </c>
      <c r="AC34" s="335">
        <f>INDEX('Summary sales'!$A$6:$BX$50,MATCH($B34,'Summary sales'!$A$6:$A$50,0),MATCH($AB$3,'Summary sales'!$A$7:$BX$7,0))</f>
        <v>0</v>
      </c>
      <c r="AD34" s="335">
        <f t="shared" si="653"/>
        <v>0</v>
      </c>
      <c r="AE34" s="336" t="e">
        <f t="shared" si="654"/>
        <v>#DIV/0!</v>
      </c>
      <c r="AF34" s="335">
        <f>INDEX('SO APRIL 2026 Rev2'!$B$6:$BG$51,MATCH(B34,'SO APRIL 2026 Rev2'!$B$6:$B$51,0),MATCH($AF$3,'SO APRIL 2026 Rev2'!$B$5:$XG$5,0))</f>
        <v>499.97064516129024</v>
      </c>
      <c r="AG34" s="335">
        <f>INDEX('Summary sales'!$A$6:$BX$50,MATCH($B34,'Summary sales'!$A$6:$A$50,0),MATCH($AF$3,'Summary sales'!$A$7:$BX$7,0))</f>
        <v>15.179999999993015</v>
      </c>
      <c r="AH34" s="335">
        <f t="shared" si="655"/>
        <v>-484.79064516129722</v>
      </c>
      <c r="AI34" s="336">
        <f t="shared" si="656"/>
        <v>3.0361782530444276E-2</v>
      </c>
      <c r="AJ34" s="335">
        <f>INDEX('SO APRIL 2026 Rev2'!$B$6:$BG$51,MATCH(B34,'SO APRIL 2026 Rev2'!$B$6:$B$51,0),MATCH($AJ$3,'SO APRIL 2026 Rev2'!$B$5:$XG$5,0))</f>
        <v>603.76322580644887</v>
      </c>
      <c r="AK34" s="335">
        <f>INDEX('Summary sales'!$A$6:$BX$50,MATCH($B34,'Summary sales'!$A$6:$A$50,0),MATCH($AJ$3,'Summary sales'!$A$7:$BX$7,0))</f>
        <v>933.40000000002328</v>
      </c>
      <c r="AL34" s="335">
        <f t="shared" si="657"/>
        <v>329.63677419357441</v>
      </c>
      <c r="AM34" s="336">
        <f t="shared" si="658"/>
        <v>1.5459702746110071</v>
      </c>
      <c r="AN34" s="335">
        <f>INDEX('SO APRIL 2026 Rev2'!$B$6:$BG$51,MATCH(B34,'SO APRIL 2026 Rev2'!$B$6:$B$51,0),MATCH($AN$3,'SO APRIL 2026 Rev2'!$B$5:$XG$5,0))</f>
        <v>673.27548387096704</v>
      </c>
      <c r="AO34" s="335">
        <f>INDEX('Summary sales'!$A$6:$BX$50,MATCH($B34,'Summary sales'!$A$6:$A$50,0),MATCH($AN$3,'Summary sales'!$A$7:$BX$7,0))</f>
        <v>607.57000000006519</v>
      </c>
      <c r="AP34" s="335">
        <f t="shared" si="659"/>
        <v>-65.705483870901844</v>
      </c>
      <c r="AQ34" s="336">
        <f t="shared" si="660"/>
        <v>0.90240921369491855</v>
      </c>
      <c r="AR34" s="335">
        <f>INDEX('SO APRIL 2026 Rev2'!$B$6:$BG$51,MATCH(B34,'SO APRIL 2026 Rev2'!$B$6:$B$51,0),MATCH($AR$3,'SO APRIL 2026 Rev2'!$B$5:$XG$5,0))</f>
        <v>5514.1990322580623</v>
      </c>
      <c r="AS34" s="335">
        <f>INDEX('Summary sales'!$A$6:$BX$50,MATCH($B34,'Summary sales'!$A$6:$A$50,0),MATCH($AR$3,'Summary sales'!$A$7:$BX$7,0))</f>
        <v>4488.8000000007451</v>
      </c>
      <c r="AT34" s="335">
        <f t="shared" si="661"/>
        <v>-1025.3990322573172</v>
      </c>
      <c r="AU34" s="336">
        <f t="shared" si="662"/>
        <v>0.81404388447737686</v>
      </c>
      <c r="AV34" s="335">
        <f>INDEX('SO APRIL 2026 Rev2'!$B$6:$BG$51,MATCH(B34,'SO APRIL 2026 Rev2'!$B$6:$B$51,0),MATCH($AV$3,'SO APRIL 2026 Rev2'!$B$5:$XG$5,0))</f>
        <v>8000</v>
      </c>
      <c r="AW34" s="335">
        <f>INDEX('Summary sales'!$A$6:$BX$50,MATCH($B34,'Summary sales'!$A$6:$A$50,0),MATCH($AV$3,'Summary sales'!$A$7:$BX$7,0))</f>
        <v>4363.5200000000186</v>
      </c>
      <c r="AX34" s="335">
        <f t="shared" si="663"/>
        <v>-3636.4799999999814</v>
      </c>
      <c r="AY34" s="336">
        <f t="shared" si="664"/>
        <v>0.54544000000000237</v>
      </c>
      <c r="AZ34" s="335">
        <f>INDEX('SO APRIL 2026 Rev2'!$B$6:$BG$51,MATCH(B34,'SO APRIL 2026 Rev2'!$B$6:$B$51,0),MATCH($AZ$3,'SO APRIL 2026 Rev2'!$B$5:$XG$5,0))</f>
        <v>500</v>
      </c>
      <c r="BA34" s="335">
        <f>INDEX('Summary sales'!$A$6:$BX$50,MATCH($B34,'Summary sales'!$A$6:$A$50,0),MATCH($AZ$3,'Summary sales'!$A$7:$BX$7,0))</f>
        <v>923.77999999979511</v>
      </c>
      <c r="BB34" s="335">
        <f t="shared" si="665"/>
        <v>423.77999999979511</v>
      </c>
      <c r="BC34" s="336">
        <f t="shared" si="666"/>
        <v>1.8475599999995902</v>
      </c>
      <c r="BD34" s="335">
        <f>INDEX('SO APRIL 2026 Rev2'!$B$6:$BG$51,MATCH(B34,'SO APRIL 2026 Rev2'!$B$6:$B$51,0),MATCH($BD$3,'SO APRIL 2026 Rev2'!$B$5:$XG$5,0))</f>
        <v>500</v>
      </c>
      <c r="BE34" s="335">
        <f>INDEX('Summary sales'!$A$6:$BX$50,MATCH($B34,'Summary sales'!$A$6:$A$50,0),MATCH($BD$3,'Summary sales'!$A$7:$BX$7,0))</f>
        <v>1017.3300000000017</v>
      </c>
      <c r="BF34" s="335">
        <f t="shared" si="667"/>
        <v>517.33000000000175</v>
      </c>
      <c r="BG34" s="336">
        <f t="shared" si="668"/>
        <v>2.0346600000000037</v>
      </c>
      <c r="BH34" s="335">
        <f>INDEX('SO APRIL 2026 Rev2'!$B$6:$BG$51,MATCH(B34,'SO APRIL 2026 Rev2'!$B$6:$B$51,0),MATCH($BH$3,'SO APRIL 2026 Rev2'!$B$5:$XG$5,0))</f>
        <v>4800</v>
      </c>
      <c r="BI34" s="335">
        <f>INDEX('Summary sales'!$A$6:$BX$50,MATCH($B34,'Summary sales'!$A$6:$A$50,0),MATCH($BH$3,'Summary sales'!$A$7:$BX$7,0))</f>
        <v>3667</v>
      </c>
      <c r="BJ34" s="335">
        <f t="shared" si="669"/>
        <v>-1133</v>
      </c>
      <c r="BK34" s="336">
        <f t="shared" si="670"/>
        <v>0.76395833333333329</v>
      </c>
      <c r="BL34" s="335">
        <f>INDEX('SO APRIL 2026 Rev2'!$B$6:$BG$51,MATCH(B34,'SO APRIL 2026 Rev2'!$B$6:$B$51,0),MATCH($BL$3,'SO APRIL 2026 Rev2'!$B$5:$XG$5,0))</f>
        <v>9000.0570967741915</v>
      </c>
      <c r="BM34" s="335">
        <f>INDEX('Summary sales'!$A$6:$BX$50,MATCH($B34,'Summary sales'!$A$6:$A$50,0),MATCH($BL$3,'Summary sales'!$A$7:$BX$7,0))</f>
        <v>8234.7999999998137</v>
      </c>
      <c r="BN34" s="335">
        <f t="shared" si="671"/>
        <v>-765.25709677437771</v>
      </c>
      <c r="BO34" s="336">
        <f t="shared" si="672"/>
        <v>0.91497197311685252</v>
      </c>
      <c r="BP34" s="335">
        <f>INDEX('SO APRIL 2026 Rev2'!$B$6:$BG$51,MATCH(B34,'SO APRIL 2026 Rev2'!$B$6:$B$51,0),MATCH($BP$3,'SO APRIL 2026 Rev2'!$B$5:$XG$5,0))</f>
        <v>1300</v>
      </c>
      <c r="BQ34" s="335">
        <f>INDEX('Summary sales'!$A$6:$BX$50,MATCH($B34,'Summary sales'!$A$6:$A$50,0),MATCH($BP$3,'Summary sales'!$A$7:$BX$7,0))</f>
        <v>1361.3299999999581</v>
      </c>
      <c r="BR34" s="335">
        <f t="shared" si="673"/>
        <v>61.32999999995809</v>
      </c>
      <c r="BS34" s="336">
        <f t="shared" si="674"/>
        <v>1.0471769230768908</v>
      </c>
      <c r="BT34" s="335">
        <f>INDEX('SO APRIL 2026 Rev2'!$B$6:$BG$51,MATCH(B34,'SO APRIL 2026 Rev2'!$B$6:$B$51,0),MATCH($BT$3,'SO APRIL 2026 Rev2'!$B$5:$XG$5,0))</f>
        <v>1000</v>
      </c>
      <c r="BU34" s="335">
        <f>INDEX('Summary sales'!$A$6:$BX$50,MATCH($B34,'Summary sales'!$A$6:$A$50,0),MATCH($BT$3,'Summary sales'!$A$7:$BX$7,0))</f>
        <v>680.70999999996275</v>
      </c>
      <c r="BV34" s="335">
        <f t="shared" si="675"/>
        <v>-319.29000000003725</v>
      </c>
      <c r="BW34" s="336">
        <f t="shared" si="676"/>
        <v>0.68070999999996273</v>
      </c>
      <c r="BX34" s="335">
        <f>INDEX('SO APRIL 2026 Rev2'!$B$6:$BG$51,MATCH(B34,'SO APRIL 2026 Rev2'!$B$6:$B$51,0),MATCH($BX$3,'SO APRIL 2026 Rev2'!$B$5:$XG$5,0))</f>
        <v>5500</v>
      </c>
      <c r="BY34" s="335">
        <f ca="1">INDEX('Summary sales'!$A$6:$BX$50,MATCH($B34,'Summary sales'!$A$6:$A$50,0),MATCH($BX$3,'Summary sales'!$A$7:$BX$7,0))</f>
        <v>4852.2000000000007</v>
      </c>
      <c r="BZ34" s="335">
        <f t="shared" ca="1" si="677"/>
        <v>-647.79999999999927</v>
      </c>
      <c r="CA34" s="336">
        <f t="shared" ca="1" si="678"/>
        <v>0.8822181818181819</v>
      </c>
      <c r="CB34" s="335">
        <f>INDEX('SO APRIL 2026 Rev2'!$B$6:$BG$51,MATCH(B34,'SO APRIL 2026 Rev2'!$B$6:$B$51,0),MATCH($CB$3,'SO APRIL 2026 Rev2'!$B$5:$XG$5,0))</f>
        <v>70.054838709677327</v>
      </c>
      <c r="CC34" s="335">
        <f>INDEX('Summary sales'!$A$6:$BX$50,MATCH($B34,'Summary sales'!$A$6:$A$50,0),MATCH($CB$3,'Summary sales'!$A$7:$BX$7,0))</f>
        <v>34.19999999999709</v>
      </c>
      <c r="CD34" s="335">
        <f t="shared" si="679"/>
        <v>-35.854838709680237</v>
      </c>
      <c r="CE34" s="336">
        <f t="shared" si="680"/>
        <v>0.48818897637791187</v>
      </c>
      <c r="CF34" s="335">
        <f>INDEX('SO APRIL 2026 Rev2'!$B$6:$BG$51,MATCH(B34,'SO APRIL 2026 Rev2'!$B$6:$B$51,0),MATCH($CF$3,'SO APRIL 2026 Rev2'!$B$5:$XG$5,0))</f>
        <v>89.451612903225808</v>
      </c>
      <c r="CG34" s="335">
        <f>INDEX('Summary sales'!$A$6:$BX$50,MATCH($B34,'Summary sales'!$A$6:$A$50,0),MATCH($CF$3,'Summary sales'!$A$7:$BX$7,0))</f>
        <v>38.352999999988242</v>
      </c>
      <c r="CH34" s="335">
        <f t="shared" si="681"/>
        <v>-51.098612903237566</v>
      </c>
      <c r="CI34" s="336">
        <f t="shared" si="682"/>
        <v>0.42875694194000558</v>
      </c>
      <c r="CJ34" s="335">
        <f>INDEX('SO APRIL 2026 Rev2'!$B$6:$BG$51,MATCH(B34,'SO APRIL 2026 Rev2'!$B$6:$B$51,0),MATCH($CJ$3,'SO APRIL 2026 Rev2'!$B$5:$XG$5,0))</f>
        <v>3500</v>
      </c>
      <c r="CK34" s="335">
        <f>INDEX('Summary sales'!$A$6:$BX$50,MATCH($B34,'Summary sales'!$A$6:$A$50,0),MATCH($CJ$3,'Summary sales'!$A$7:$BX$7,0))</f>
        <v>2585.8999999999069</v>
      </c>
      <c r="CL34" s="335">
        <f t="shared" si="683"/>
        <v>-914.10000000009313</v>
      </c>
      <c r="CM34" s="336">
        <f t="shared" si="684"/>
        <v>0.73882857142854486</v>
      </c>
      <c r="CN34" s="335">
        <f>INDEX('SO APRIL 2026 Rev2'!$B$6:$BG$51,MATCH(B34,'SO APRIL 2026 Rev2'!$B$6:$B$51,0),MATCH($CN$3,'SO APRIL 2026 Rev2'!$B$5:$XG$5,0))</f>
        <v>2900</v>
      </c>
      <c r="CO34" s="335">
        <f>INDEX('Summary sales'!$A$6:$BX$50,MATCH($B34,'Summary sales'!$A$6:$A$50,0),MATCH($CN$3,'Summary sales'!$A$7:$BX$7,0))</f>
        <v>4759.2999999998137</v>
      </c>
      <c r="CP34" s="335">
        <f t="shared" si="685"/>
        <v>1859.2999999998137</v>
      </c>
      <c r="CQ34" s="336">
        <f t="shared" si="686"/>
        <v>1.6411379310344185</v>
      </c>
      <c r="CR34" s="335">
        <f>INDEX('SO APRIL 2026 Rev2'!$B$6:$BG$51,MATCH(B34,'SO APRIL 2026 Rev2'!$B$6:$B$51,0),MATCH($CR$3,'SO APRIL 2026 Rev2'!$B$5:$XG$5,0))</f>
        <v>5000</v>
      </c>
      <c r="CS34" s="335">
        <f>INDEX('Summary sales'!$A$6:$BX$50,MATCH($B34,'Summary sales'!$A$6:$A$50,0),MATCH($CR$3,'Summary sales'!$A$7:$BX$7,0))</f>
        <v>5320.4500000000698</v>
      </c>
      <c r="CT34" s="335">
        <f t="shared" si="687"/>
        <v>320.45000000006985</v>
      </c>
      <c r="CU34" s="336">
        <f t="shared" si="688"/>
        <v>1.064090000000014</v>
      </c>
      <c r="CV34" s="335">
        <f>INDEX('SO APRIL 2026 Rev2'!$B$6:$BG$51,MATCH(B34,'SO APRIL 2026 Rev2'!$B$6:$B$51,0),MATCH($CV$3,'SO APRIL 2026 Rev2'!$B$5:$XG$5,0))</f>
        <v>5000</v>
      </c>
      <c r="CW34" s="335">
        <f>INDEX('Summary sales'!$A$6:$BX$50,MATCH($B34,'Summary sales'!$A$6:$A$50,0),MATCH($CV$3,'Summary sales'!$A$7:$BX$7,0))</f>
        <v>3573.6999999999534</v>
      </c>
      <c r="CX34" s="335">
        <f t="shared" si="689"/>
        <v>-1426.3000000000466</v>
      </c>
      <c r="CY34" s="336">
        <f t="shared" si="690"/>
        <v>0.71473999999999072</v>
      </c>
      <c r="CZ34" s="335">
        <f>INDEX('SO APRIL 2026 Rev2'!$B$6:$BG$51,MATCH(B34,'SO APRIL 2026 Rev2'!$B$6:$B$51,0),MATCH($CZ$3,'SO APRIL 2026 Rev2'!$B$5:$XG$5,0))</f>
        <v>11659.554548387085</v>
      </c>
      <c r="DA34" s="335">
        <f>INDEX('Summary sales'!$A$6:$BX$50,MATCH($B34,'Summary sales'!$A$6:$A$50,0),MATCH($CZ$3,'Summary sales'!$A$7:$BX$7,0))</f>
        <v>14514.499000005424</v>
      </c>
      <c r="DB34" s="335">
        <f t="shared" si="691"/>
        <v>2854.9444516183394</v>
      </c>
      <c r="DC34" s="336">
        <f t="shared" si="692"/>
        <v>1.2448587928269761</v>
      </c>
      <c r="DD34" s="335">
        <f>INDEX('SO APRIL 2026 Rev2'!$B$6:$BG$51,MATCH(B34,'SO APRIL 2026 Rev2'!$B$6:$B$51,0),MATCH($DD$3,'SO APRIL 2026 Rev2'!$B$5:$XG$5,0))</f>
        <v>2020.8603225806426</v>
      </c>
      <c r="DE34" s="335">
        <f>INDEX('Summary sales'!$A$6:$BX$50,MATCH($B34,'Summary sales'!$A$6:$A$50,0),MATCH($DD$3,'Summary sales'!$A$7:$BX$7,0))</f>
        <v>1971.7000000001863</v>
      </c>
      <c r="DF34" s="335">
        <f t="shared" si="693"/>
        <v>-49.160322580456295</v>
      </c>
      <c r="DG34" s="336">
        <f t="shared" si="694"/>
        <v>0.97567356732617794</v>
      </c>
      <c r="DH34" s="335">
        <f>INDEX('SO APRIL 2026 Rev2'!$B$6:$BG$51,MATCH(B34,'SO APRIL 2026 Rev2'!$B$6:$B$51,0),MATCH($DH$3,'SO APRIL 2026 Rev2'!$B$5:$XG$5,0))</f>
        <v>800</v>
      </c>
      <c r="DI34" s="335">
        <f>INDEX('Summary sales'!$A$6:$BX$50,MATCH($B34,'Summary sales'!$A$6:$A$50,0),MATCH($DH$3,'Summary sales'!$A$7:$BX$7,0))</f>
        <v>994.18999999994412</v>
      </c>
      <c r="DJ34" s="335">
        <f t="shared" si="695"/>
        <v>194.18999999994412</v>
      </c>
      <c r="DK34" s="336">
        <f t="shared" si="696"/>
        <v>1.2427374999999301</v>
      </c>
      <c r="DL34" s="335">
        <f>INDEX('SO APRIL 2026 Rev2'!$B$6:$BG$51,MATCH(B34,'SO APRIL 2026 Rev2'!$B$6:$B$51,0),MATCH($DL$3,'SO APRIL 2026 Rev2'!$B$5:$XG$5,0))</f>
        <v>7200</v>
      </c>
      <c r="DM34" s="335">
        <f>INDEX('Summary sales'!$A$6:$BX$50,MATCH($B34,'Summary sales'!$A$6:$A$50,0),MATCH($DL$3,'Summary sales'!$A$7:$BX$7,0))</f>
        <v>8125.230000000447</v>
      </c>
      <c r="DN34" s="335">
        <f t="shared" si="697"/>
        <v>925.23000000044703</v>
      </c>
      <c r="DO34" s="336">
        <f t="shared" si="698"/>
        <v>1.1285041666667288</v>
      </c>
      <c r="DP34" s="335">
        <f>INDEX('SO APRIL 2026 Rev2'!$B$6:$BG$51,MATCH(B34,'SO APRIL 2026 Rev2'!$B$6:$B$51,0),MATCH($DP$3,'SO APRIL 2026 Rev2'!$B$5:$XG$5,0))</f>
        <v>3499.876774193548</v>
      </c>
      <c r="DQ34" s="335">
        <f>INDEX('Summary sales'!$A$6:$BX$50,MATCH($B34,'Summary sales'!$A$6:$A$50,0),MATCH($DP$3,'Summary sales'!$A$7:$BX$7,0))</f>
        <v>2878.3199999999779</v>
      </c>
      <c r="DR34" s="335">
        <f t="shared" si="699"/>
        <v>-621.55677419357016</v>
      </c>
      <c r="DS34" s="336">
        <f t="shared" si="700"/>
        <v>0.82240609761559647</v>
      </c>
      <c r="DT34" s="335">
        <f>INDEX('SO APRIL 2026 Rev2'!$B$6:$BG$51,MATCH(B34,'SO APRIL 2026 Rev2'!$B$6:$B$51,0),MATCH($DT$3,'SO APRIL 2026 Rev2'!$B$5:$XG$5,0))</f>
        <v>2043.2745161290325</v>
      </c>
      <c r="DU34" s="335">
        <f>INDEX('Summary sales'!$A$6:$BX$50,MATCH($B34,'Summary sales'!$A$6:$A$50,0),MATCH($DT$3,'Summary sales'!$A$7:$BX$7,0))</f>
        <v>979.52999999979511</v>
      </c>
      <c r="DV34" s="335">
        <f t="shared" si="701"/>
        <v>-1063.7445161292374</v>
      </c>
      <c r="DW34" s="336">
        <f t="shared" si="702"/>
        <v>0.47939226583000066</v>
      </c>
      <c r="DX34" s="335">
        <f>INDEX('SO APRIL 2026 Rev2'!$B$6:$BG$51,MATCH(B34,'SO APRIL 2026 Rev2'!$B$6:$B$51,0),MATCH($DX$3,'SO APRIL 2026 Rev2'!$B$5:$XG$5,0))</f>
        <v>1999.5303225806451</v>
      </c>
      <c r="DY34" s="335">
        <f>INDEX('Summary sales'!$A$6:$BX$50,MATCH($B34,'Summary sales'!$A$6:$A$50,0),MATCH($DX$3,'Summary sales'!$A$7:$BX$7,0))</f>
        <v>2025.890000000014</v>
      </c>
      <c r="DZ34" s="335">
        <f t="shared" si="703"/>
        <v>26.359677419368836</v>
      </c>
      <c r="EA34" s="336">
        <f t="shared" si="704"/>
        <v>1.0131829345730292</v>
      </c>
      <c r="EB34" s="335">
        <f>INDEX('SO APRIL 2026 Rev2'!$B$6:$BG$51,MATCH(B34,'SO APRIL 2026 Rev2'!$B$6:$B$51,0),MATCH($EB$3,'SO APRIL 2026 Rev2'!$B$5:$XG$5,0))</f>
        <v>1000</v>
      </c>
      <c r="EC34" s="335">
        <f>INDEX('Summary sales'!$A$6:$BX$50,MATCH($B34,'Summary sales'!$A$6:$A$50,0),MATCH($EB$3,'Summary sales'!$A$7:$BX$7,0))</f>
        <v>854.52000000001863</v>
      </c>
      <c r="ED34" s="335">
        <f t="shared" si="705"/>
        <v>-145.47999999998137</v>
      </c>
      <c r="EE34" s="336">
        <f t="shared" si="706"/>
        <v>0.8545200000000186</v>
      </c>
      <c r="EF34" s="335">
        <f>INDEX('SO APRIL 2026 Rev2'!$B$6:$BG$51,MATCH(B34,'SO APRIL 2026 Rev2'!$B$6:$B$51,0),MATCH($EF$3,'SO APRIL 2026 Rev2'!$B$5:$XG$5,0))</f>
        <v>11007.047419354845</v>
      </c>
      <c r="EG34" s="335">
        <f>INDEX('Summary sales'!$A$6:$BX$50,MATCH($B34,'Summary sales'!$A$6:$A$50,0),MATCH($EF$3,'Summary sales'!$A$7:$BX$7,0))</f>
        <v>9659.8899999996647</v>
      </c>
      <c r="EH34" s="335">
        <f t="shared" si="707"/>
        <v>-1347.1574193551805</v>
      </c>
      <c r="EI34" s="336">
        <f t="shared" si="708"/>
        <v>0.87760955612979985</v>
      </c>
      <c r="EJ34" s="335">
        <f>INDEX('SO APRIL 2026 Rev2'!$B$6:$BG$51,MATCH(B34,'SO APRIL 2026 Rev2'!$B$6:$B$51,0),MATCH($EJ$3,'SO APRIL 2026 Rev2'!$B$5:$XG$5,0))</f>
        <v>1519.5448387096778</v>
      </c>
      <c r="EK34" s="335">
        <f>INDEX('Summary sales'!$A$6:$BX$50,MATCH($B34,'Summary sales'!$A$6:$A$50,0),MATCH($EJ$3,'Summary sales'!$A$7:$BX$7,0))</f>
        <v>1974.0300000000279</v>
      </c>
      <c r="EL34" s="335">
        <f t="shared" si="709"/>
        <v>454.48516129035011</v>
      </c>
      <c r="EM34" s="336">
        <f t="shared" si="710"/>
        <v>1.2990929584389734</v>
      </c>
      <c r="EN34" s="335">
        <f>INDEX('SO APRIL 2026 Rev2'!$B$6:$BG$51,MATCH(B34,'SO APRIL 2026 Rev2'!$B$6:$B$51,0),MATCH($EN$3,'SO APRIL 2026 Rev2'!$B$5:$XG$5,0))</f>
        <v>3999.6741935483842</v>
      </c>
      <c r="EO34" s="335">
        <f>INDEX('Summary sales'!$A$6:$BX$50,MATCH($B34,'Summary sales'!$A$6:$A$50,0),MATCH($EN$3,'Summary sales'!$A$7:$BX$7,0))</f>
        <v>5524.5300000002608</v>
      </c>
      <c r="EP34" s="335">
        <f t="shared" si="711"/>
        <v>1524.8558064518766</v>
      </c>
      <c r="EQ34" s="336">
        <f t="shared" si="712"/>
        <v>1.3812450046335081</v>
      </c>
      <c r="ER34" s="335">
        <f>INDEX('SO APRIL 2026 Rev2'!$B$6:$BG$51,MATCH(B34,'SO APRIL 2026 Rev2'!$B$6:$B$51,0),MATCH($ER$3,'SO APRIL 2026 Rev2'!$B$5:$XG$5,0))</f>
        <v>7000</v>
      </c>
      <c r="ES34" s="335">
        <f>INDEX('Summary sales'!$A$6:$BX$50,MATCH(B34,'Summary sales'!$A$6:$A$50,0),MATCH($ER$3,'Summary sales'!$A$7:$BX$7,0))</f>
        <v>6676.109999999986</v>
      </c>
      <c r="ET34" s="335">
        <f t="shared" si="713"/>
        <v>-323.89000000001397</v>
      </c>
      <c r="EU34" s="336">
        <f t="shared" si="714"/>
        <v>0.95372999999999797</v>
      </c>
      <c r="EV34" s="335">
        <f>INDEX('SO APRIL 2026 Rev2'!$B$6:$BG$51,MATCH(B34,'SO APRIL 2026 Rev2'!$B$6:$B$51,0),MATCH($EV$3,'SO APRIL 2026 Rev2'!$B$5:$XG$5,0))</f>
        <v>5000</v>
      </c>
      <c r="EW34" s="335">
        <f>INDEX('Summary sales'!$A$6:$BX$50,MATCH($B34,'Summary sales'!$A$6:$A$50,0),MATCH($EV$3,'Summary sales'!$A$7:$BX$7,0))</f>
        <v>5383.0500000000466</v>
      </c>
      <c r="EX34" s="335">
        <f t="shared" si="715"/>
        <v>383.05000000004657</v>
      </c>
      <c r="EY34" s="336">
        <f t="shared" si="716"/>
        <v>1.0766100000000094</v>
      </c>
      <c r="EZ34" s="335">
        <f>INDEX('SO APRIL 2026 Rev2'!$B$6:$BG$51,MATCH(B34,'SO APRIL 2026 Rev2'!$B$6:$B$51,0),MATCH($EZ$3,'SO APRIL 2026 Rev2'!$B$5:$XG$5,0))</f>
        <v>26500</v>
      </c>
      <c r="FA34" s="335">
        <f>INDEX('Summary sales'!$A$6:$BX$50,MATCH($B34,'Summary sales'!$A$6:$A$50,0),MATCH($EZ$3,'Summary sales'!$A$7:$BX$7,0))</f>
        <v>34387.009999999776</v>
      </c>
      <c r="FB34" s="335">
        <f t="shared" si="717"/>
        <v>7887.0099999997765</v>
      </c>
      <c r="FC34" s="336">
        <f t="shared" si="718"/>
        <v>1.2976230188679161</v>
      </c>
      <c r="FD34" s="335">
        <f>INDEX('SO APRIL 2026 Rev2'!$B$6:$BG$51,MATCH(B34,'SO APRIL 2026 Rev2'!$B$6:$B$51,0),MATCH($FD$3,'SO APRIL 2026 Rev2'!$B$5:$XG$5,0))</f>
        <v>6500</v>
      </c>
      <c r="FE34" s="335">
        <f>INDEX('Summary sales'!$A$6:$BX$50,MATCH(B34,'Summary sales'!$A$6:$A$50,0),MATCH($FD$3,'Summary sales'!$A$7:$BX$7,0))</f>
        <v>5775.0800000000745</v>
      </c>
      <c r="FF34" s="335">
        <f t="shared" si="719"/>
        <v>-724.91999999992549</v>
      </c>
      <c r="FG34" s="336">
        <f t="shared" si="720"/>
        <v>0.8884738461538576</v>
      </c>
      <c r="FH34" s="335">
        <f>INDEX('SO APRIL 2026 Rev2'!$B$6:$BG$51,MATCH(B34,'SO APRIL 2026 Rev2'!$B$6:$B$51,0),MATCH($FH$3,'SO APRIL 2026 Rev2'!$B$5:$XG$5,0))</f>
        <v>3500</v>
      </c>
      <c r="FI34" s="335">
        <f>INDEX('Summary sales'!$A$6:$BX$50,MATCH(B34,'Summary sales'!$A$6:$A$50,0),MATCH($FH$3,'Summary sales'!$A$7:$BX$7,0))</f>
        <v>2069.0999999996275</v>
      </c>
      <c r="FJ34" s="335">
        <f t="shared" si="721"/>
        <v>-1430.9000000003725</v>
      </c>
      <c r="FK34" s="336">
        <f t="shared" si="722"/>
        <v>0.5911714285713221</v>
      </c>
      <c r="FL34" s="335">
        <f>INDEX('SO APRIL 2026 Rev2'!$B$6:$BG$51,MATCH(B34,'SO APRIL 2026 Rev2'!$B$6:$B$51,0),MATCH($FL$3,'SO APRIL 2026 Rev2'!$B$5:$XG$5,0))</f>
        <v>726.8151612903232</v>
      </c>
      <c r="FM34" s="335">
        <f>INDEX('Summary sales'!$A$6:$BX$50,MATCH(B34,'Summary sales'!$A$6:$A$50,0),MATCH($FL$3,'Summary sales'!$A$7:$BX$7,0))</f>
        <v>874.8399999999674</v>
      </c>
      <c r="FN34" s="335">
        <f t="shared" si="723"/>
        <v>148.0248387096442</v>
      </c>
      <c r="FO34" s="336">
        <f t="shared" si="724"/>
        <v>1.203662288011238</v>
      </c>
      <c r="FP34" s="335">
        <f>INDEX('SO APRIL 2026 Rev2'!$B$6:$BG$51,MATCH(B34,'SO APRIL 2026 Rev2'!$B$6:$B$51,0),MATCH($FP$3,'SO APRIL 2026 Rev2'!$B$5:$XG$5,0))</f>
        <v>3018.0416129032269</v>
      </c>
      <c r="FQ34" s="335">
        <f>INDEX('Summary sales'!$A$6:$BX$50,MATCH(B34,'Summary sales'!$A$6:$A$50,0),MATCH($FP$3,'Summary sales'!$A$7:$BX$7,0))</f>
        <v>4062.2800000002608</v>
      </c>
      <c r="FR34" s="335">
        <f t="shared" si="725"/>
        <v>1044.2383870970339</v>
      </c>
      <c r="FS34" s="336">
        <f t="shared" si="726"/>
        <v>1.3459986710032541</v>
      </c>
      <c r="FT34" s="335">
        <f>INDEX('SO APRIL 2026 Rev2'!$B$6:$BG$51,MATCH(B34,'SO APRIL 2026 Rev2'!$B$6:$B$51,0),MATCH($FT$3,'SO APRIL 2026 Rev2'!$B$5:$XG$5,0))</f>
        <v>2044.9996774193546</v>
      </c>
      <c r="FU34" s="335">
        <f>INDEX('Summary sales'!$A$6:$BX$50,MATCH(B34,'Summary sales'!$A$6:$A$50,0),MATCH($FT$3,'Summary sales'!$A$7:$BX$7,0))</f>
        <v>4451.3499999998603</v>
      </c>
      <c r="FV34" s="335">
        <f t="shared" si="727"/>
        <v>2406.3503225805057</v>
      </c>
      <c r="FW34" s="336">
        <f t="shared" si="728"/>
        <v>2.1766996098586922</v>
      </c>
      <c r="FX34" s="335">
        <f>INDEX('SO APRIL 2026 Rev2'!$B$6:$BG$51,MATCH(B34,'SO APRIL 2026 Rev2'!$B$6:$B$51,0),MATCH($FX$3,'SO APRIL 2026 Rev2'!$B$5:$XG$5,0))</f>
        <v>369.61070967741654</v>
      </c>
      <c r="FY34" s="335">
        <f>INDEX('Summary sales'!$A$6:$BX$50,MATCH(B34,'Summary sales'!$A$6:$A$50,0),MATCH($FX$3,'Summary sales'!$A$7:$BX$7,0))</f>
        <v>0</v>
      </c>
      <c r="FZ34" s="335">
        <f t="shared" si="729"/>
        <v>-369.61070967741654</v>
      </c>
      <c r="GA34" s="336">
        <f t="shared" si="730"/>
        <v>0</v>
      </c>
      <c r="GB34" s="335">
        <f>INDEX('SO APRIL 2026 Rev2'!$B$6:$BG$51,MATCH(B34,'SO APRIL 2026 Rev2'!$B$6:$B$51,0),MATCH($GB$3,'SO APRIL 2026 Rev2'!$B$5:$XG$5,0))</f>
        <v>0</v>
      </c>
      <c r="GC34" s="335">
        <f>INDEX('Summary sales'!$A$6:$BX$50,MATCH(B34,'Summary sales'!$A$6:$A$50,0),MATCH($GB$3,'Summary sales'!$A$7:$BX$7,0))</f>
        <v>0</v>
      </c>
      <c r="GD34" s="335">
        <f t="shared" si="731"/>
        <v>0</v>
      </c>
      <c r="GE34" s="336" t="e">
        <f t="shared" si="732"/>
        <v>#DIV/0!</v>
      </c>
      <c r="GF34" s="335">
        <f>INDEX('SO APRIL 2026 Rev2'!$B$6:$BG$51,MATCH(B34,'SO APRIL 2026 Rev2'!$B$6:$B$51,0),MATCH($GF$3,'SO APRIL 2026 Rev2'!$B$5:$XG$5,0))</f>
        <v>5000</v>
      </c>
      <c r="GG34" s="335">
        <f>INDEX('Summary sales'!$A$6:$BX$50,MATCH($B34,'Summary sales'!$A$6:$A$50,0),MATCH($GF$3,'Summary sales'!$A$7:$BX$7,0))</f>
        <v>7089.3960000006482</v>
      </c>
      <c r="GH34" s="335">
        <f t="shared" si="733"/>
        <v>2089.3960000006482</v>
      </c>
      <c r="GI34" s="336">
        <f t="shared" si="734"/>
        <v>1.4178792000001297</v>
      </c>
      <c r="GJ34" s="335">
        <f>INDEX('SO APRIL 2026 Rev2'!$B$6:$BG$51,MATCH(B34,'SO APRIL 2026 Rev2'!$B$6:$B$51,0),MATCH($GJ$3,'SO APRIL 2026 Rev2'!$B$5:$XG$5,0))</f>
        <v>1121.900322580635</v>
      </c>
      <c r="GK34" s="335">
        <f>INDEX('Summary sales'!$A$6:$BX$50,MATCH($B34,'Summary sales'!$A$6:$A$50,0),MATCH($GJ$3,'Summary sales'!$A$7:$BX$7,0))</f>
        <v>1220.4799999999814</v>
      </c>
      <c r="GL34" s="335">
        <f t="shared" si="735"/>
        <v>98.579677419346353</v>
      </c>
      <c r="GM34" s="336">
        <f t="shared" si="736"/>
        <v>1.0878684812146144</v>
      </c>
      <c r="GN34" s="335">
        <f>INDEX('SO APRIL 2026 Rev2'!$B$6:$BG$51,MATCH(B34,'SO APRIL 2026 Rev2'!$B$6:$B$51,0),MATCH($GN$3,'SO APRIL 2026 Rev2'!$B$5:$XG$5,0))</f>
        <v>1800</v>
      </c>
      <c r="GO34" s="335">
        <f>INDEX('Summary sales'!$A$6:$BX$50,MATCH(B34,'Summary sales'!$A$6:$A$50,0),MATCH($GN$3,'Summary sales'!$A$7:$BX$7,0))</f>
        <v>1835.6830000000191</v>
      </c>
      <c r="GP34" s="335">
        <f t="shared" si="737"/>
        <v>35.683000000019092</v>
      </c>
      <c r="GQ34" s="336">
        <f t="shared" si="738"/>
        <v>1.0198238888888995</v>
      </c>
      <c r="GR34" s="335">
        <f>INDEX('SO APRIL 2026 Rev2'!$B$6:$BG$51,MATCH(B34,'SO APRIL 2026 Rev2'!$B$6:$B$51,0),MATCH($GR$3,'SO APRIL 2026 Rev2'!$B$5:$XG$5,0))</f>
        <v>2499.7025806451697</v>
      </c>
      <c r="GS34" s="335">
        <f>INDEX('Summary sales'!$A$6:$BX$50,MATCH(B34,'Summary sales'!$A$6:$A$50,0),MATCH($GR$3,'Summary sales'!$A$7:$BX$7,0))</f>
        <v>4257</v>
      </c>
      <c r="GT34" s="335">
        <f t="shared" si="739"/>
        <v>1757.2974193548303</v>
      </c>
      <c r="GU34" s="336">
        <f t="shared" si="740"/>
        <v>1.7030026023741089</v>
      </c>
      <c r="GV34" s="335">
        <f>INDEX('SO APRIL 2026 Rev2'!$B$6:$BG$51,MATCH(B34,'SO APRIL 2026 Rev2'!$B$6:$B$51,0),MATCH($GV$3,'SO APRIL 2026 Rev2'!$B$5:$XG$5,0))</f>
        <v>0</v>
      </c>
      <c r="GW34" s="335">
        <f>INDEX('Summary sales'!$A$6:$BX$50,MATCH(B34,'Summary sales'!$A$6:$A$50,0),MATCH($GV$3,'Summary sales'!$A$7:$BX$7,0))</f>
        <v>0</v>
      </c>
      <c r="GX34" s="335">
        <f t="shared" si="741"/>
        <v>0</v>
      </c>
      <c r="GY34" s="336" t="e">
        <f t="shared" si="742"/>
        <v>#DIV/0!</v>
      </c>
      <c r="GZ34" s="335">
        <f>INDEX('SO APRIL 2026 Rev2'!$B$6:$BG$51,MATCH(B34,'SO APRIL 2026 Rev2'!$B$6:$B$51,0),MATCH($GZ$3,'SO APRIL 2026 Rev2'!$B$5:$XG$5,0))</f>
        <v>0</v>
      </c>
      <c r="HA34" s="335">
        <f>INDEX('Summary sales'!$A$6:$BX$50,MATCH(B34,'Summary sales'!$A$6:$A$50,0),MATCH($GZ$3,'Summary sales'!$A$7:$BX$7,0))</f>
        <v>0</v>
      </c>
      <c r="HB34" s="335">
        <f t="shared" si="743"/>
        <v>0</v>
      </c>
      <c r="HC34" s="379" t="e">
        <f t="shared" si="744"/>
        <v>#DIV/0!</v>
      </c>
    </row>
    <row r="35" spans="1:211" s="317" customFormat="1" ht="15" customHeight="1">
      <c r="A35" s="574"/>
      <c r="B35" s="338">
        <f t="shared" si="745"/>
        <v>46137</v>
      </c>
      <c r="C35" s="334" t="str">
        <f t="shared" si="638"/>
        <v>Sab</v>
      </c>
      <c r="D35" s="335">
        <f t="shared" si="639"/>
        <v>160321.16912903223</v>
      </c>
      <c r="E35" s="335">
        <f t="shared" ca="1" si="640"/>
        <v>162081.36199999615</v>
      </c>
      <c r="F35" s="335">
        <f t="shared" ca="1" si="641"/>
        <v>1760.1928709639178</v>
      </c>
      <c r="G35" s="336">
        <f t="shared" ca="1" si="642"/>
        <v>1.0109791668843635</v>
      </c>
      <c r="H35" s="335">
        <f>INDEX('SO APRIL 2026 Rev2'!$B$6:$BG$51,MATCH(B35,'SO APRIL 2026 Rev2'!$B$6:$B$51,0),MATCH($H$3,'SO APRIL 2026 Rev2'!$B$5:$XG$5,0))</f>
        <v>733.57290322580695</v>
      </c>
      <c r="I35" s="335">
        <f>INDEX('Summary sales'!$A$6:$BX$50,MATCH(B35,'Summary sales'!$A$6:$A$50,0),MATCH($H$3,'Summary sales'!$A$7:$BX$7,0))</f>
        <v>1114.8699999998789</v>
      </c>
      <c r="J35" s="335">
        <f t="shared" si="643"/>
        <v>381.29709677407197</v>
      </c>
      <c r="K35" s="336">
        <f t="shared" si="644"/>
        <v>1.5197807812929833</v>
      </c>
      <c r="L35" s="335">
        <f>INDEX('SO APRIL 2026 Rev2'!$B$6:$BG$51,MATCH(B35,'SO APRIL 2026 Rev2'!$B$6:$B$51,0),MATCH($L$3,'SO APRIL 2026 Rev2'!$B$5:$XG$5,0))</f>
        <v>1500</v>
      </c>
      <c r="M35" s="335">
        <f>INDEX('Summary sales'!$A$6:$BX$50,MATCH($B35,'Summary sales'!$A$6:$A$50,0),MATCH($L$3,'Summary sales'!$A$7:$BX$7,0))</f>
        <v>1963.910000000149</v>
      </c>
      <c r="N35" s="335">
        <f t="shared" si="645"/>
        <v>463.91000000014901</v>
      </c>
      <c r="O35" s="336">
        <f t="shared" si="646"/>
        <v>1.3092733333334328</v>
      </c>
      <c r="P35" s="335">
        <f>INDEX('SO APRIL 2026 Rev2'!$B$6:$BG$51,MATCH(B35,'SO APRIL 2026 Rev2'!$B$6:$B$51,0),MATCH($P$3,'SO APRIL 2026 Rev2'!$B$5:$XG$5,0))</f>
        <v>1129.7312903225857</v>
      </c>
      <c r="Q35" s="335">
        <f>INDEX('Summary sales'!$A$6:$BX$50,MATCH($B35,'Summary sales'!$A$6:$A$50,0),MATCH($P$3,'Summary sales'!$A$7:$BX$7,0))</f>
        <v>941.02000000001863</v>
      </c>
      <c r="R35" s="335">
        <f t="shared" si="647"/>
        <v>-188.71129032256704</v>
      </c>
      <c r="S35" s="336">
        <f t="shared" si="648"/>
        <v>0.83295913644324926</v>
      </c>
      <c r="T35" s="335">
        <f>INDEX('SO APRIL 2026 Rev2'!$B$6:$BG$51,MATCH(B35,'SO APRIL 2026 Rev2'!$B$6:$B$51,0),MATCH($T$3,'SO APRIL 2026 Rev2'!$B$5:$XG$5,0))</f>
        <v>3282.5161290322658</v>
      </c>
      <c r="U35" s="335">
        <f>INDEX('Summary sales'!$A$6:$BX$50,MATCH($B35,'Summary sales'!$A$6:$A$50,0),MATCH($T$3,'Summary sales'!$A$7:$BX$7,0))</f>
        <v>3408.7999999998137</v>
      </c>
      <c r="V35" s="335">
        <f t="shared" si="649"/>
        <v>126.28387096754795</v>
      </c>
      <c r="W35" s="336">
        <f t="shared" si="650"/>
        <v>1.0384716680751782</v>
      </c>
      <c r="X35" s="335">
        <f>INDEX('SO APRIL 2026 Rev2'!$B$6:$BG$51,MATCH(B35,'SO APRIL 2026 Rev2'!$B$6:$B$51,0),MATCH($X$3,'SO APRIL 2026 Rev2'!$B$5:$XG$5,0))</f>
        <v>644.02064516129087</v>
      </c>
      <c r="Y35" s="335">
        <f>INDEX('Summary sales'!$A$6:$BX$50,MATCH($B35,'Summary sales'!$A$6:$A$50,0),MATCH($X$3,'Summary sales'!$A$7:$BX$7,0))</f>
        <v>666.75</v>
      </c>
      <c r="Z35" s="335">
        <f t="shared" si="651"/>
        <v>22.729354838709128</v>
      </c>
      <c r="AA35" s="336">
        <f t="shared" si="652"/>
        <v>1.0352928978433862</v>
      </c>
      <c r="AB35" s="335">
        <f>INDEX('SO APRIL 2026 Rev2'!$B$6:$BG$51,MATCH(B35,'SO APRIL 2026 Rev2'!$B$6:$B$51,0),MATCH($AB$3,'SO APRIL 2026 Rev2'!$B$5:$XG$5,0))</f>
        <v>0</v>
      </c>
      <c r="AC35" s="335">
        <f>INDEX('Summary sales'!$A$6:$BX$50,MATCH($B35,'Summary sales'!$A$6:$A$50,0),MATCH($AB$3,'Summary sales'!$A$7:$BX$7,0))</f>
        <v>0</v>
      </c>
      <c r="AD35" s="335">
        <f t="shared" si="653"/>
        <v>0</v>
      </c>
      <c r="AE35" s="336" t="e">
        <f t="shared" si="654"/>
        <v>#DIV/0!</v>
      </c>
      <c r="AF35" s="335">
        <f>INDEX('SO APRIL 2026 Rev2'!$B$6:$BG$51,MATCH(B35,'SO APRIL 2026 Rev2'!$B$6:$B$51,0),MATCH($AF$3,'SO APRIL 2026 Rev2'!$B$5:$XG$5,0))</f>
        <v>499.97064516129024</v>
      </c>
      <c r="AG35" s="335">
        <f>INDEX('Summary sales'!$A$6:$BX$50,MATCH($B35,'Summary sales'!$A$6:$A$50,0),MATCH($AF$3,'Summary sales'!$A$7:$BX$7,0))</f>
        <v>0</v>
      </c>
      <c r="AH35" s="335">
        <f t="shared" si="655"/>
        <v>-499.97064516129024</v>
      </c>
      <c r="AI35" s="336">
        <f t="shared" si="656"/>
        <v>0</v>
      </c>
      <c r="AJ35" s="335">
        <f>INDEX('SO APRIL 2026 Rev2'!$B$6:$BG$51,MATCH(B35,'SO APRIL 2026 Rev2'!$B$6:$B$51,0),MATCH($AJ$3,'SO APRIL 2026 Rev2'!$B$5:$XG$5,0))</f>
        <v>603.76322580644887</v>
      </c>
      <c r="AK35" s="335">
        <f>INDEX('Summary sales'!$A$6:$BX$50,MATCH($B35,'Summary sales'!$A$6:$A$50,0),MATCH($AJ$3,'Summary sales'!$A$7:$BX$7,0))</f>
        <v>468.38000000000466</v>
      </c>
      <c r="AL35" s="335">
        <f t="shared" si="657"/>
        <v>-135.38322580644422</v>
      </c>
      <c r="AM35" s="336">
        <f t="shared" si="658"/>
        <v>0.77576768504638172</v>
      </c>
      <c r="AN35" s="335">
        <f>INDEX('SO APRIL 2026 Rev2'!$B$6:$BG$51,MATCH(B35,'SO APRIL 2026 Rev2'!$B$6:$B$51,0),MATCH($AN$3,'SO APRIL 2026 Rev2'!$B$5:$XG$5,0))</f>
        <v>673.27548387096704</v>
      </c>
      <c r="AO35" s="335">
        <f>INDEX('Summary sales'!$A$6:$BX$50,MATCH($B35,'Summary sales'!$A$6:$A$50,0),MATCH($AN$3,'Summary sales'!$A$7:$BX$7,0))</f>
        <v>359.04999999993015</v>
      </c>
      <c r="AP35" s="335">
        <f t="shared" si="659"/>
        <v>-314.22548387103689</v>
      </c>
      <c r="AQ35" s="336">
        <f t="shared" si="660"/>
        <v>0.53328839175249387</v>
      </c>
      <c r="AR35" s="335">
        <f>INDEX('SO APRIL 2026 Rev2'!$B$6:$BG$51,MATCH(B35,'SO APRIL 2026 Rev2'!$B$6:$B$51,0),MATCH($AR$3,'SO APRIL 2026 Rev2'!$B$5:$XG$5,0))</f>
        <v>4514.1990322580623</v>
      </c>
      <c r="AS35" s="335">
        <f>INDEX('Summary sales'!$A$6:$BX$50,MATCH($B35,'Summary sales'!$A$6:$A$50,0),MATCH($AR$3,'Summary sales'!$A$7:$BX$7,0))</f>
        <v>3748.75</v>
      </c>
      <c r="AT35" s="335">
        <f t="shared" si="661"/>
        <v>-765.44903225806229</v>
      </c>
      <c r="AU35" s="336">
        <f t="shared" si="662"/>
        <v>0.83043524957844528</v>
      </c>
      <c r="AV35" s="335">
        <f>INDEX('SO APRIL 2026 Rev2'!$B$6:$BG$51,MATCH(B35,'SO APRIL 2026 Rev2'!$B$6:$B$51,0),MATCH($AV$3,'SO APRIL 2026 Rev2'!$B$5:$XG$5,0))</f>
        <v>8000</v>
      </c>
      <c r="AW35" s="335">
        <f>INDEX('Summary sales'!$A$6:$BX$50,MATCH($B35,'Summary sales'!$A$6:$A$50,0),MATCH($AV$3,'Summary sales'!$A$7:$BX$7,0))</f>
        <v>3360.7400000002235</v>
      </c>
      <c r="AX35" s="335">
        <f t="shared" si="663"/>
        <v>-4639.2599999997765</v>
      </c>
      <c r="AY35" s="336">
        <f t="shared" si="664"/>
        <v>0.42009250000002796</v>
      </c>
      <c r="AZ35" s="335">
        <f>INDEX('SO APRIL 2026 Rev2'!$B$6:$BG$51,MATCH(B35,'SO APRIL 2026 Rev2'!$B$6:$B$51,0),MATCH($AZ$3,'SO APRIL 2026 Rev2'!$B$5:$XG$5,0))</f>
        <v>250</v>
      </c>
      <c r="BA35" s="335">
        <f>INDEX('Summary sales'!$A$6:$BX$50,MATCH($B35,'Summary sales'!$A$6:$A$50,0),MATCH($AZ$3,'Summary sales'!$A$7:$BX$7,0))</f>
        <v>207.66000000014901</v>
      </c>
      <c r="BB35" s="335">
        <f t="shared" si="665"/>
        <v>-42.339999999850988</v>
      </c>
      <c r="BC35" s="336">
        <f t="shared" si="666"/>
        <v>0.83064000000059601</v>
      </c>
      <c r="BD35" s="335">
        <f>INDEX('SO APRIL 2026 Rev2'!$B$6:$BG$51,MATCH(B35,'SO APRIL 2026 Rev2'!$B$6:$B$51,0),MATCH($BD$3,'SO APRIL 2026 Rev2'!$B$5:$XG$5,0))</f>
        <v>500</v>
      </c>
      <c r="BE35" s="335">
        <f>INDEX('Summary sales'!$A$6:$BX$50,MATCH($B35,'Summary sales'!$A$6:$A$50,0),MATCH($BD$3,'Summary sales'!$A$7:$BX$7,0))</f>
        <v>90.889999999999418</v>
      </c>
      <c r="BF35" s="335">
        <f t="shared" si="667"/>
        <v>-409.11000000000058</v>
      </c>
      <c r="BG35" s="336">
        <f t="shared" si="668"/>
        <v>0.18177999999999883</v>
      </c>
      <c r="BH35" s="335">
        <f>INDEX('SO APRIL 2026 Rev2'!$B$6:$BG$51,MATCH(B35,'SO APRIL 2026 Rev2'!$B$6:$B$51,0),MATCH($BH$3,'SO APRIL 2026 Rev2'!$B$5:$XG$5,0))</f>
        <v>4800</v>
      </c>
      <c r="BI35" s="335">
        <f>INDEX('Summary sales'!$A$6:$BX$50,MATCH($B35,'Summary sales'!$A$6:$A$50,0),MATCH($BH$3,'Summary sales'!$A$7:$BX$7,0))</f>
        <v>3695.5300000000279</v>
      </c>
      <c r="BJ35" s="335">
        <f t="shared" si="669"/>
        <v>-1104.4699999999721</v>
      </c>
      <c r="BK35" s="336">
        <f t="shared" si="670"/>
        <v>0.7699020833333392</v>
      </c>
      <c r="BL35" s="335">
        <f>INDEX('SO APRIL 2026 Rev2'!$B$6:$BG$51,MATCH(B35,'SO APRIL 2026 Rev2'!$B$6:$B$51,0),MATCH($BL$3,'SO APRIL 2026 Rev2'!$B$5:$XG$5,0))</f>
        <v>9000.0570967741915</v>
      </c>
      <c r="BM35" s="335">
        <f>INDEX('Summary sales'!$A$6:$BX$50,MATCH($B35,'Summary sales'!$A$6:$A$50,0),MATCH($BL$3,'Summary sales'!$A$7:$BX$7,0))</f>
        <v>6193.3600000003353</v>
      </c>
      <c r="BN35" s="335">
        <f t="shared" si="671"/>
        <v>-2806.6970967738562</v>
      </c>
      <c r="BO35" s="336">
        <f t="shared" si="672"/>
        <v>0.68814674544900001</v>
      </c>
      <c r="BP35" s="335">
        <f>INDEX('SO APRIL 2026 Rev2'!$B$6:$BG$51,MATCH(B35,'SO APRIL 2026 Rev2'!$B$6:$B$51,0),MATCH($BP$3,'SO APRIL 2026 Rev2'!$B$5:$XG$5,0))</f>
        <v>1300</v>
      </c>
      <c r="BQ35" s="335">
        <f>INDEX('Summary sales'!$A$6:$BX$50,MATCH($B35,'Summary sales'!$A$6:$A$50,0),MATCH($BP$3,'Summary sales'!$A$7:$BX$7,0))</f>
        <v>1396.5600000000559</v>
      </c>
      <c r="BR35" s="335">
        <f t="shared" si="673"/>
        <v>96.560000000055879</v>
      </c>
      <c r="BS35" s="336">
        <f t="shared" si="674"/>
        <v>1.074276923076966</v>
      </c>
      <c r="BT35" s="335">
        <f>INDEX('SO APRIL 2026 Rev2'!$B$6:$BG$51,MATCH(B35,'SO APRIL 2026 Rev2'!$B$6:$B$51,0),MATCH($BT$3,'SO APRIL 2026 Rev2'!$B$5:$XG$5,0))</f>
        <v>1000</v>
      </c>
      <c r="BU35" s="335">
        <f>INDEX('Summary sales'!$A$6:$BX$50,MATCH($B35,'Summary sales'!$A$6:$A$50,0),MATCH($BT$3,'Summary sales'!$A$7:$BX$7,0))</f>
        <v>1650.7299999999814</v>
      </c>
      <c r="BV35" s="335">
        <f t="shared" si="675"/>
        <v>650.72999999998137</v>
      </c>
      <c r="BW35" s="336">
        <f t="shared" si="676"/>
        <v>1.6507299999999814</v>
      </c>
      <c r="BX35" s="335">
        <f>INDEX('SO APRIL 2026 Rev2'!$B$6:$BG$51,MATCH(B35,'SO APRIL 2026 Rev2'!$B$6:$B$51,0),MATCH($BX$3,'SO APRIL 2026 Rev2'!$B$5:$XG$5,0))</f>
        <v>5500</v>
      </c>
      <c r="BY35" s="335">
        <f ca="1">INDEX('Summary sales'!$A$6:$BX$50,MATCH($B35,'Summary sales'!$A$6:$A$50,0),MATCH($BX$3,'Summary sales'!$A$7:$BX$7,0))</f>
        <v>5231.68</v>
      </c>
      <c r="BZ35" s="335">
        <f t="shared" ca="1" si="677"/>
        <v>-268.31999999999971</v>
      </c>
      <c r="CA35" s="336">
        <f t="shared" ca="1" si="678"/>
        <v>0.95121454545454553</v>
      </c>
      <c r="CB35" s="335">
        <f>INDEX('SO APRIL 2026 Rev2'!$B$6:$BG$51,MATCH(B35,'SO APRIL 2026 Rev2'!$B$6:$B$51,0),MATCH($CB$3,'SO APRIL 2026 Rev2'!$B$5:$XG$5,0))</f>
        <v>70.054838709677327</v>
      </c>
      <c r="CC35" s="335">
        <f>INDEX('Summary sales'!$A$6:$BX$50,MATCH($B35,'Summary sales'!$A$6:$A$50,0),MATCH($CB$3,'Summary sales'!$A$7:$BX$7,0))</f>
        <v>0</v>
      </c>
      <c r="CD35" s="335">
        <f t="shared" si="679"/>
        <v>-70.054838709677327</v>
      </c>
      <c r="CE35" s="336">
        <f t="shared" si="680"/>
        <v>0</v>
      </c>
      <c r="CF35" s="335">
        <f>INDEX('SO APRIL 2026 Rev2'!$B$6:$BG$51,MATCH(B35,'SO APRIL 2026 Rev2'!$B$6:$B$51,0),MATCH($CF$3,'SO APRIL 2026 Rev2'!$B$5:$XG$5,0))</f>
        <v>89.451612903225808</v>
      </c>
      <c r="CG35" s="335">
        <f>INDEX('Summary sales'!$A$6:$BX$50,MATCH($B35,'Summary sales'!$A$6:$A$50,0),MATCH($CF$3,'Summary sales'!$A$7:$BX$7,0))</f>
        <v>68.336999999999534</v>
      </c>
      <c r="CH35" s="335">
        <f t="shared" si="681"/>
        <v>-21.114612903226273</v>
      </c>
      <c r="CI35" s="336">
        <f t="shared" si="682"/>
        <v>0.76395492246663743</v>
      </c>
      <c r="CJ35" s="335">
        <f>INDEX('SO APRIL 2026 Rev2'!$B$6:$BG$51,MATCH(B35,'SO APRIL 2026 Rev2'!$B$6:$B$51,0),MATCH($CJ$3,'SO APRIL 2026 Rev2'!$B$5:$XG$5,0))</f>
        <v>3500</v>
      </c>
      <c r="CK35" s="335">
        <f>INDEX('Summary sales'!$A$6:$BX$50,MATCH($B35,'Summary sales'!$A$6:$A$50,0),MATCH($CJ$3,'Summary sales'!$A$7:$BX$7,0))</f>
        <v>3556.3999999999069</v>
      </c>
      <c r="CL35" s="335">
        <f t="shared" si="683"/>
        <v>56.399999999906868</v>
      </c>
      <c r="CM35" s="336">
        <f t="shared" si="684"/>
        <v>1.0161142857142591</v>
      </c>
      <c r="CN35" s="335">
        <f>INDEX('SO APRIL 2026 Rev2'!$B$6:$BG$51,MATCH(B35,'SO APRIL 2026 Rev2'!$B$6:$B$51,0),MATCH($CN$3,'SO APRIL 2026 Rev2'!$B$5:$XG$5,0))</f>
        <v>2900</v>
      </c>
      <c r="CO35" s="335">
        <f>INDEX('Summary sales'!$A$6:$BX$50,MATCH($B35,'Summary sales'!$A$6:$A$50,0),MATCH($CN$3,'Summary sales'!$A$7:$BX$7,0))</f>
        <v>0</v>
      </c>
      <c r="CP35" s="335">
        <f t="shared" si="685"/>
        <v>-2900</v>
      </c>
      <c r="CQ35" s="336">
        <f t="shared" si="686"/>
        <v>0</v>
      </c>
      <c r="CR35" s="335">
        <f>INDEX('SO APRIL 2026 Rev2'!$B$6:$BG$51,MATCH(B35,'SO APRIL 2026 Rev2'!$B$6:$B$51,0),MATCH($CR$3,'SO APRIL 2026 Rev2'!$B$5:$XG$5,0))</f>
        <v>5000</v>
      </c>
      <c r="CS35" s="335">
        <f>INDEX('Summary sales'!$A$6:$BX$50,MATCH($B35,'Summary sales'!$A$6:$A$50,0),MATCH($CR$3,'Summary sales'!$A$7:$BX$7,0))</f>
        <v>9389.3099999999395</v>
      </c>
      <c r="CT35" s="335">
        <f t="shared" si="687"/>
        <v>4389.3099999999395</v>
      </c>
      <c r="CU35" s="336">
        <f t="shared" si="688"/>
        <v>1.8778619999999879</v>
      </c>
      <c r="CV35" s="335">
        <f>INDEX('SO APRIL 2026 Rev2'!$B$6:$BG$51,MATCH(B35,'SO APRIL 2026 Rev2'!$B$6:$B$51,0),MATCH($CV$3,'SO APRIL 2026 Rev2'!$B$5:$XG$5,0))</f>
        <v>5000</v>
      </c>
      <c r="CW35" s="335">
        <f>INDEX('Summary sales'!$A$6:$BX$50,MATCH($B35,'Summary sales'!$A$6:$A$50,0),MATCH($CV$3,'Summary sales'!$A$7:$BX$7,0))</f>
        <v>0</v>
      </c>
      <c r="CX35" s="335">
        <f t="shared" si="689"/>
        <v>-5000</v>
      </c>
      <c r="CY35" s="336">
        <f t="shared" si="690"/>
        <v>0</v>
      </c>
      <c r="CZ35" s="335">
        <f>INDEX('SO APRIL 2026 Rev2'!$B$6:$BG$51,MATCH(B35,'SO APRIL 2026 Rev2'!$B$6:$B$51,0),MATCH($CZ$3,'SO APRIL 2026 Rev2'!$B$5:$XG$5,0))</f>
        <v>11659.554548387085</v>
      </c>
      <c r="DA35" s="335">
        <f>INDEX('Summary sales'!$A$6:$BX$50,MATCH($B35,'Summary sales'!$A$6:$A$50,0),MATCH($CZ$3,'Summary sales'!$A$7:$BX$7,0))</f>
        <v>13149.754999995232</v>
      </c>
      <c r="DB35" s="335">
        <f t="shared" si="691"/>
        <v>1490.200451608147</v>
      </c>
      <c r="DC35" s="336">
        <f t="shared" si="692"/>
        <v>1.1278093811752261</v>
      </c>
      <c r="DD35" s="335">
        <f>INDEX('SO APRIL 2026 Rev2'!$B$6:$BG$51,MATCH(B35,'SO APRIL 2026 Rev2'!$B$6:$B$51,0),MATCH($DD$3,'SO APRIL 2026 Rev2'!$B$5:$XG$5,0))</f>
        <v>2020.8603225806426</v>
      </c>
      <c r="DE35" s="335">
        <f>INDEX('Summary sales'!$A$6:$BX$50,MATCH($B35,'Summary sales'!$A$6:$A$50,0),MATCH($DD$3,'Summary sales'!$A$7:$BX$7,0))</f>
        <v>2507.320000000298</v>
      </c>
      <c r="DF35" s="335">
        <f t="shared" si="693"/>
        <v>486.45967741965546</v>
      </c>
      <c r="DG35" s="336">
        <f t="shared" si="694"/>
        <v>1.2407190996745612</v>
      </c>
      <c r="DH35" s="335">
        <f>INDEX('SO APRIL 2026 Rev2'!$B$6:$BG$51,MATCH(B35,'SO APRIL 2026 Rev2'!$B$6:$B$51,0),MATCH($DH$3,'SO APRIL 2026 Rev2'!$B$5:$XG$5,0))</f>
        <v>800</v>
      </c>
      <c r="DI35" s="335">
        <f>INDEX('Summary sales'!$A$6:$BX$50,MATCH($B35,'Summary sales'!$A$6:$A$50,0),MATCH($DH$3,'Summary sales'!$A$7:$BX$7,0))</f>
        <v>932.65000000002328</v>
      </c>
      <c r="DJ35" s="335">
        <f t="shared" si="695"/>
        <v>132.65000000002328</v>
      </c>
      <c r="DK35" s="336">
        <f t="shared" si="696"/>
        <v>1.165812500000029</v>
      </c>
      <c r="DL35" s="335">
        <f>INDEX('SO APRIL 2026 Rev2'!$B$6:$BG$51,MATCH(B35,'SO APRIL 2026 Rev2'!$B$6:$B$51,0),MATCH($DL$3,'SO APRIL 2026 Rev2'!$B$5:$XG$5,0))</f>
        <v>7200</v>
      </c>
      <c r="DM35" s="335">
        <f>INDEX('Summary sales'!$A$6:$BX$50,MATCH($B35,'Summary sales'!$A$6:$A$50,0),MATCH($DL$3,'Summary sales'!$A$7:$BX$7,0))</f>
        <v>3538.9699999997392</v>
      </c>
      <c r="DN35" s="335">
        <f t="shared" si="697"/>
        <v>-3661.0300000002608</v>
      </c>
      <c r="DO35" s="336">
        <f t="shared" si="698"/>
        <v>0.4915236111110749</v>
      </c>
      <c r="DP35" s="335">
        <f>INDEX('SO APRIL 2026 Rev2'!$B$6:$BG$51,MATCH(B35,'SO APRIL 2026 Rev2'!$B$6:$B$51,0),MATCH($DP$3,'SO APRIL 2026 Rev2'!$B$5:$XG$5,0))</f>
        <v>0</v>
      </c>
      <c r="DQ35" s="335">
        <f>INDEX('Summary sales'!$A$6:$BX$50,MATCH($B35,'Summary sales'!$A$6:$A$50,0),MATCH($DP$3,'Summary sales'!$A$7:$BX$7,0))</f>
        <v>0</v>
      </c>
      <c r="DR35" s="335">
        <f t="shared" si="699"/>
        <v>0</v>
      </c>
      <c r="DS35" s="336" t="e">
        <f t="shared" si="700"/>
        <v>#DIV/0!</v>
      </c>
      <c r="DT35" s="335">
        <f>INDEX('SO APRIL 2026 Rev2'!$B$6:$BG$51,MATCH(B35,'SO APRIL 2026 Rev2'!$B$6:$B$51,0),MATCH($DT$3,'SO APRIL 2026 Rev2'!$B$5:$XG$5,0))</f>
        <v>2043.2745161290325</v>
      </c>
      <c r="DU35" s="335">
        <f>INDEX('Summary sales'!$A$6:$BX$50,MATCH($B35,'Summary sales'!$A$6:$A$50,0),MATCH($DT$3,'Summary sales'!$A$7:$BX$7,0))</f>
        <v>1449.0700000000652</v>
      </c>
      <c r="DV35" s="335">
        <f t="shared" si="701"/>
        <v>-594.20451612896727</v>
      </c>
      <c r="DW35" s="336">
        <f t="shared" si="702"/>
        <v>0.70919007140818113</v>
      </c>
      <c r="DX35" s="335">
        <f>INDEX('SO APRIL 2026 Rev2'!$B$6:$BG$51,MATCH(B35,'SO APRIL 2026 Rev2'!$B$6:$B$51,0),MATCH($DX$3,'SO APRIL 2026 Rev2'!$B$5:$XG$5,0))</f>
        <v>1999.5303225806451</v>
      </c>
      <c r="DY35" s="335">
        <f>INDEX('Summary sales'!$A$6:$BX$50,MATCH($B35,'Summary sales'!$A$6:$A$50,0),MATCH($DX$3,'Summary sales'!$A$7:$BX$7,0))</f>
        <v>1970.2999999999302</v>
      </c>
      <c r="DZ35" s="335">
        <f t="shared" si="703"/>
        <v>-29.230322580714983</v>
      </c>
      <c r="EA35" s="336">
        <f t="shared" si="704"/>
        <v>0.98538140569781929</v>
      </c>
      <c r="EB35" s="335">
        <f>INDEX('SO APRIL 2026 Rev2'!$B$6:$BG$51,MATCH(B35,'SO APRIL 2026 Rev2'!$B$6:$B$51,0),MATCH($EB$3,'SO APRIL 2026 Rev2'!$B$5:$XG$5,0))</f>
        <v>1000</v>
      </c>
      <c r="EC35" s="335">
        <f>INDEX('Summary sales'!$A$6:$BX$50,MATCH($B35,'Summary sales'!$A$6:$A$50,0),MATCH($EB$3,'Summary sales'!$A$7:$BX$7,0))</f>
        <v>383.94999999995343</v>
      </c>
      <c r="ED35" s="335">
        <f t="shared" si="705"/>
        <v>-616.05000000004657</v>
      </c>
      <c r="EE35" s="336">
        <f t="shared" si="706"/>
        <v>0.38394999999995344</v>
      </c>
      <c r="EF35" s="335">
        <f>INDEX('SO APRIL 2026 Rev2'!$B$6:$BG$51,MATCH(B35,'SO APRIL 2026 Rev2'!$B$6:$B$51,0),MATCH($EF$3,'SO APRIL 2026 Rev2'!$B$5:$XG$5,0))</f>
        <v>11007.047419354845</v>
      </c>
      <c r="EG35" s="335">
        <f>INDEX('Summary sales'!$A$6:$BX$50,MATCH($B35,'Summary sales'!$A$6:$A$50,0),MATCH($EF$3,'Summary sales'!$A$7:$BX$7,0))</f>
        <v>10200.700000000186</v>
      </c>
      <c r="EH35" s="335">
        <f t="shared" si="707"/>
        <v>-806.347419354659</v>
      </c>
      <c r="EI35" s="336">
        <f t="shared" si="708"/>
        <v>0.92674262328181001</v>
      </c>
      <c r="EJ35" s="335">
        <f>INDEX('SO APRIL 2026 Rev2'!$B$6:$BG$51,MATCH(B35,'SO APRIL 2026 Rev2'!$B$6:$B$51,0),MATCH($EJ$3,'SO APRIL 2026 Rev2'!$B$5:$XG$5,0))</f>
        <v>1519.5448387096778</v>
      </c>
      <c r="EK35" s="335">
        <f>INDEX('Summary sales'!$A$6:$BX$50,MATCH($B35,'Summary sales'!$A$6:$A$50,0),MATCH($EJ$3,'Summary sales'!$A$7:$BX$7,0))</f>
        <v>2053.3199999998324</v>
      </c>
      <c r="EL35" s="335">
        <f t="shared" si="709"/>
        <v>533.77516129015453</v>
      </c>
      <c r="EM35" s="336">
        <f t="shared" si="710"/>
        <v>1.3512730573606566</v>
      </c>
      <c r="EN35" s="335">
        <f>INDEX('SO APRIL 2026 Rev2'!$B$6:$BG$51,MATCH(B35,'SO APRIL 2026 Rev2'!$B$6:$B$51,0),MATCH($EN$3,'SO APRIL 2026 Rev2'!$B$5:$XG$5,0))</f>
        <v>3999.6741935483842</v>
      </c>
      <c r="EO35" s="335">
        <f>INDEX('Summary sales'!$A$6:$BX$50,MATCH($B35,'Summary sales'!$A$6:$A$50,0),MATCH($EN$3,'Summary sales'!$A$7:$BX$7,0))</f>
        <v>6944.929999999702</v>
      </c>
      <c r="EP35" s="335">
        <f t="shared" si="711"/>
        <v>2945.2558064513178</v>
      </c>
      <c r="EQ35" s="336">
        <f t="shared" si="712"/>
        <v>1.7363739304571657</v>
      </c>
      <c r="ER35" s="335">
        <f>INDEX('SO APRIL 2026 Rev2'!$B$6:$BG$51,MATCH(B35,'SO APRIL 2026 Rev2'!$B$6:$B$51,0),MATCH($ER$3,'SO APRIL 2026 Rev2'!$B$5:$XG$5,0))</f>
        <v>0</v>
      </c>
      <c r="ES35" s="335">
        <f>INDEX('Summary sales'!$A$6:$BX$50,MATCH(B35,'Summary sales'!$A$6:$A$50,0),MATCH($ER$3,'Summary sales'!$A$7:$BX$7,0))</f>
        <v>0</v>
      </c>
      <c r="ET35" s="335">
        <f t="shared" si="713"/>
        <v>0</v>
      </c>
      <c r="EU35" s="336" t="e">
        <f t="shared" si="714"/>
        <v>#DIV/0!</v>
      </c>
      <c r="EV35" s="335">
        <f>INDEX('SO APRIL 2026 Rev2'!$B$6:$BG$51,MATCH(B35,'SO APRIL 2026 Rev2'!$B$6:$B$51,0),MATCH($EV$3,'SO APRIL 2026 Rev2'!$B$5:$XG$5,0))</f>
        <v>5000</v>
      </c>
      <c r="EW35" s="335">
        <f>INDEX('Summary sales'!$A$6:$BX$50,MATCH($B35,'Summary sales'!$A$6:$A$50,0),MATCH($EV$3,'Summary sales'!$A$7:$BX$7,0))</f>
        <v>4888.2800000000279</v>
      </c>
      <c r="EX35" s="335">
        <f t="shared" si="715"/>
        <v>-111.71999999997206</v>
      </c>
      <c r="EY35" s="336">
        <f t="shared" si="716"/>
        <v>0.97765600000000563</v>
      </c>
      <c r="EZ35" s="335">
        <f>INDEX('SO APRIL 2026 Rev2'!$B$6:$BG$51,MATCH(B35,'SO APRIL 2026 Rev2'!$B$6:$B$51,0),MATCH($EZ$3,'SO APRIL 2026 Rev2'!$B$5:$XG$5,0))</f>
        <v>26500</v>
      </c>
      <c r="FA35" s="335">
        <f>INDEX('Summary sales'!$A$6:$BX$50,MATCH($B35,'Summary sales'!$A$6:$A$50,0),MATCH($EZ$3,'Summary sales'!$A$7:$BX$7,0))</f>
        <v>38339.790000000037</v>
      </c>
      <c r="FB35" s="335">
        <f t="shared" si="717"/>
        <v>11839.790000000037</v>
      </c>
      <c r="FC35" s="336">
        <f t="shared" si="718"/>
        <v>1.4467845283018883</v>
      </c>
      <c r="FD35" s="335">
        <f>INDEX('SO APRIL 2026 Rev2'!$B$6:$BG$51,MATCH(B35,'SO APRIL 2026 Rev2'!$B$6:$B$51,0),MATCH($FD$3,'SO APRIL 2026 Rev2'!$B$5:$XG$5,0))</f>
        <v>5000</v>
      </c>
      <c r="FE35" s="335">
        <f>INDEX('Summary sales'!$A$6:$BX$50,MATCH(B35,'Summary sales'!$A$6:$A$50,0),MATCH($FD$3,'Summary sales'!$A$7:$BX$7,0))</f>
        <v>4697.8400000000838</v>
      </c>
      <c r="FF35" s="335">
        <f t="shared" si="719"/>
        <v>-302.15999999991618</v>
      </c>
      <c r="FG35" s="336">
        <f t="shared" si="720"/>
        <v>0.93956800000001672</v>
      </c>
      <c r="FH35" s="335">
        <f>INDEX('SO APRIL 2026 Rev2'!$B$6:$BG$51,MATCH(B35,'SO APRIL 2026 Rev2'!$B$6:$B$51,0),MATCH($FH$3,'SO APRIL 2026 Rev2'!$B$5:$XG$5,0))</f>
        <v>3500</v>
      </c>
      <c r="FI35" s="335">
        <f>INDEX('Summary sales'!$A$6:$BX$50,MATCH(B35,'Summary sales'!$A$6:$A$50,0),MATCH($FH$3,'Summary sales'!$A$7:$BX$7,0))</f>
        <v>1920.6000000005588</v>
      </c>
      <c r="FJ35" s="335">
        <f t="shared" si="721"/>
        <v>-1579.3999999994412</v>
      </c>
      <c r="FK35" s="336">
        <f t="shared" si="722"/>
        <v>0.54874285714301685</v>
      </c>
      <c r="FL35" s="335">
        <f>INDEX('SO APRIL 2026 Rev2'!$B$6:$BG$51,MATCH(B35,'SO APRIL 2026 Rev2'!$B$6:$B$51,0),MATCH($FL$3,'SO APRIL 2026 Rev2'!$B$5:$XG$5,0))</f>
        <v>726.8151612903232</v>
      </c>
      <c r="FM35" s="335">
        <f>INDEX('Summary sales'!$A$6:$BX$50,MATCH(B35,'Summary sales'!$A$6:$A$50,0),MATCH($FL$3,'Summary sales'!$A$7:$BX$7,0))</f>
        <v>748.1600000000326</v>
      </c>
      <c r="FN35" s="335">
        <f t="shared" si="723"/>
        <v>21.344838709709393</v>
      </c>
      <c r="FO35" s="336">
        <f t="shared" si="724"/>
        <v>1.0293676299649772</v>
      </c>
      <c r="FP35" s="335">
        <f>INDEX('SO APRIL 2026 Rev2'!$B$6:$BG$51,MATCH(B35,'SO APRIL 2026 Rev2'!$B$6:$B$51,0),MATCH($FP$3,'SO APRIL 2026 Rev2'!$B$5:$XG$5,0))</f>
        <v>3018.0416129032269</v>
      </c>
      <c r="FQ35" s="335">
        <f>INDEX('Summary sales'!$A$6:$BX$50,MATCH(B35,'Summary sales'!$A$6:$A$50,0),MATCH($FP$3,'Summary sales'!$A$7:$BX$7,0))</f>
        <v>3968.9899999997579</v>
      </c>
      <c r="FR35" s="335">
        <f t="shared" si="725"/>
        <v>950.94838709653095</v>
      </c>
      <c r="FS35" s="336">
        <f t="shared" si="726"/>
        <v>1.315087897738348</v>
      </c>
      <c r="FT35" s="335">
        <f>INDEX('SO APRIL 2026 Rev2'!$B$6:$BG$51,MATCH(B35,'SO APRIL 2026 Rev2'!$B$6:$B$51,0),MATCH($FT$3,'SO APRIL 2026 Rev2'!$B$5:$XG$5,0))</f>
        <v>2044.9996774193546</v>
      </c>
      <c r="FU35" s="335">
        <f>INDEX('Summary sales'!$A$6:$BX$50,MATCH(B35,'Summary sales'!$A$6:$A$50,0),MATCH($FT$3,'Summary sales'!$A$7:$BX$7,0))</f>
        <v>0</v>
      </c>
      <c r="FV35" s="335">
        <f t="shared" si="727"/>
        <v>-2044.9996774193546</v>
      </c>
      <c r="FW35" s="336">
        <f t="shared" si="728"/>
        <v>0</v>
      </c>
      <c r="FX35" s="335">
        <f>INDEX('SO APRIL 2026 Rev2'!$B$6:$BG$51,MATCH(B35,'SO APRIL 2026 Rev2'!$B$6:$B$51,0),MATCH($FX$3,'SO APRIL 2026 Rev2'!$B$5:$XG$5,0))</f>
        <v>369.61070967741654</v>
      </c>
      <c r="FY35" s="335">
        <f>INDEX('Summary sales'!$A$6:$BX$50,MATCH(B35,'Summary sales'!$A$6:$A$50,0),MATCH($FX$3,'Summary sales'!$A$7:$BX$7,0))</f>
        <v>0</v>
      </c>
      <c r="FZ35" s="335">
        <f t="shared" si="729"/>
        <v>-369.61070967741654</v>
      </c>
      <c r="GA35" s="336">
        <f t="shared" si="730"/>
        <v>0</v>
      </c>
      <c r="GB35" s="335">
        <f>INDEX('SO APRIL 2026 Rev2'!$B$6:$BG$51,MATCH(B35,'SO APRIL 2026 Rev2'!$B$6:$B$51,0),MATCH($GB$3,'SO APRIL 2026 Rev2'!$B$5:$XG$5,0))</f>
        <v>0</v>
      </c>
      <c r="GC35" s="335">
        <f>INDEX('Summary sales'!$A$6:$BX$50,MATCH(B35,'Summary sales'!$A$6:$A$50,0),MATCH($GB$3,'Summary sales'!$A$7:$BX$7,0))</f>
        <v>0</v>
      </c>
      <c r="GD35" s="335">
        <f t="shared" si="731"/>
        <v>0</v>
      </c>
      <c r="GE35" s="336" t="e">
        <f t="shared" si="732"/>
        <v>#DIV/0!</v>
      </c>
      <c r="GF35" s="335">
        <f>INDEX('SO APRIL 2026 Rev2'!$B$6:$BG$51,MATCH(B35,'SO APRIL 2026 Rev2'!$B$6:$B$51,0),MATCH($GF$3,'SO APRIL 2026 Rev2'!$B$5:$XG$5,0))</f>
        <v>5000</v>
      </c>
      <c r="GG35" s="335">
        <f>INDEX('Summary sales'!$A$6:$BX$50,MATCH($B35,'Summary sales'!$A$6:$A$50,0),MATCH($GF$3,'Summary sales'!$A$7:$BX$7,0))</f>
        <v>7895.391000000207</v>
      </c>
      <c r="GH35" s="335">
        <f t="shared" si="733"/>
        <v>2895.391000000207</v>
      </c>
      <c r="GI35" s="336">
        <f t="shared" si="734"/>
        <v>1.5790782000000414</v>
      </c>
      <c r="GJ35" s="335">
        <f>INDEX('SO APRIL 2026 Rev2'!$B$6:$BG$51,MATCH(B35,'SO APRIL 2026 Rev2'!$B$6:$B$51,0),MATCH($GJ$3,'SO APRIL 2026 Rev2'!$B$5:$XG$5,0))</f>
        <v>1121.900322580635</v>
      </c>
      <c r="GK35" s="335">
        <f>INDEX('Summary sales'!$A$6:$BX$50,MATCH($B35,'Summary sales'!$A$6:$A$50,0),MATCH($GJ$3,'Summary sales'!$A$7:$BX$7,0))</f>
        <v>0</v>
      </c>
      <c r="GL35" s="335">
        <f t="shared" si="735"/>
        <v>-1121.900322580635</v>
      </c>
      <c r="GM35" s="336">
        <f t="shared" si="736"/>
        <v>0</v>
      </c>
      <c r="GN35" s="335">
        <f>INDEX('SO APRIL 2026 Rev2'!$B$6:$BG$51,MATCH(B35,'SO APRIL 2026 Rev2'!$B$6:$B$51,0),MATCH($GN$3,'SO APRIL 2026 Rev2'!$B$5:$XG$5,0))</f>
        <v>1800</v>
      </c>
      <c r="GO35" s="335">
        <f>INDEX('Summary sales'!$A$6:$BX$50,MATCH(B35,'Summary sales'!$A$6:$A$50,0),MATCH($GN$3,'Summary sales'!$A$7:$BX$7,0))</f>
        <v>1663.2889999999898</v>
      </c>
      <c r="GP35" s="335">
        <f t="shared" si="737"/>
        <v>-136.71100000001024</v>
      </c>
      <c r="GQ35" s="336">
        <f t="shared" si="738"/>
        <v>0.92404944444443871</v>
      </c>
      <c r="GR35" s="335">
        <f>INDEX('SO APRIL 2026 Rev2'!$B$6:$BG$51,MATCH(B35,'SO APRIL 2026 Rev2'!$B$6:$B$51,0),MATCH($GR$3,'SO APRIL 2026 Rev2'!$B$5:$XG$5,0))</f>
        <v>2499.7025806451697</v>
      </c>
      <c r="GS35" s="335">
        <f>INDEX('Summary sales'!$A$6:$BX$50,MATCH(B35,'Summary sales'!$A$6:$A$50,0),MATCH($GR$3,'Summary sales'!$A$7:$BX$7,0))</f>
        <v>2314.3300000000745</v>
      </c>
      <c r="GT35" s="335">
        <f t="shared" si="739"/>
        <v>-185.37258064509524</v>
      </c>
      <c r="GU35" s="336">
        <f t="shared" si="740"/>
        <v>0.92584214534944764</v>
      </c>
      <c r="GV35" s="335">
        <f>INDEX('SO APRIL 2026 Rev2'!$B$6:$BG$51,MATCH(B35,'SO APRIL 2026 Rev2'!$B$6:$B$51,0),MATCH($GV$3,'SO APRIL 2026 Rev2'!$B$5:$XG$5,0))</f>
        <v>0</v>
      </c>
      <c r="GW35" s="335">
        <f>INDEX('Summary sales'!$A$6:$BX$50,MATCH(B35,'Summary sales'!$A$6:$A$50,0),MATCH($GV$3,'Summary sales'!$A$7:$BX$7,0))</f>
        <v>5001</v>
      </c>
      <c r="GX35" s="335">
        <f t="shared" si="741"/>
        <v>5001</v>
      </c>
      <c r="GY35" s="336" t="e">
        <f t="shared" si="742"/>
        <v>#DIV/0!</v>
      </c>
      <c r="GZ35" s="335">
        <f>INDEX('SO APRIL 2026 Rev2'!$B$6:$BG$51,MATCH(B35,'SO APRIL 2026 Rev2'!$B$6:$B$51,0),MATCH($GZ$3,'SO APRIL 2026 Rev2'!$B$5:$XG$5,0))</f>
        <v>0</v>
      </c>
      <c r="HA35" s="335">
        <f>INDEX('Summary sales'!$A$6:$BX$50,MATCH(B35,'Summary sales'!$A$6:$A$50,0),MATCH($GZ$3,'Summary sales'!$A$7:$BX$7,0))</f>
        <v>0</v>
      </c>
      <c r="HB35" s="335">
        <f t="shared" si="743"/>
        <v>0</v>
      </c>
      <c r="HC35" s="379" t="e">
        <f t="shared" si="744"/>
        <v>#DIV/0!</v>
      </c>
    </row>
    <row r="36" spans="1:211" ht="15" customHeight="1">
      <c r="A36" s="574"/>
      <c r="B36" s="338">
        <f t="shared" si="745"/>
        <v>46138</v>
      </c>
      <c r="C36" s="334" t="str">
        <f t="shared" si="638"/>
        <v>Mgg</v>
      </c>
      <c r="D36" s="335">
        <f t="shared" si="639"/>
        <v>145501.95106451612</v>
      </c>
      <c r="E36" s="335">
        <f t="shared" ca="1" si="640"/>
        <v>143438.15099999862</v>
      </c>
      <c r="F36" s="335">
        <f t="shared" ca="1" si="641"/>
        <v>-2063.8000645175052</v>
      </c>
      <c r="G36" s="336">
        <f t="shared" ca="1" si="642"/>
        <v>0.98581599731537339</v>
      </c>
      <c r="H36" s="335">
        <f>INDEX('SO APRIL 2026 Rev2'!$B$6:$BG$51,MATCH(B36,'SO APRIL 2026 Rev2'!$B$6:$B$51,0),MATCH($H$3,'SO APRIL 2026 Rev2'!$B$5:$XG$5,0))</f>
        <v>733.57290322580695</v>
      </c>
      <c r="I36" s="335">
        <f>INDEX('Summary sales'!$A$6:$BX$50,MATCH(B36,'Summary sales'!$A$6:$A$50,0),MATCH($H$3,'Summary sales'!$A$7:$BX$7,0))</f>
        <v>603.66999999992549</v>
      </c>
      <c r="J36" s="335">
        <f t="shared" si="643"/>
        <v>-129.90290322588146</v>
      </c>
      <c r="K36" s="336">
        <f t="shared" si="644"/>
        <v>0.82291752782218697</v>
      </c>
      <c r="L36" s="335">
        <f>INDEX('SO APRIL 2026 Rev2'!$B$6:$BG$51,MATCH(B36,'SO APRIL 2026 Rev2'!$B$6:$B$51,0),MATCH($L$3,'SO APRIL 2026 Rev2'!$B$5:$XG$5,0))</f>
        <v>1000</v>
      </c>
      <c r="M36" s="335">
        <f>INDEX('Summary sales'!$A$6:$BX$50,MATCH($B36,'Summary sales'!$A$6:$A$50,0),MATCH($L$3,'Summary sales'!$A$7:$BX$7,0))</f>
        <v>2182.0099999997765</v>
      </c>
      <c r="N36" s="335">
        <f t="shared" si="645"/>
        <v>1182.0099999997765</v>
      </c>
      <c r="O36" s="336">
        <f t="shared" si="646"/>
        <v>2.1820099999997766</v>
      </c>
      <c r="P36" s="335">
        <f>INDEX('SO APRIL 2026 Rev2'!$B$6:$BG$51,MATCH(B36,'SO APRIL 2026 Rev2'!$B$6:$B$51,0),MATCH($P$3,'SO APRIL 2026 Rev2'!$B$5:$XG$5,0))</f>
        <v>1129.7312903225857</v>
      </c>
      <c r="Q36" s="335">
        <f>INDEX('Summary sales'!$A$6:$BX$50,MATCH($B36,'Summary sales'!$A$6:$A$50,0),MATCH($P$3,'Summary sales'!$A$7:$BX$7,0))</f>
        <v>562.75</v>
      </c>
      <c r="R36" s="335">
        <f t="shared" si="647"/>
        <v>-566.98129032258566</v>
      </c>
      <c r="S36" s="336">
        <f t="shared" si="648"/>
        <v>0.49812730232453001</v>
      </c>
      <c r="T36" s="335">
        <f>INDEX('SO APRIL 2026 Rev2'!$B$6:$BG$51,MATCH(B36,'SO APRIL 2026 Rev2'!$B$6:$B$51,0),MATCH($T$3,'SO APRIL 2026 Rev2'!$B$5:$XG$5,0))</f>
        <v>999.51612903226578</v>
      </c>
      <c r="U36" s="335">
        <f>INDEX('Summary sales'!$A$6:$BX$50,MATCH($B36,'Summary sales'!$A$6:$A$50,0),MATCH($T$3,'Summary sales'!$A$7:$BX$7,0))</f>
        <v>2768.8999999999069</v>
      </c>
      <c r="V36" s="335">
        <f t="shared" si="649"/>
        <v>1769.3838709676411</v>
      </c>
      <c r="W36" s="336">
        <f t="shared" si="650"/>
        <v>2.7702404389219444</v>
      </c>
      <c r="X36" s="335">
        <f>INDEX('SO APRIL 2026 Rev2'!$B$6:$BG$51,MATCH(B36,'SO APRIL 2026 Rev2'!$B$6:$B$51,0),MATCH($X$3,'SO APRIL 2026 Rev2'!$B$5:$XG$5,0))</f>
        <v>644.02064516129087</v>
      </c>
      <c r="Y36" s="335">
        <f>INDEX('Summary sales'!$A$6:$BX$50,MATCH($B36,'Summary sales'!$A$6:$A$50,0),MATCH($X$3,'Summary sales'!$A$7:$BX$7,0))</f>
        <v>483.67999999993481</v>
      </c>
      <c r="Z36" s="335">
        <f t="shared" si="651"/>
        <v>-160.34064516135606</v>
      </c>
      <c r="AA36" s="336">
        <f t="shared" si="652"/>
        <v>0.75103182426519921</v>
      </c>
      <c r="AB36" s="335">
        <f>INDEX('SO APRIL 2026 Rev2'!$B$6:$BG$51,MATCH(B36,'SO APRIL 2026 Rev2'!$B$6:$B$51,0),MATCH($AB$3,'SO APRIL 2026 Rev2'!$B$5:$XG$5,0))</f>
        <v>0</v>
      </c>
      <c r="AC36" s="335">
        <f>INDEX('Summary sales'!$A$6:$BX$50,MATCH($B36,'Summary sales'!$A$6:$A$50,0),MATCH($AB$3,'Summary sales'!$A$7:$BX$7,0))</f>
        <v>0</v>
      </c>
      <c r="AD36" s="335">
        <f t="shared" si="653"/>
        <v>0</v>
      </c>
      <c r="AE36" s="336" t="e">
        <f t="shared" si="654"/>
        <v>#DIV/0!</v>
      </c>
      <c r="AF36" s="335">
        <f>INDEX('SO APRIL 2026 Rev2'!$B$6:$BG$51,MATCH(B36,'SO APRIL 2026 Rev2'!$B$6:$B$51,0),MATCH($AF$3,'SO APRIL 2026 Rev2'!$B$5:$XG$5,0))</f>
        <v>0</v>
      </c>
      <c r="AG36" s="335">
        <f>INDEX('Summary sales'!$A$6:$BX$50,MATCH($B36,'Summary sales'!$A$6:$A$50,0),MATCH($AF$3,'Summary sales'!$A$7:$BX$7,0))</f>
        <v>29.840000000025611</v>
      </c>
      <c r="AH36" s="335">
        <f t="shared" si="655"/>
        <v>29.840000000025611</v>
      </c>
      <c r="AI36" s="336" t="e">
        <f t="shared" si="656"/>
        <v>#DIV/0!</v>
      </c>
      <c r="AJ36" s="335">
        <f>INDEX('SO APRIL 2026 Rev2'!$B$6:$BG$51,MATCH(B36,'SO APRIL 2026 Rev2'!$B$6:$B$51,0),MATCH($AJ$3,'SO APRIL 2026 Rev2'!$B$5:$XG$5,0))</f>
        <v>603.76322580644887</v>
      </c>
      <c r="AK36" s="335">
        <f>INDEX('Summary sales'!$A$6:$BX$50,MATCH($B36,'Summary sales'!$A$6:$A$50,0),MATCH($AJ$3,'Summary sales'!$A$7:$BX$7,0))</f>
        <v>440.13000000000466</v>
      </c>
      <c r="AL36" s="335">
        <f t="shared" si="657"/>
        <v>-163.63322580644422</v>
      </c>
      <c r="AM36" s="336">
        <f t="shared" si="658"/>
        <v>0.72897781976058795</v>
      </c>
      <c r="AN36" s="335">
        <f>INDEX('SO APRIL 2026 Rev2'!$B$6:$BG$51,MATCH(B36,'SO APRIL 2026 Rev2'!$B$6:$B$51,0),MATCH($AN$3,'SO APRIL 2026 Rev2'!$B$5:$XG$5,0))</f>
        <v>673.27548387096704</v>
      </c>
      <c r="AO36" s="335">
        <f>INDEX('Summary sales'!$A$6:$BX$50,MATCH($B36,'Summary sales'!$A$6:$A$50,0),MATCH($AN$3,'Summary sales'!$A$7:$BX$7,0))</f>
        <v>391.14000000001397</v>
      </c>
      <c r="AP36" s="335">
        <f t="shared" si="659"/>
        <v>-282.13548387095307</v>
      </c>
      <c r="AQ36" s="336">
        <f t="shared" si="660"/>
        <v>0.58095090252087034</v>
      </c>
      <c r="AR36" s="335">
        <f>INDEX('SO APRIL 2026 Rev2'!$B$6:$BG$51,MATCH(B36,'SO APRIL 2026 Rev2'!$B$6:$B$51,0),MATCH($AR$3,'SO APRIL 2026 Rev2'!$B$5:$XG$5,0))</f>
        <v>0</v>
      </c>
      <c r="AS36" s="335">
        <f>INDEX('Summary sales'!$A$6:$BX$50,MATCH($B36,'Summary sales'!$A$6:$A$50,0),MATCH($AR$3,'Summary sales'!$A$7:$BX$7,0))</f>
        <v>0</v>
      </c>
      <c r="AT36" s="335">
        <f t="shared" si="661"/>
        <v>0</v>
      </c>
      <c r="AU36" s="336" t="e">
        <f t="shared" si="662"/>
        <v>#DIV/0!</v>
      </c>
      <c r="AV36" s="335">
        <f>INDEX('SO APRIL 2026 Rev2'!$B$6:$BG$51,MATCH(B36,'SO APRIL 2026 Rev2'!$B$6:$B$51,0),MATCH($AV$3,'SO APRIL 2026 Rev2'!$B$5:$XG$5,0))</f>
        <v>8000</v>
      </c>
      <c r="AW36" s="335">
        <f>INDEX('Summary sales'!$A$6:$BX$50,MATCH($B36,'Summary sales'!$A$6:$A$50,0),MATCH($AV$3,'Summary sales'!$A$7:$BX$7,0))</f>
        <v>759.81999999983236</v>
      </c>
      <c r="AX36" s="335">
        <f t="shared" si="663"/>
        <v>-7240.1800000001676</v>
      </c>
      <c r="AY36" s="336">
        <f t="shared" si="664"/>
        <v>9.4977499999979051E-2</v>
      </c>
      <c r="AZ36" s="335">
        <f>INDEX('SO APRIL 2026 Rev2'!$B$6:$BG$51,MATCH(B36,'SO APRIL 2026 Rev2'!$B$6:$B$51,0),MATCH($AZ$3,'SO APRIL 2026 Rev2'!$B$5:$XG$5,0))</f>
        <v>250</v>
      </c>
      <c r="BA36" s="335">
        <f>INDEX('Summary sales'!$A$6:$BX$50,MATCH($B36,'Summary sales'!$A$6:$A$50,0),MATCH($AZ$3,'Summary sales'!$A$7:$BX$7,0))</f>
        <v>51.75</v>
      </c>
      <c r="BB36" s="335">
        <f t="shared" si="665"/>
        <v>-198.25</v>
      </c>
      <c r="BC36" s="336">
        <f t="shared" si="666"/>
        <v>0.20699999999999999</v>
      </c>
      <c r="BD36" s="335">
        <f>INDEX('SO APRIL 2026 Rev2'!$B$6:$BG$51,MATCH(B36,'SO APRIL 2026 Rev2'!$B$6:$B$51,0),MATCH($BD$3,'SO APRIL 2026 Rev2'!$B$5:$XG$5,0))</f>
        <v>500</v>
      </c>
      <c r="BE36" s="335">
        <f>INDEX('Summary sales'!$A$6:$BX$50,MATCH($B36,'Summary sales'!$A$6:$A$50,0),MATCH($BD$3,'Summary sales'!$A$7:$BX$7,0))</f>
        <v>0</v>
      </c>
      <c r="BF36" s="335">
        <f t="shared" si="667"/>
        <v>-500</v>
      </c>
      <c r="BG36" s="336">
        <f t="shared" si="668"/>
        <v>0</v>
      </c>
      <c r="BH36" s="335">
        <f>INDEX('SO APRIL 2026 Rev2'!$B$6:$BG$51,MATCH(B36,'SO APRIL 2026 Rev2'!$B$6:$B$51,0),MATCH($BH$3,'SO APRIL 2026 Rev2'!$B$5:$XG$5,0))</f>
        <v>4800</v>
      </c>
      <c r="BI36" s="335">
        <f>INDEX('Summary sales'!$A$6:$BX$50,MATCH($B36,'Summary sales'!$A$6:$A$50,0),MATCH($BH$3,'Summary sales'!$A$7:$BX$7,0))</f>
        <v>3696.4899999999907</v>
      </c>
      <c r="BJ36" s="335">
        <f t="shared" si="669"/>
        <v>-1103.5100000000093</v>
      </c>
      <c r="BK36" s="336">
        <f t="shared" si="670"/>
        <v>0.77010208333333141</v>
      </c>
      <c r="BL36" s="335">
        <f>INDEX('SO APRIL 2026 Rev2'!$B$6:$BG$51,MATCH(B36,'SO APRIL 2026 Rev2'!$B$6:$B$51,0),MATCH($BL$3,'SO APRIL 2026 Rev2'!$B$5:$XG$5,0))</f>
        <v>6000.0570967741915</v>
      </c>
      <c r="BM36" s="335">
        <f>INDEX('Summary sales'!$A$6:$BX$50,MATCH($B36,'Summary sales'!$A$6:$A$50,0),MATCH($BL$3,'Summary sales'!$A$7:$BX$7,0))</f>
        <v>4894.0600000000559</v>
      </c>
      <c r="BN36" s="335">
        <f t="shared" si="671"/>
        <v>-1105.9970967741356</v>
      </c>
      <c r="BO36" s="336">
        <f t="shared" si="672"/>
        <v>0.81566890465613195</v>
      </c>
      <c r="BP36" s="335">
        <f>INDEX('SO APRIL 2026 Rev2'!$B$6:$BG$51,MATCH(B36,'SO APRIL 2026 Rev2'!$B$6:$B$51,0),MATCH($BP$3,'SO APRIL 2026 Rev2'!$B$5:$XG$5,0))</f>
        <v>1300</v>
      </c>
      <c r="BQ36" s="335">
        <f>INDEX('Summary sales'!$A$6:$BX$50,MATCH($B36,'Summary sales'!$A$6:$A$50,0),MATCH($BP$3,'Summary sales'!$A$7:$BX$7,0))</f>
        <v>1324.3399999999674</v>
      </c>
      <c r="BR36" s="335">
        <f t="shared" si="673"/>
        <v>24.339999999967404</v>
      </c>
      <c r="BS36" s="336">
        <f t="shared" si="674"/>
        <v>1.0187230769230518</v>
      </c>
      <c r="BT36" s="335">
        <f>INDEX('SO APRIL 2026 Rev2'!$B$6:$BG$51,MATCH(B36,'SO APRIL 2026 Rev2'!$B$6:$B$51,0),MATCH($BT$3,'SO APRIL 2026 Rev2'!$B$5:$XG$5,0))</f>
        <v>0</v>
      </c>
      <c r="BU36" s="335">
        <f>INDEX('Summary sales'!$A$6:$BX$50,MATCH($B36,'Summary sales'!$A$6:$A$50,0),MATCH($BT$3,'Summary sales'!$A$7:$BX$7,0))</f>
        <v>0</v>
      </c>
      <c r="BV36" s="335">
        <f t="shared" si="675"/>
        <v>0</v>
      </c>
      <c r="BW36" s="336" t="e">
        <f t="shared" si="676"/>
        <v>#DIV/0!</v>
      </c>
      <c r="BX36" s="335">
        <f>INDEX('SO APRIL 2026 Rev2'!$B$6:$BG$51,MATCH(B36,'SO APRIL 2026 Rev2'!$B$6:$B$51,0),MATCH($BX$3,'SO APRIL 2026 Rev2'!$B$5:$XG$5,0))</f>
        <v>2500</v>
      </c>
      <c r="BY36" s="335">
        <f ca="1">INDEX('Summary sales'!$A$6:$BX$50,MATCH($B36,'Summary sales'!$A$6:$A$50,0),MATCH($BX$3,'Summary sales'!$A$7:$BX$7,0))</f>
        <v>0</v>
      </c>
      <c r="BZ36" s="335">
        <f t="shared" ca="1" si="677"/>
        <v>-2500</v>
      </c>
      <c r="CA36" s="336">
        <f t="shared" ca="1" si="678"/>
        <v>0</v>
      </c>
      <c r="CB36" s="335">
        <f>INDEX('SO APRIL 2026 Rev2'!$B$6:$BG$51,MATCH(B36,'SO APRIL 2026 Rev2'!$B$6:$B$51,0),MATCH($CB$3,'SO APRIL 2026 Rev2'!$B$5:$XG$5,0))</f>
        <v>70.054838709677327</v>
      </c>
      <c r="CC36" s="335">
        <f>INDEX('Summary sales'!$A$6:$BX$50,MATCH($B36,'Summary sales'!$A$6:$A$50,0),MATCH($CB$3,'Summary sales'!$A$7:$BX$7,0))</f>
        <v>0</v>
      </c>
      <c r="CD36" s="335">
        <f t="shared" si="679"/>
        <v>-70.054838709677327</v>
      </c>
      <c r="CE36" s="336">
        <f t="shared" si="680"/>
        <v>0</v>
      </c>
      <c r="CF36" s="335">
        <f>INDEX('SO APRIL 2026 Rev2'!$B$6:$BG$51,MATCH(B36,'SO APRIL 2026 Rev2'!$B$6:$B$51,0),MATCH($CF$3,'SO APRIL 2026 Rev2'!$B$5:$XG$5,0))</f>
        <v>89.451612903225808</v>
      </c>
      <c r="CG36" s="335">
        <f>INDEX('Summary sales'!$A$6:$BX$50,MATCH($B36,'Summary sales'!$A$6:$A$50,0),MATCH($CF$3,'Summary sales'!$A$7:$BX$7,0))</f>
        <v>53.240000000005239</v>
      </c>
      <c r="CH36" s="335">
        <f t="shared" si="681"/>
        <v>-36.211612903220569</v>
      </c>
      <c r="CI36" s="336">
        <f t="shared" si="682"/>
        <v>0.5951821132348224</v>
      </c>
      <c r="CJ36" s="335">
        <f>INDEX('SO APRIL 2026 Rev2'!$B$6:$BG$51,MATCH(B36,'SO APRIL 2026 Rev2'!$B$6:$B$51,0),MATCH($CJ$3,'SO APRIL 2026 Rev2'!$B$5:$XG$5,0))</f>
        <v>1000</v>
      </c>
      <c r="CK36" s="335">
        <f>INDEX('Summary sales'!$A$6:$BX$50,MATCH($B36,'Summary sales'!$A$6:$A$50,0),MATCH($CJ$3,'Summary sales'!$A$7:$BX$7,0))</f>
        <v>96</v>
      </c>
      <c r="CL36" s="335">
        <f t="shared" si="683"/>
        <v>-904</v>
      </c>
      <c r="CM36" s="336">
        <f t="shared" si="684"/>
        <v>9.6000000000000002E-2</v>
      </c>
      <c r="CN36" s="335">
        <f>INDEX('SO APRIL 2026 Rev2'!$B$6:$BG$51,MATCH(B36,'SO APRIL 2026 Rev2'!$B$6:$B$51,0),MATCH($CN$3,'SO APRIL 2026 Rev2'!$B$5:$XG$5,0))</f>
        <v>0</v>
      </c>
      <c r="CO36" s="335">
        <f>INDEX('Summary sales'!$A$6:$BX$50,MATCH($B36,'Summary sales'!$A$6:$A$50,0),MATCH($CN$3,'Summary sales'!$A$7:$BX$7,0))</f>
        <v>0</v>
      </c>
      <c r="CP36" s="335">
        <f t="shared" si="685"/>
        <v>0</v>
      </c>
      <c r="CQ36" s="336" t="e">
        <f t="shared" si="686"/>
        <v>#DIV/0!</v>
      </c>
      <c r="CR36" s="335">
        <f>INDEX('SO APRIL 2026 Rev2'!$B$6:$BG$51,MATCH(B36,'SO APRIL 2026 Rev2'!$B$6:$B$51,0),MATCH($CR$3,'SO APRIL 2026 Rev2'!$B$5:$XG$5,0))</f>
        <v>5000</v>
      </c>
      <c r="CS36" s="335">
        <f>INDEX('Summary sales'!$A$6:$BX$50,MATCH($B36,'Summary sales'!$A$6:$A$50,0),MATCH($CR$3,'Summary sales'!$A$7:$BX$7,0))</f>
        <v>10195.239999999991</v>
      </c>
      <c r="CT36" s="335">
        <f t="shared" si="687"/>
        <v>5195.2399999999907</v>
      </c>
      <c r="CU36" s="336">
        <f t="shared" si="688"/>
        <v>2.039047999999998</v>
      </c>
      <c r="CV36" s="335">
        <f>INDEX('SO APRIL 2026 Rev2'!$B$6:$BG$51,MATCH(B36,'SO APRIL 2026 Rev2'!$B$6:$B$51,0),MATCH($CV$3,'SO APRIL 2026 Rev2'!$B$5:$XG$5,0))</f>
        <v>5000</v>
      </c>
      <c r="CW36" s="335">
        <f>INDEX('Summary sales'!$A$6:$BX$50,MATCH($B36,'Summary sales'!$A$6:$A$50,0),MATCH($CV$3,'Summary sales'!$A$7:$BX$7,0))</f>
        <v>302.5</v>
      </c>
      <c r="CX36" s="335">
        <f t="shared" si="689"/>
        <v>-4697.5</v>
      </c>
      <c r="CY36" s="336">
        <f t="shared" si="690"/>
        <v>6.0499999999999998E-2</v>
      </c>
      <c r="CZ36" s="335">
        <f>INDEX('SO APRIL 2026 Rev2'!$B$6:$BG$51,MATCH(B36,'SO APRIL 2026 Rev2'!$B$6:$B$51,0),MATCH($CZ$3,'SO APRIL 2026 Rev2'!$B$5:$XG$5,0))</f>
        <v>6659.5545483870847</v>
      </c>
      <c r="DA36" s="335">
        <f>INDEX('Summary sales'!$A$6:$BX$50,MATCH($B36,'Summary sales'!$A$6:$A$50,0),MATCH($CZ$3,'Summary sales'!$A$7:$BX$7,0))</f>
        <v>8637.554999999702</v>
      </c>
      <c r="DB36" s="335">
        <f t="shared" si="691"/>
        <v>1978.0004516126173</v>
      </c>
      <c r="DC36" s="336">
        <f t="shared" si="692"/>
        <v>1.2970169306731905</v>
      </c>
      <c r="DD36" s="335">
        <f>INDEX('SO APRIL 2026 Rev2'!$B$6:$BG$51,MATCH(B36,'SO APRIL 2026 Rev2'!$B$6:$B$51,0),MATCH($DD$3,'SO APRIL 2026 Rev2'!$B$5:$XG$5,0))</f>
        <v>2020.8603225806426</v>
      </c>
      <c r="DE36" s="335">
        <f>INDEX('Summary sales'!$A$6:$BX$50,MATCH($B36,'Summary sales'!$A$6:$A$50,0),MATCH($DD$3,'Summary sales'!$A$7:$BX$7,0))</f>
        <v>7.6499999994412065</v>
      </c>
      <c r="DF36" s="335">
        <f t="shared" si="693"/>
        <v>-2013.2103225812014</v>
      </c>
      <c r="DG36" s="336">
        <f t="shared" si="694"/>
        <v>3.7855164525533074E-3</v>
      </c>
      <c r="DH36" s="335">
        <f>INDEX('SO APRIL 2026 Rev2'!$B$6:$BG$51,MATCH(B36,'SO APRIL 2026 Rev2'!$B$6:$B$51,0),MATCH($DH$3,'SO APRIL 2026 Rev2'!$B$5:$XG$5,0))</f>
        <v>0</v>
      </c>
      <c r="DI36" s="335">
        <f>INDEX('Summary sales'!$A$6:$BX$50,MATCH($B36,'Summary sales'!$A$6:$A$50,0),MATCH($DH$3,'Summary sales'!$A$7:$BX$7,0))</f>
        <v>0</v>
      </c>
      <c r="DJ36" s="335">
        <f t="shared" si="695"/>
        <v>0</v>
      </c>
      <c r="DK36" s="336" t="e">
        <f t="shared" si="696"/>
        <v>#DIV/0!</v>
      </c>
      <c r="DL36" s="335">
        <f>INDEX('SO APRIL 2026 Rev2'!$B$6:$BG$51,MATCH(B36,'SO APRIL 2026 Rev2'!$B$6:$B$51,0),MATCH($DL$3,'SO APRIL 2026 Rev2'!$B$5:$XG$5,0))</f>
        <v>2999.8519354838745</v>
      </c>
      <c r="DM36" s="335">
        <f>INDEX('Summary sales'!$A$6:$BX$50,MATCH($B36,'Summary sales'!$A$6:$A$50,0),MATCH($DL$3,'Summary sales'!$A$7:$BX$7,0))</f>
        <v>2497.4699999997392</v>
      </c>
      <c r="DN36" s="335">
        <f t="shared" si="697"/>
        <v>-502.38193548413528</v>
      </c>
      <c r="DO36" s="336">
        <f t="shared" si="698"/>
        <v>0.83253108943755205</v>
      </c>
      <c r="DP36" s="335">
        <f>INDEX('SO APRIL 2026 Rev2'!$B$6:$BG$51,MATCH(B36,'SO APRIL 2026 Rev2'!$B$6:$B$51,0),MATCH($DP$3,'SO APRIL 2026 Rev2'!$B$5:$XG$5,0))</f>
        <v>0</v>
      </c>
      <c r="DQ36" s="335">
        <f>INDEX('Summary sales'!$A$6:$BX$50,MATCH($B36,'Summary sales'!$A$6:$A$50,0),MATCH($DP$3,'Summary sales'!$A$7:$BX$7,0))</f>
        <v>0</v>
      </c>
      <c r="DR36" s="335">
        <f t="shared" si="699"/>
        <v>0</v>
      </c>
      <c r="DS36" s="336" t="e">
        <f t="shared" si="700"/>
        <v>#DIV/0!</v>
      </c>
      <c r="DT36" s="335">
        <f>INDEX('SO APRIL 2026 Rev2'!$B$6:$BG$51,MATCH(B36,'SO APRIL 2026 Rev2'!$B$6:$B$51,0),MATCH($DT$3,'SO APRIL 2026 Rev2'!$B$5:$XG$5,0))</f>
        <v>2043.2745161290325</v>
      </c>
      <c r="DU36" s="335">
        <f>INDEX('Summary sales'!$A$6:$BX$50,MATCH($B36,'Summary sales'!$A$6:$A$50,0),MATCH($DT$3,'Summary sales'!$A$7:$BX$7,0))</f>
        <v>1314.7800000000279</v>
      </c>
      <c r="DV36" s="335">
        <f t="shared" si="701"/>
        <v>-728.49451612900452</v>
      </c>
      <c r="DW36" s="336">
        <f t="shared" si="702"/>
        <v>0.64346713553246304</v>
      </c>
      <c r="DX36" s="335">
        <f>INDEX('SO APRIL 2026 Rev2'!$B$6:$BG$51,MATCH(B36,'SO APRIL 2026 Rev2'!$B$6:$B$51,0),MATCH($DX$3,'SO APRIL 2026 Rev2'!$B$5:$XG$5,0))</f>
        <v>1999.5303225806451</v>
      </c>
      <c r="DY36" s="335">
        <f>INDEX('Summary sales'!$A$6:$BX$50,MATCH($B36,'Summary sales'!$A$6:$A$50,0),MATCH($DX$3,'Summary sales'!$A$7:$BX$7,0))</f>
        <v>2078.2100000000792</v>
      </c>
      <c r="DZ36" s="335">
        <f t="shared" si="703"/>
        <v>78.679677419434029</v>
      </c>
      <c r="EA36" s="336">
        <f t="shared" si="704"/>
        <v>1.0393490793967495</v>
      </c>
      <c r="EB36" s="335">
        <f>INDEX('SO APRIL 2026 Rev2'!$B$6:$BG$51,MATCH(B36,'SO APRIL 2026 Rev2'!$B$6:$B$51,0),MATCH($EB$3,'SO APRIL 2026 Rev2'!$B$5:$XG$5,0))</f>
        <v>0</v>
      </c>
      <c r="EC36" s="335">
        <f>INDEX('Summary sales'!$A$6:$BX$50,MATCH($B36,'Summary sales'!$A$6:$A$50,0),MATCH($EB$3,'Summary sales'!$A$7:$BX$7,0))</f>
        <v>6.1999999999534339</v>
      </c>
      <c r="ED36" s="335">
        <f t="shared" si="705"/>
        <v>6.1999999999534339</v>
      </c>
      <c r="EE36" s="336" t="e">
        <f t="shared" si="706"/>
        <v>#DIV/0!</v>
      </c>
      <c r="EF36" s="335">
        <f>INDEX('SO APRIL 2026 Rev2'!$B$6:$BG$51,MATCH(B36,'SO APRIL 2026 Rev2'!$B$6:$B$51,0),MATCH($EF$3,'SO APRIL 2026 Rev2'!$B$5:$XG$5,0))</f>
        <v>11007.047419354845</v>
      </c>
      <c r="EG36" s="335">
        <f>INDEX('Summary sales'!$A$6:$BX$50,MATCH($B36,'Summary sales'!$A$6:$A$50,0),MATCH($EF$3,'Summary sales'!$A$7:$BX$7,0))</f>
        <v>8973.6299999998882</v>
      </c>
      <c r="EH36" s="335">
        <f t="shared" si="707"/>
        <v>-2033.417419354957</v>
      </c>
      <c r="EI36" s="336">
        <f t="shared" si="708"/>
        <v>0.81526222774516388</v>
      </c>
      <c r="EJ36" s="335">
        <f>INDEX('SO APRIL 2026 Rev2'!$B$6:$BG$51,MATCH(B36,'SO APRIL 2026 Rev2'!$B$6:$B$51,0),MATCH($EJ$3,'SO APRIL 2026 Rev2'!$B$5:$XG$5,0))</f>
        <v>1519.5448387096778</v>
      </c>
      <c r="EK36" s="335">
        <f>INDEX('Summary sales'!$A$6:$BX$50,MATCH($B36,'Summary sales'!$A$6:$A$50,0),MATCH($EJ$3,'Summary sales'!$A$7:$BX$7,0))</f>
        <v>2093.8900000001304</v>
      </c>
      <c r="EL36" s="335">
        <f t="shared" si="709"/>
        <v>574.34516129045255</v>
      </c>
      <c r="EM36" s="336">
        <f t="shared" si="710"/>
        <v>1.3779718417379234</v>
      </c>
      <c r="EN36" s="335">
        <f>INDEX('SO APRIL 2026 Rev2'!$B$6:$BG$51,MATCH(B36,'SO APRIL 2026 Rev2'!$B$6:$B$51,0),MATCH($EN$3,'SO APRIL 2026 Rev2'!$B$5:$XG$5,0))</f>
        <v>3999.6741935483842</v>
      </c>
      <c r="EO36" s="335">
        <f>INDEX('Summary sales'!$A$6:$BX$50,MATCH($B36,'Summary sales'!$A$6:$A$50,0),MATCH($EN$3,'Summary sales'!$A$7:$BX$7,0))</f>
        <v>8844.8100000005215</v>
      </c>
      <c r="EP36" s="335">
        <f t="shared" si="711"/>
        <v>4845.1358064521373</v>
      </c>
      <c r="EQ36" s="336">
        <f t="shared" si="712"/>
        <v>2.2113826206813325</v>
      </c>
      <c r="ER36" s="335">
        <f>INDEX('SO APRIL 2026 Rev2'!$B$6:$BG$51,MATCH(B36,'SO APRIL 2026 Rev2'!$B$6:$B$51,0),MATCH($ER$3,'SO APRIL 2026 Rev2'!$B$5:$XG$5,0))</f>
        <v>0</v>
      </c>
      <c r="ES36" s="335">
        <f>INDEX('Summary sales'!$A$6:$BX$50,MATCH(B36,'Summary sales'!$A$6:$A$50,0),MATCH($ER$3,'Summary sales'!$A$7:$BX$7,0))</f>
        <v>3264.2399999999907</v>
      </c>
      <c r="ET36" s="335">
        <f t="shared" si="713"/>
        <v>3264.2399999999907</v>
      </c>
      <c r="EU36" s="336" t="e">
        <f t="shared" si="714"/>
        <v>#DIV/0!</v>
      </c>
      <c r="EV36" s="335">
        <f>INDEX('SO APRIL 2026 Rev2'!$B$6:$BG$51,MATCH(B36,'SO APRIL 2026 Rev2'!$B$6:$B$51,0),MATCH($EV$3,'SO APRIL 2026 Rev2'!$B$5:$XG$5,0))</f>
        <v>5000</v>
      </c>
      <c r="EW36" s="335">
        <f>INDEX('Summary sales'!$A$6:$BX$50,MATCH($B36,'Summary sales'!$A$6:$A$50,0),MATCH($EV$3,'Summary sales'!$A$7:$BX$7,0))</f>
        <v>5712.1499999999069</v>
      </c>
      <c r="EX36" s="335">
        <f t="shared" si="715"/>
        <v>712.14999999990687</v>
      </c>
      <c r="EY36" s="336">
        <f t="shared" si="716"/>
        <v>1.1424299999999814</v>
      </c>
      <c r="EZ36" s="335">
        <f>INDEX('SO APRIL 2026 Rev2'!$B$6:$BG$51,MATCH(B36,'SO APRIL 2026 Rev2'!$B$6:$B$51,0),MATCH($EZ$3,'SO APRIL 2026 Rev2'!$B$5:$XG$5,0))</f>
        <v>48000</v>
      </c>
      <c r="FA36" s="335">
        <f>INDEX('Summary sales'!$A$6:$BX$50,MATCH($B36,'Summary sales'!$A$6:$A$50,0),MATCH($EZ$3,'Summary sales'!$A$7:$BX$7,0))</f>
        <v>49426.370000000112</v>
      </c>
      <c r="FB36" s="335">
        <f t="shared" si="717"/>
        <v>1426.3700000001118</v>
      </c>
      <c r="FC36" s="336">
        <f t="shared" si="718"/>
        <v>1.0297160416666691</v>
      </c>
      <c r="FD36" s="335">
        <f>INDEX('SO APRIL 2026 Rev2'!$B$6:$BG$51,MATCH(B36,'SO APRIL 2026 Rev2'!$B$6:$B$51,0),MATCH($FD$3,'SO APRIL 2026 Rev2'!$B$5:$XG$5,0))</f>
        <v>5000</v>
      </c>
      <c r="FE36" s="335">
        <f>INDEX('Summary sales'!$A$6:$BX$50,MATCH(B36,'Summary sales'!$A$6:$A$50,0),MATCH($FD$3,'Summary sales'!$A$7:$BX$7,0))</f>
        <v>5233.4899999999907</v>
      </c>
      <c r="FF36" s="335">
        <f t="shared" si="719"/>
        <v>233.48999999999069</v>
      </c>
      <c r="FG36" s="336">
        <f t="shared" si="720"/>
        <v>1.0466979999999981</v>
      </c>
      <c r="FH36" s="335">
        <f>INDEX('SO APRIL 2026 Rev2'!$B$6:$BG$51,MATCH(B36,'SO APRIL 2026 Rev2'!$B$6:$B$51,0),MATCH($FH$3,'SO APRIL 2026 Rev2'!$B$5:$XG$5,0))</f>
        <v>3500</v>
      </c>
      <c r="FI36" s="335">
        <f>INDEX('Summary sales'!$A$6:$BX$50,MATCH(B36,'Summary sales'!$A$6:$A$50,0),MATCH($FH$3,'Summary sales'!$A$7:$BX$7,0))</f>
        <v>4041.5</v>
      </c>
      <c r="FJ36" s="335">
        <f t="shared" si="721"/>
        <v>541.5</v>
      </c>
      <c r="FK36" s="336">
        <f t="shared" si="722"/>
        <v>1.1547142857142858</v>
      </c>
      <c r="FL36" s="335">
        <f>INDEX('SO APRIL 2026 Rev2'!$B$6:$BG$51,MATCH(B36,'SO APRIL 2026 Rev2'!$B$6:$B$51,0),MATCH($FL$3,'SO APRIL 2026 Rev2'!$B$5:$XG$5,0))</f>
        <v>726.8151612903232</v>
      </c>
      <c r="FM36" s="335">
        <f>INDEX('Summary sales'!$A$6:$BX$50,MATCH(B36,'Summary sales'!$A$6:$A$50,0),MATCH($FL$3,'Summary sales'!$A$7:$BX$7,0))</f>
        <v>554.73999999999069</v>
      </c>
      <c r="FN36" s="335">
        <f t="shared" si="723"/>
        <v>-172.07516129033252</v>
      </c>
      <c r="FO36" s="336">
        <f t="shared" si="724"/>
        <v>0.76324769975237505</v>
      </c>
      <c r="FP36" s="335">
        <f>INDEX('SO APRIL 2026 Rev2'!$B$6:$BG$51,MATCH(B36,'SO APRIL 2026 Rev2'!$B$6:$B$51,0),MATCH($FP$3,'SO APRIL 2026 Rev2'!$B$5:$XG$5,0))</f>
        <v>3018.0416129032269</v>
      </c>
      <c r="FQ36" s="335">
        <f>INDEX('Summary sales'!$A$6:$BX$50,MATCH(B36,'Summary sales'!$A$6:$A$50,0),MATCH($FP$3,'Summary sales'!$A$7:$BX$7,0))</f>
        <v>4008.9399999999441</v>
      </c>
      <c r="FR36" s="335">
        <f t="shared" si="725"/>
        <v>990.89838709671722</v>
      </c>
      <c r="FS36" s="336">
        <f t="shared" si="726"/>
        <v>1.3283249584300845</v>
      </c>
      <c r="FT36" s="335">
        <f>INDEX('SO APRIL 2026 Rev2'!$B$6:$BG$51,MATCH(B36,'SO APRIL 2026 Rev2'!$B$6:$B$51,0),MATCH($FT$3,'SO APRIL 2026 Rev2'!$B$5:$XG$5,0))</f>
        <v>2044.9996774193546</v>
      </c>
      <c r="FU36" s="335">
        <f>INDEX('Summary sales'!$A$6:$BX$50,MATCH(B36,'Summary sales'!$A$6:$A$50,0),MATCH($FT$3,'Summary sales'!$A$7:$BX$7,0))</f>
        <v>0</v>
      </c>
      <c r="FV36" s="335">
        <f t="shared" si="727"/>
        <v>-2044.9996774193546</v>
      </c>
      <c r="FW36" s="336">
        <f t="shared" si="728"/>
        <v>0</v>
      </c>
      <c r="FX36" s="335">
        <f>INDEX('SO APRIL 2026 Rev2'!$B$6:$BG$51,MATCH(B36,'SO APRIL 2026 Rev2'!$B$6:$B$51,0),MATCH($FX$3,'SO APRIL 2026 Rev2'!$B$5:$XG$5,0))</f>
        <v>369.61070967741654</v>
      </c>
      <c r="FY36" s="335">
        <f>INDEX('Summary sales'!$A$6:$BX$50,MATCH(B36,'Summary sales'!$A$6:$A$50,0),MATCH($FX$3,'Summary sales'!$A$7:$BX$7,0))</f>
        <v>0</v>
      </c>
      <c r="FZ36" s="335">
        <f t="shared" si="729"/>
        <v>-369.61070967741654</v>
      </c>
      <c r="GA36" s="336">
        <f t="shared" si="730"/>
        <v>0</v>
      </c>
      <c r="GB36" s="335">
        <f>INDEX('SO APRIL 2026 Rev2'!$B$6:$BG$51,MATCH(B36,'SO APRIL 2026 Rev2'!$B$6:$B$51,0),MATCH($GB$3,'SO APRIL 2026 Rev2'!$B$5:$XG$5,0))</f>
        <v>0</v>
      </c>
      <c r="GC36" s="335">
        <f>INDEX('Summary sales'!$A$6:$BX$50,MATCH(B36,'Summary sales'!$A$6:$A$50,0),MATCH($GB$3,'Summary sales'!$A$7:$BX$7,0))</f>
        <v>0</v>
      </c>
      <c r="GD36" s="335">
        <f t="shared" si="731"/>
        <v>0</v>
      </c>
      <c r="GE36" s="336" t="e">
        <f t="shared" si="732"/>
        <v>#DIV/0!</v>
      </c>
      <c r="GF36" s="335">
        <f>INDEX('SO APRIL 2026 Rev2'!$B$6:$BG$51,MATCH(B36,'SO APRIL 2026 Rev2'!$B$6:$B$51,0),MATCH($GF$3,'SO APRIL 2026 Rev2'!$B$5:$XG$5,0))</f>
        <v>1000</v>
      </c>
      <c r="GG36" s="335">
        <f>INDEX('Summary sales'!$A$6:$BX$50,MATCH($B36,'Summary sales'!$A$6:$A$50,0),MATCH($GF$3,'Summary sales'!$A$7:$BX$7,0))</f>
        <v>3251.9059999994934</v>
      </c>
      <c r="GH36" s="335">
        <f t="shared" si="733"/>
        <v>2251.9059999994934</v>
      </c>
      <c r="GI36" s="336">
        <f t="shared" si="734"/>
        <v>3.2519059999994933</v>
      </c>
      <c r="GJ36" s="335">
        <f>INDEX('SO APRIL 2026 Rev2'!$B$6:$BG$51,MATCH(B36,'SO APRIL 2026 Rev2'!$B$6:$B$51,0),MATCH($GJ$3,'SO APRIL 2026 Rev2'!$B$5:$XG$5,0))</f>
        <v>0</v>
      </c>
      <c r="GK36" s="335">
        <f>INDEX('Summary sales'!$A$6:$BX$50,MATCH($B36,'Summary sales'!$A$6:$A$50,0),MATCH($GJ$3,'Summary sales'!$A$7:$BX$7,0))</f>
        <v>0</v>
      </c>
      <c r="GL36" s="335">
        <f t="shared" si="735"/>
        <v>0</v>
      </c>
      <c r="GM36" s="336" t="e">
        <f t="shared" si="736"/>
        <v>#DIV/0!</v>
      </c>
      <c r="GN36" s="335">
        <f>INDEX('SO APRIL 2026 Rev2'!$B$6:$BG$51,MATCH(B36,'SO APRIL 2026 Rev2'!$B$6:$B$51,0),MATCH($GN$3,'SO APRIL 2026 Rev2'!$B$5:$XG$5,0))</f>
        <v>1800</v>
      </c>
      <c r="GO36" s="335">
        <f>INDEX('Summary sales'!$A$6:$BX$50,MATCH(B36,'Summary sales'!$A$6:$A$50,0),MATCH($GN$3,'Summary sales'!$A$7:$BX$7,0))</f>
        <v>1729.0100000000093</v>
      </c>
      <c r="GP36" s="335">
        <f t="shared" si="737"/>
        <v>-70.989999999990687</v>
      </c>
      <c r="GQ36" s="336">
        <f t="shared" si="738"/>
        <v>0.96056111111111631</v>
      </c>
      <c r="GR36" s="335">
        <f>INDEX('SO APRIL 2026 Rev2'!$B$6:$BG$51,MATCH(B36,'SO APRIL 2026 Rev2'!$B$6:$B$51,0),MATCH($GR$3,'SO APRIL 2026 Rev2'!$B$5:$XG$5,0))</f>
        <v>2499.7025806451697</v>
      </c>
      <c r="GS36" s="335">
        <f>INDEX('Summary sales'!$A$6:$BX$50,MATCH(B36,'Summary sales'!$A$6:$A$50,0),MATCH($GR$3,'Summary sales'!$A$7:$BX$7,0))</f>
        <v>2926.0500000002794</v>
      </c>
      <c r="GT36" s="335">
        <f t="shared" si="739"/>
        <v>426.34741935510965</v>
      </c>
      <c r="GU36" s="336">
        <f t="shared" si="740"/>
        <v>1.170559258791928</v>
      </c>
      <c r="GV36" s="335">
        <f>INDEX('SO APRIL 2026 Rev2'!$B$6:$BG$51,MATCH(B36,'SO APRIL 2026 Rev2'!$B$6:$B$51,0),MATCH($GV$3,'SO APRIL 2026 Rev2'!$B$5:$XG$5,0))</f>
        <v>0</v>
      </c>
      <c r="GW36" s="335">
        <f>INDEX('Summary sales'!$A$6:$BX$50,MATCH(B36,'Summary sales'!$A$6:$A$50,0),MATCH($GV$3,'Summary sales'!$A$7:$BX$7,0))</f>
        <v>0</v>
      </c>
      <c r="GX36" s="335">
        <f t="shared" si="741"/>
        <v>0</v>
      </c>
      <c r="GY36" s="336" t="e">
        <f t="shared" si="742"/>
        <v>#DIV/0!</v>
      </c>
      <c r="GZ36" s="335">
        <f>INDEX('SO APRIL 2026 Rev2'!$B$6:$BG$51,MATCH(B36,'SO APRIL 2026 Rev2'!$B$6:$B$51,0),MATCH($GZ$3,'SO APRIL 2026 Rev2'!$B$5:$XG$5,0))</f>
        <v>0</v>
      </c>
      <c r="HA36" s="335">
        <f>INDEX('Summary sales'!$A$6:$BX$50,MATCH(B36,'Summary sales'!$A$6:$A$50,0),MATCH($GZ$3,'Summary sales'!$A$7:$BX$7,0))</f>
        <v>0</v>
      </c>
      <c r="HB36" s="335">
        <f t="shared" si="743"/>
        <v>0</v>
      </c>
      <c r="HC36" s="379" t="e">
        <f t="shared" si="744"/>
        <v>#DIV/0!</v>
      </c>
    </row>
    <row r="37" spans="1:211" ht="15" customHeight="1">
      <c r="A37" s="574"/>
      <c r="B37" s="339" t="s">
        <v>57</v>
      </c>
      <c r="C37" s="340"/>
      <c r="D37" s="341">
        <f>SUM(D30:D36)</f>
        <v>1176008.3497096773</v>
      </c>
      <c r="E37" s="341">
        <f t="shared" ref="E37:F37" ca="1" si="746">SUM(E30:E36)</f>
        <v>1278544.3289999983</v>
      </c>
      <c r="F37" s="341">
        <f t="shared" ca="1" si="746"/>
        <v>102535.979290321</v>
      </c>
      <c r="G37" s="342">
        <f ca="1">AVERAGE(G30:G36)</f>
        <v>1.0839573517217596</v>
      </c>
      <c r="H37" s="341">
        <f>SUM(H30:H36)</f>
        <v>7465.0103225806479</v>
      </c>
      <c r="I37" s="341">
        <f t="shared" ref="I37:J37" si="747">SUM(I30:I36)</f>
        <v>5164.8999999999069</v>
      </c>
      <c r="J37" s="341">
        <f t="shared" si="747"/>
        <v>-2300.110322580741</v>
      </c>
      <c r="K37" s="342">
        <f>AVERAGE(K30:K36)</f>
        <v>0.74509821611422533</v>
      </c>
      <c r="L37" s="341">
        <f t="shared" ref="L37:N37" si="748">SUM(L30:L36)</f>
        <v>10000</v>
      </c>
      <c r="M37" s="341">
        <f t="shared" si="748"/>
        <v>14019.25</v>
      </c>
      <c r="N37" s="341">
        <f t="shared" si="748"/>
        <v>4019.25</v>
      </c>
      <c r="O37" s="342">
        <f>AVERAGE(O30:O36)</f>
        <v>1.4390719047618941</v>
      </c>
      <c r="P37" s="341">
        <f t="shared" ref="P37:R37" si="749">SUM(P30:P36)</f>
        <v>7908.1190322580997</v>
      </c>
      <c r="Q37" s="341">
        <f t="shared" si="749"/>
        <v>7851.0600000000559</v>
      </c>
      <c r="R37" s="341">
        <f t="shared" si="749"/>
        <v>-57.059032258043771</v>
      </c>
      <c r="S37" s="342">
        <f>AVERAGE(S30:S36)</f>
        <v>0.99278475298294155</v>
      </c>
      <c r="T37" s="341">
        <f t="shared" ref="T37:V37" si="750">SUM(T30:T36)</f>
        <v>20694.612903225858</v>
      </c>
      <c r="U37" s="341">
        <f t="shared" si="750"/>
        <v>21116.5</v>
      </c>
      <c r="V37" s="341">
        <f t="shared" si="750"/>
        <v>421.88709677413954</v>
      </c>
      <c r="W37" s="342">
        <f>AVERAGE(W30:W36)</f>
        <v>1.1942475938484596</v>
      </c>
      <c r="X37" s="341">
        <f t="shared" ref="X37:Z37" si="751">SUM(X30:X36)</f>
        <v>4508.1445161290358</v>
      </c>
      <c r="Y37" s="341">
        <f t="shared" si="751"/>
        <v>5181.0300000000279</v>
      </c>
      <c r="Z37" s="341">
        <f t="shared" si="751"/>
        <v>672.88548387099183</v>
      </c>
      <c r="AA37" s="342">
        <f>AVERAGE(AA30:AA36)</f>
        <v>1.1492599630432372</v>
      </c>
      <c r="AB37" s="341">
        <f t="shared" ref="AB37:AD37" si="752">SUM(AB30:AB36)</f>
        <v>0</v>
      </c>
      <c r="AC37" s="341">
        <f t="shared" si="752"/>
        <v>0</v>
      </c>
      <c r="AD37" s="341">
        <f t="shared" si="752"/>
        <v>0</v>
      </c>
      <c r="AE37" s="342" t="e">
        <f>AVERAGE(AE30:AE36)</f>
        <v>#DIV/0!</v>
      </c>
      <c r="AF37" s="341">
        <f t="shared" ref="AF37:AH37" si="753">SUM(AF30:AF36)</f>
        <v>2999.8238709677412</v>
      </c>
      <c r="AG37" s="341">
        <f t="shared" si="753"/>
        <v>131.24000000001979</v>
      </c>
      <c r="AH37" s="341">
        <f t="shared" si="753"/>
        <v>-2868.5838709677214</v>
      </c>
      <c r="AI37" s="342" t="e">
        <f>AVERAGE(AI30:AI36)</f>
        <v>#DIV/0!</v>
      </c>
      <c r="AJ37" s="341">
        <f t="shared" ref="AJ37:AL37" si="754">SUM(AJ30:AJ36)</f>
        <v>4226.3425806451414</v>
      </c>
      <c r="AK37" s="341">
        <f t="shared" si="754"/>
        <v>5869.3200000000652</v>
      </c>
      <c r="AL37" s="341">
        <f t="shared" si="754"/>
        <v>1642.9774193549231</v>
      </c>
      <c r="AM37" s="342">
        <f>AVERAGE(AM30:AM36)</f>
        <v>1.3887468628026192</v>
      </c>
      <c r="AN37" s="341">
        <f t="shared" ref="AN37:AP37" si="755">SUM(AN30:AN36)</f>
        <v>4712.9283870967693</v>
      </c>
      <c r="AO37" s="341">
        <f t="shared" si="755"/>
        <v>4220.390000000014</v>
      </c>
      <c r="AP37" s="341">
        <f t="shared" si="755"/>
        <v>-492.53838709675529</v>
      </c>
      <c r="AQ37" s="342">
        <f>AVERAGE(AQ30:AQ36)</f>
        <v>0.89549207061044156</v>
      </c>
      <c r="AR37" s="341">
        <f t="shared" ref="AR37:AT37" si="756">SUM(AR30:AR36)</f>
        <v>32085.19419354837</v>
      </c>
      <c r="AS37" s="341">
        <f t="shared" si="756"/>
        <v>28985.120000001043</v>
      </c>
      <c r="AT37" s="341">
        <f t="shared" si="756"/>
        <v>-3100.0741935473307</v>
      </c>
      <c r="AU37" s="342" t="e">
        <f>AVERAGE(AU30:AU36)</f>
        <v>#DIV/0!</v>
      </c>
      <c r="AV37" s="341">
        <f t="shared" ref="AV37:AX37" si="757">SUM(AV30:AV36)</f>
        <v>56000</v>
      </c>
      <c r="AW37" s="341">
        <f t="shared" si="757"/>
        <v>26035.649999999907</v>
      </c>
      <c r="AX37" s="341">
        <f t="shared" si="757"/>
        <v>-29964.350000000093</v>
      </c>
      <c r="AY37" s="342">
        <f>AVERAGE(AY30:AY36)</f>
        <v>0.46492232142856976</v>
      </c>
      <c r="AZ37" s="341">
        <f t="shared" ref="AZ37:BB37" si="758">SUM(AZ30:AZ36)</f>
        <v>3000</v>
      </c>
      <c r="BA37" s="341">
        <f t="shared" si="758"/>
        <v>7164.0200000000186</v>
      </c>
      <c r="BB37" s="341">
        <f t="shared" si="758"/>
        <v>4164.0200000000186</v>
      </c>
      <c r="BC37" s="342">
        <f>AVERAGE(BC30:BC36)</f>
        <v>2.1209800000000483</v>
      </c>
      <c r="BD37" s="341">
        <f t="shared" ref="BD37:BF37" si="759">SUM(BD30:BD36)</f>
        <v>3500</v>
      </c>
      <c r="BE37" s="341">
        <f t="shared" si="759"/>
        <v>3935.2200000000012</v>
      </c>
      <c r="BF37" s="341">
        <f t="shared" si="759"/>
        <v>435.22000000000116</v>
      </c>
      <c r="BG37" s="342">
        <f>AVERAGE(BG30:BG36)</f>
        <v>1.1243485714285719</v>
      </c>
      <c r="BH37" s="341">
        <f t="shared" ref="BH37:BJ37" si="760">SUM(BH30:BH36)</f>
        <v>33600</v>
      </c>
      <c r="BI37" s="341">
        <f t="shared" si="760"/>
        <v>25808.739999999991</v>
      </c>
      <c r="BJ37" s="341">
        <f t="shared" si="760"/>
        <v>-7791.2600000000093</v>
      </c>
      <c r="BK37" s="342">
        <f>AVERAGE(BK30:BK36)</f>
        <v>0.76811726190476171</v>
      </c>
      <c r="BL37" s="341">
        <f t="shared" ref="BL37:BN37" si="761">SUM(BL30:BL36)</f>
        <v>60000.399677419351</v>
      </c>
      <c r="BM37" s="341">
        <f t="shared" si="761"/>
        <v>53873.150000000373</v>
      </c>
      <c r="BN37" s="341">
        <f t="shared" si="761"/>
        <v>-6127.2496774189676</v>
      </c>
      <c r="BO37" s="342">
        <f>AVERAGE(BO30:BO36)</f>
        <v>0.89396507010026305</v>
      </c>
      <c r="BP37" s="341">
        <f t="shared" ref="BP37:BR37" si="762">SUM(BP30:BP36)</f>
        <v>9100</v>
      </c>
      <c r="BQ37" s="341">
        <f t="shared" si="762"/>
        <v>9584.5399999999208</v>
      </c>
      <c r="BR37" s="341">
        <f t="shared" si="762"/>
        <v>484.53999999992084</v>
      </c>
      <c r="BS37" s="342">
        <f>AVERAGE(BS30:BS36)</f>
        <v>1.0532461538461451</v>
      </c>
      <c r="BT37" s="341">
        <f t="shared" ref="BT37:BV37" si="763">SUM(BT30:BT36)</f>
        <v>6000</v>
      </c>
      <c r="BU37" s="341">
        <f t="shared" si="763"/>
        <v>7823.7639999999665</v>
      </c>
      <c r="BV37" s="341">
        <f t="shared" si="763"/>
        <v>1823.7639999999665</v>
      </c>
      <c r="BW37" s="342" t="e">
        <f>AVERAGE(BW30:BW36)</f>
        <v>#DIV/0!</v>
      </c>
      <c r="BX37" s="341">
        <f t="shared" ref="BX37:BZ37" si="764">SUM(BX30:BX36)</f>
        <v>35500</v>
      </c>
      <c r="BY37" s="341">
        <f t="shared" ca="1" si="764"/>
        <v>28271.420000000002</v>
      </c>
      <c r="BZ37" s="341">
        <f t="shared" ca="1" si="764"/>
        <v>-7228.579999999999</v>
      </c>
      <c r="CA37" s="342">
        <f ca="1">AVERAGE(CA30:CA36)</f>
        <v>0.73432259740259742</v>
      </c>
      <c r="CB37" s="341">
        <f t="shared" ref="CB37:CD37" si="765">SUM(CB30:CB36)</f>
        <v>490.38387096774125</v>
      </c>
      <c r="CC37" s="341">
        <f t="shared" si="765"/>
        <v>289.89999999999418</v>
      </c>
      <c r="CD37" s="341">
        <f t="shared" si="765"/>
        <v>-200.48387096774712</v>
      </c>
      <c r="CE37" s="342">
        <f>AVERAGE(CE30:CE36)</f>
        <v>0.59116952486201269</v>
      </c>
      <c r="CF37" s="341">
        <f t="shared" ref="CF37:CH37" si="766">SUM(CF30:CF36)</f>
        <v>626.16129032258073</v>
      </c>
      <c r="CG37" s="341">
        <f t="shared" si="766"/>
        <v>333.41300000000047</v>
      </c>
      <c r="CH37" s="341">
        <f t="shared" si="766"/>
        <v>-292.74829032258015</v>
      </c>
      <c r="CI37" s="342">
        <f>AVERAGE(CI30:CI36)</f>
        <v>0.53247143372314742</v>
      </c>
      <c r="CJ37" s="341">
        <f t="shared" ref="CJ37:CL37" si="767">SUM(CJ30:CJ36)</f>
        <v>22000</v>
      </c>
      <c r="CK37" s="341">
        <f t="shared" si="767"/>
        <v>17417.699999999721</v>
      </c>
      <c r="CL37" s="341">
        <f t="shared" si="767"/>
        <v>-4582.3000000002794</v>
      </c>
      <c r="CM37" s="342">
        <f>AVERAGE(CM30:CM36)</f>
        <v>0.72072244897958038</v>
      </c>
      <c r="CN37" s="341">
        <f t="shared" ref="CN37:CP37" si="768">SUM(CN30:CN36)</f>
        <v>17400</v>
      </c>
      <c r="CO37" s="341">
        <f t="shared" si="768"/>
        <v>24171.400000000373</v>
      </c>
      <c r="CP37" s="341">
        <f t="shared" si="768"/>
        <v>6771.4000000003725</v>
      </c>
      <c r="CQ37" s="342" t="e">
        <f>AVERAGE(CQ30:CQ36)</f>
        <v>#DIV/0!</v>
      </c>
      <c r="CR37" s="341">
        <f t="shared" ref="CR37:CT37" si="769">SUM(CR30:CR36)</f>
        <v>35000</v>
      </c>
      <c r="CS37" s="341">
        <f t="shared" si="769"/>
        <v>41041.429999999993</v>
      </c>
      <c r="CT37" s="341">
        <f t="shared" si="769"/>
        <v>6041.429999999993</v>
      </c>
      <c r="CU37" s="342">
        <f>AVERAGE(CU30:CU36)</f>
        <v>1.1726122857142853</v>
      </c>
      <c r="CV37" s="341">
        <f t="shared" ref="CV37:CX37" si="770">SUM(CV30:CV36)</f>
        <v>35000</v>
      </c>
      <c r="CW37" s="341">
        <f t="shared" si="770"/>
        <v>24793.199999999953</v>
      </c>
      <c r="CX37" s="341">
        <f t="shared" si="770"/>
        <v>-10206.800000000047</v>
      </c>
      <c r="CY37" s="342">
        <f>AVERAGE(CY30:CY36)</f>
        <v>0.7083771428571416</v>
      </c>
      <c r="CZ37" s="341">
        <f t="shared" ref="CZ37:DB37" si="771">SUM(CZ30:CZ36)</f>
        <v>76616.881838709582</v>
      </c>
      <c r="DA37" s="341">
        <f t="shared" si="771"/>
        <v>106261.35099999607</v>
      </c>
      <c r="DB37" s="341">
        <f t="shared" si="771"/>
        <v>29644.469161286474</v>
      </c>
      <c r="DC37" s="342">
        <f>AVERAGE(DC30:DC36)</f>
        <v>1.3814107218181935</v>
      </c>
      <c r="DD37" s="341">
        <f t="shared" ref="DD37:DF37" si="772">SUM(DD30:DD36)</f>
        <v>14146.022258064497</v>
      </c>
      <c r="DE37" s="341">
        <f t="shared" si="772"/>
        <v>11956.490000000224</v>
      </c>
      <c r="DF37" s="341">
        <f t="shared" si="772"/>
        <v>-2189.5322580642742</v>
      </c>
      <c r="DG37" s="342">
        <f>AVERAGE(DG30:DG36)</f>
        <v>0.84521922713531394</v>
      </c>
      <c r="DH37" s="341">
        <f t="shared" ref="DH37:DJ37" si="773">SUM(DH30:DH36)</f>
        <v>4800</v>
      </c>
      <c r="DI37" s="341">
        <f t="shared" si="773"/>
        <v>3986.5</v>
      </c>
      <c r="DJ37" s="341">
        <f t="shared" si="773"/>
        <v>-813.5</v>
      </c>
      <c r="DK37" s="342" t="e">
        <f>AVERAGE(DK30:DK36)</f>
        <v>#DIV/0!</v>
      </c>
      <c r="DL37" s="341">
        <f t="shared" ref="DL37:DN37" si="774">SUM(DL30:DL36)</f>
        <v>46199.851935483872</v>
      </c>
      <c r="DM37" s="341">
        <f t="shared" si="774"/>
        <v>49425.759999999776</v>
      </c>
      <c r="DN37" s="341">
        <f t="shared" si="774"/>
        <v>3225.908064515902</v>
      </c>
      <c r="DO37" s="342">
        <f>AVERAGE(DO30:DO36)</f>
        <v>1.0500498778561591</v>
      </c>
      <c r="DP37" s="341">
        <f t="shared" ref="DP37:DR37" si="775">SUM(DP30:DP36)</f>
        <v>17499.38387096774</v>
      </c>
      <c r="DQ37" s="341">
        <f t="shared" si="775"/>
        <v>14543.149999999994</v>
      </c>
      <c r="DR37" s="341">
        <f t="shared" si="775"/>
        <v>-2956.233870967746</v>
      </c>
      <c r="DS37" s="342" t="e">
        <f>AVERAGE(DS30:DS36)</f>
        <v>#DIV/0!</v>
      </c>
      <c r="DT37" s="341">
        <f t="shared" ref="DT37:DV37" si="776">SUM(DT30:DT36)</f>
        <v>14302.921612903228</v>
      </c>
      <c r="DU37" s="341">
        <f t="shared" si="776"/>
        <v>9464.8400000000838</v>
      </c>
      <c r="DV37" s="341">
        <f t="shared" si="776"/>
        <v>-4838.0816129031427</v>
      </c>
      <c r="DW37" s="342">
        <f>AVERAGE(DW30:DW36)</f>
        <v>0.66174172355538041</v>
      </c>
      <c r="DX37" s="341">
        <f t="shared" ref="DX37:DZ37" si="777">SUM(DX30:DX36)</f>
        <v>13996.712258064517</v>
      </c>
      <c r="DY37" s="341">
        <f t="shared" si="777"/>
        <v>14115.130000000005</v>
      </c>
      <c r="DZ37" s="341">
        <f t="shared" si="777"/>
        <v>118.41774193548872</v>
      </c>
      <c r="EA37" s="342">
        <f>AVERAGE(EA30:EA36)</f>
        <v>1.0084603969669563</v>
      </c>
      <c r="EB37" s="341">
        <f t="shared" ref="EB37:ED37" si="778">SUM(EB30:EB36)</f>
        <v>6000</v>
      </c>
      <c r="EC37" s="341">
        <f t="shared" si="778"/>
        <v>4232.1499999999069</v>
      </c>
      <c r="ED37" s="341">
        <f t="shared" si="778"/>
        <v>-1767.8500000000931</v>
      </c>
      <c r="EE37" s="342" t="e">
        <f>AVERAGE(EE30:EE36)</f>
        <v>#DIV/0!</v>
      </c>
      <c r="EF37" s="341">
        <f t="shared" ref="EF37:EH37" si="779">SUM(EF30:EF36)</f>
        <v>77049.331935483919</v>
      </c>
      <c r="EG37" s="341">
        <f t="shared" si="779"/>
        <v>62936.410000000149</v>
      </c>
      <c r="EH37" s="341">
        <f t="shared" si="779"/>
        <v>-14112.921935483768</v>
      </c>
      <c r="EI37" s="342">
        <f>AVERAGE(EI30:EI36)</f>
        <v>0.81683265018701257</v>
      </c>
      <c r="EJ37" s="341">
        <f t="shared" ref="EJ37:EL37" si="780">SUM(EJ30:EJ36)</f>
        <v>10636.813870967746</v>
      </c>
      <c r="EK37" s="341">
        <f t="shared" si="780"/>
        <v>13183.380000000121</v>
      </c>
      <c r="EL37" s="341">
        <f t="shared" si="780"/>
        <v>2546.566129032376</v>
      </c>
      <c r="EM37" s="342">
        <f>AVERAGE(EM30:EM36)</f>
        <v>1.2394106129828037</v>
      </c>
      <c r="EN37" s="341">
        <f t="shared" ref="EN37:EP37" si="781">SUM(EN30:EN36)</f>
        <v>27997.719354838689</v>
      </c>
      <c r="EO37" s="341">
        <f t="shared" si="781"/>
        <v>43095.209999999963</v>
      </c>
      <c r="EP37" s="341">
        <f t="shared" si="781"/>
        <v>15097.490645161273</v>
      </c>
      <c r="EQ37" s="342">
        <f>AVERAGE(EQ30:EQ36)</f>
        <v>1.5392400164391269</v>
      </c>
      <c r="ER37" s="341">
        <f t="shared" ref="ER37:ET37" si="782">SUM(ER30:ER36)</f>
        <v>35000</v>
      </c>
      <c r="ES37" s="341">
        <f t="shared" si="782"/>
        <v>27104.690000000061</v>
      </c>
      <c r="ET37" s="341">
        <f t="shared" si="782"/>
        <v>-7895.3099999999395</v>
      </c>
      <c r="EU37" s="342" t="e">
        <f>AVERAGE(EU30:EU36)</f>
        <v>#DIV/0!</v>
      </c>
      <c r="EV37" s="341">
        <f t="shared" ref="EV37:EX37" si="783">SUM(EV30:EV36)</f>
        <v>35000</v>
      </c>
      <c r="EW37" s="341">
        <f t="shared" si="783"/>
        <v>40136.399999999907</v>
      </c>
      <c r="EX37" s="341">
        <f t="shared" si="783"/>
        <v>5136.3999999999069</v>
      </c>
      <c r="EY37" s="342">
        <f>AVERAGE(EY30:EY36)</f>
        <v>1.1467542857142832</v>
      </c>
      <c r="EZ37" s="341">
        <f t="shared" ref="EZ37:FB37" si="784">SUM(EZ30:EZ36)</f>
        <v>207000</v>
      </c>
      <c r="FA37" s="341">
        <f t="shared" si="784"/>
        <v>299945.20000000019</v>
      </c>
      <c r="FB37" s="341">
        <f t="shared" si="784"/>
        <v>92945.200000000186</v>
      </c>
      <c r="FC37" s="342">
        <f>AVERAGE(FC30:FC36)</f>
        <v>1.4976081137690933</v>
      </c>
      <c r="FD37" s="341">
        <f t="shared" ref="FD37:FF37" si="785">SUM(FD30:FD36)</f>
        <v>42500</v>
      </c>
      <c r="FE37" s="341">
        <f t="shared" si="785"/>
        <v>50662.320000000065</v>
      </c>
      <c r="FF37" s="341">
        <f t="shared" si="785"/>
        <v>8162.3200000000652</v>
      </c>
      <c r="FG37" s="342">
        <f>AVERAGE(FG30:FG36)</f>
        <v>1.178938879120881</v>
      </c>
      <c r="FH37" s="341">
        <f t="shared" ref="FH37:FJ37" si="786">SUM(FH30:FH36)</f>
        <v>24500</v>
      </c>
      <c r="FI37" s="341">
        <f t="shared" si="786"/>
        <v>20823.400000000373</v>
      </c>
      <c r="FJ37" s="341">
        <f t="shared" si="786"/>
        <v>-3676.5999999996275</v>
      </c>
      <c r="FK37" s="342">
        <f>AVERAGE(FK30:FK36)</f>
        <v>0.84993469387756626</v>
      </c>
      <c r="FL37" s="341">
        <f t="shared" ref="FL37:FN37" si="787">SUM(FL30:FL36)</f>
        <v>5087.7061290322617</v>
      </c>
      <c r="FM37" s="341">
        <f t="shared" si="787"/>
        <v>5650.890000000014</v>
      </c>
      <c r="FN37" s="341">
        <f t="shared" si="787"/>
        <v>563.18387096775155</v>
      </c>
      <c r="FO37" s="342">
        <f>AVERAGE(FO30:FO36)</f>
        <v>1.110695047371943</v>
      </c>
      <c r="FP37" s="341">
        <f t="shared" ref="FP37:FR37" si="788">SUM(FP30:FP36)</f>
        <v>21126.291290322588</v>
      </c>
      <c r="FQ37" s="341">
        <f t="shared" si="788"/>
        <v>27868.199999999721</v>
      </c>
      <c r="FR37" s="341">
        <f t="shared" si="788"/>
        <v>6741.9087096771309</v>
      </c>
      <c r="FS37" s="342">
        <f>AVERAGE(FS30:FS36)</f>
        <v>1.3191241007249308</v>
      </c>
      <c r="FT37" s="341">
        <f t="shared" ref="FT37:FV37" si="789">SUM(FT30:FT36)</f>
        <v>14314.997741935484</v>
      </c>
      <c r="FU37" s="341">
        <f t="shared" si="789"/>
        <v>16175.449999999953</v>
      </c>
      <c r="FV37" s="341">
        <f t="shared" si="789"/>
        <v>1860.4522580644716</v>
      </c>
      <c r="FW37" s="342">
        <f>AVERAGE(FW30:FW36)</f>
        <v>1.1299652498452246</v>
      </c>
      <c r="FX37" s="341">
        <f t="shared" ref="FX37:FZ37" si="790">SUM(FX30:FX36)</f>
        <v>2587.274967741916</v>
      </c>
      <c r="FY37" s="341">
        <f t="shared" si="790"/>
        <v>8550.5140000000829</v>
      </c>
      <c r="FZ37" s="341">
        <f t="shared" si="790"/>
        <v>5963.2390322581668</v>
      </c>
      <c r="GA37" s="342">
        <f>AVERAGE(GA30:GA36)</f>
        <v>3.3048338914911222</v>
      </c>
      <c r="GB37" s="341">
        <f t="shared" ref="GB37:GD37" si="791">SUM(GB30:GB36)</f>
        <v>0</v>
      </c>
      <c r="GC37" s="341">
        <f t="shared" si="791"/>
        <v>0</v>
      </c>
      <c r="GD37" s="341">
        <f t="shared" si="791"/>
        <v>0</v>
      </c>
      <c r="GE37" s="342" t="e">
        <f>AVERAGE(GE30:GE36)</f>
        <v>#DIV/0!</v>
      </c>
      <c r="GF37" s="341">
        <f t="shared" ref="GF37:GH37" si="792">SUM(GF30:GF36)</f>
        <v>31000</v>
      </c>
      <c r="GG37" s="341">
        <f t="shared" si="792"/>
        <v>44599.516999999811</v>
      </c>
      <c r="GH37" s="341">
        <f t="shared" si="792"/>
        <v>13599.516999999811</v>
      </c>
      <c r="GI37" s="342">
        <f>AVERAGE(GI30:GI36)</f>
        <v>1.6459183142856513</v>
      </c>
      <c r="GJ37" s="341">
        <f t="shared" ref="GJ37:GL37" si="793">SUM(GJ30:GJ36)</f>
        <v>6731.401935483811</v>
      </c>
      <c r="GK37" s="341">
        <f t="shared" si="793"/>
        <v>6361.320000000298</v>
      </c>
      <c r="GL37" s="341">
        <f t="shared" si="793"/>
        <v>-370.0819354835121</v>
      </c>
      <c r="GM37" s="342" t="e">
        <f>AVERAGE(GM30:GM36)</f>
        <v>#DIV/0!</v>
      </c>
      <c r="GN37" s="341">
        <f t="shared" ref="GN37:GP37" si="794">SUM(GN30:GN36)</f>
        <v>12600</v>
      </c>
      <c r="GO37" s="341">
        <f t="shared" si="794"/>
        <v>12111.020000000019</v>
      </c>
      <c r="GP37" s="341">
        <f t="shared" si="794"/>
        <v>-488.97999999998137</v>
      </c>
      <c r="GQ37" s="342">
        <f>AVERAGE(GQ30:GQ36)</f>
        <v>0.9611920634920651</v>
      </c>
      <c r="GR37" s="341">
        <f t="shared" ref="GR37:GT37" si="795">SUM(GR30:GR36)</f>
        <v>17497.918064516187</v>
      </c>
      <c r="GS37" s="341">
        <f t="shared" si="795"/>
        <v>17271.680000000168</v>
      </c>
      <c r="GT37" s="341">
        <f t="shared" si="795"/>
        <v>-226.23806451602059</v>
      </c>
      <c r="GU37" s="342">
        <f>AVERAGE(GU30:GU36)</f>
        <v>0.9870705724142802</v>
      </c>
      <c r="GV37" s="341">
        <f t="shared" ref="GV37:GX37" si="796">SUM(GV30:GV36)</f>
        <v>0</v>
      </c>
      <c r="GW37" s="341">
        <f t="shared" si="796"/>
        <v>5001</v>
      </c>
      <c r="GX37" s="341">
        <f t="shared" si="796"/>
        <v>5001</v>
      </c>
      <c r="GY37" s="342" t="e">
        <f>AVERAGE(GY30:GY36)</f>
        <v>#DIV/0!</v>
      </c>
      <c r="GZ37" s="341">
        <f t="shared" ref="GZ37:HB37" si="797">SUM(GZ30:GZ36)</f>
        <v>0</v>
      </c>
      <c r="HA37" s="341">
        <f t="shared" si="797"/>
        <v>0</v>
      </c>
      <c r="HB37" s="341">
        <f t="shared" si="797"/>
        <v>0</v>
      </c>
      <c r="HC37" s="342" t="e">
        <f>AVERAGE(HC30:HC36)</f>
        <v>#DIV/0!</v>
      </c>
    </row>
    <row r="38" spans="1:211" ht="15" customHeight="1">
      <c r="A38" s="328"/>
      <c r="B38" s="344"/>
      <c r="C38" s="334"/>
      <c r="D38" s="335"/>
      <c r="E38" s="335"/>
      <c r="F38" s="335"/>
      <c r="G38" s="336"/>
      <c r="H38" s="335"/>
      <c r="I38" s="335"/>
      <c r="J38" s="335"/>
      <c r="K38" s="336"/>
      <c r="L38" s="335"/>
      <c r="M38" s="335"/>
      <c r="N38" s="335"/>
      <c r="O38" s="336"/>
      <c r="P38" s="335"/>
      <c r="Q38" s="335"/>
      <c r="R38" s="335"/>
      <c r="S38" s="336"/>
      <c r="T38" s="335"/>
      <c r="U38" s="335"/>
      <c r="V38" s="335"/>
      <c r="W38" s="336"/>
      <c r="X38" s="335"/>
      <c r="Y38" s="335"/>
      <c r="Z38" s="335"/>
      <c r="AA38" s="336"/>
      <c r="AB38" s="335"/>
      <c r="AC38" s="335"/>
      <c r="AD38" s="335"/>
      <c r="AE38" s="336"/>
      <c r="AF38" s="335"/>
      <c r="AG38" s="335"/>
      <c r="AH38" s="335"/>
      <c r="AI38" s="336"/>
      <c r="AJ38" s="335"/>
      <c r="AK38" s="335"/>
      <c r="AL38" s="335"/>
      <c r="AM38" s="336"/>
      <c r="AN38" s="335"/>
      <c r="AO38" s="335"/>
      <c r="AP38" s="335"/>
      <c r="AQ38" s="336"/>
      <c r="AR38" s="335"/>
      <c r="AS38" s="335"/>
      <c r="AT38" s="335"/>
      <c r="AU38" s="336"/>
      <c r="AV38" s="335"/>
      <c r="AW38" s="335"/>
      <c r="AX38" s="335"/>
      <c r="AY38" s="336"/>
      <c r="AZ38" s="335"/>
      <c r="BA38" s="335"/>
      <c r="BB38" s="335"/>
      <c r="BC38" s="336"/>
      <c r="BD38" s="335"/>
      <c r="BE38" s="335"/>
      <c r="BF38" s="335"/>
      <c r="BG38" s="336"/>
      <c r="BH38" s="335"/>
      <c r="BI38" s="335"/>
      <c r="BJ38" s="335"/>
      <c r="BK38" s="336"/>
      <c r="BL38" s="335"/>
      <c r="BM38" s="335"/>
      <c r="BN38" s="335"/>
      <c r="BO38" s="336"/>
      <c r="BP38" s="335"/>
      <c r="BQ38" s="335"/>
      <c r="BR38" s="335"/>
      <c r="BS38" s="336"/>
      <c r="BT38" s="335"/>
      <c r="BU38" s="335"/>
      <c r="BV38" s="335"/>
      <c r="BW38" s="336"/>
      <c r="BX38" s="335"/>
      <c r="BY38" s="335"/>
      <c r="BZ38" s="335"/>
      <c r="CA38" s="336"/>
      <c r="CB38" s="335"/>
      <c r="CC38" s="335"/>
      <c r="CD38" s="335"/>
      <c r="CE38" s="336"/>
      <c r="CF38" s="335"/>
      <c r="CG38" s="335"/>
      <c r="CH38" s="335"/>
      <c r="CI38" s="336"/>
      <c r="CJ38" s="335"/>
      <c r="CK38" s="335"/>
      <c r="CL38" s="335"/>
      <c r="CM38" s="336"/>
      <c r="CN38" s="335"/>
      <c r="CO38" s="335"/>
      <c r="CP38" s="335"/>
      <c r="CQ38" s="336"/>
      <c r="CR38" s="335"/>
      <c r="CS38" s="335"/>
      <c r="CT38" s="335"/>
      <c r="CU38" s="336"/>
      <c r="CV38" s="335"/>
      <c r="CW38" s="335"/>
      <c r="CX38" s="335"/>
      <c r="CY38" s="336"/>
      <c r="CZ38" s="335"/>
      <c r="DA38" s="335"/>
      <c r="DB38" s="335"/>
      <c r="DC38" s="336"/>
      <c r="DD38" s="335"/>
      <c r="DE38" s="335"/>
      <c r="DF38" s="335"/>
      <c r="DG38" s="336"/>
      <c r="DH38" s="335"/>
      <c r="DI38" s="335"/>
      <c r="DJ38" s="335"/>
      <c r="DK38" s="336"/>
      <c r="DL38" s="335"/>
      <c r="DM38" s="335"/>
      <c r="DN38" s="335"/>
      <c r="DO38" s="336"/>
      <c r="DP38" s="335"/>
      <c r="DQ38" s="335"/>
      <c r="DR38" s="335"/>
      <c r="DS38" s="336"/>
      <c r="DT38" s="335"/>
      <c r="DU38" s="335"/>
      <c r="DV38" s="335"/>
      <c r="DW38" s="336"/>
      <c r="DX38" s="335"/>
      <c r="DY38" s="335"/>
      <c r="DZ38" s="335"/>
      <c r="EA38" s="336"/>
      <c r="EB38" s="335"/>
      <c r="EC38" s="335"/>
      <c r="ED38" s="335"/>
      <c r="EE38" s="336"/>
      <c r="EF38" s="335"/>
      <c r="EG38" s="335"/>
      <c r="EH38" s="335"/>
      <c r="EI38" s="336"/>
      <c r="EJ38" s="335"/>
      <c r="EK38" s="335"/>
      <c r="EL38" s="335"/>
      <c r="EM38" s="336"/>
      <c r="EN38" s="335"/>
      <c r="EO38" s="335"/>
      <c r="EP38" s="335"/>
      <c r="EQ38" s="336"/>
      <c r="ER38" s="335"/>
      <c r="ES38" s="335"/>
      <c r="ET38" s="335"/>
      <c r="EU38" s="336"/>
      <c r="EV38" s="335"/>
      <c r="EW38" s="335"/>
      <c r="EX38" s="335"/>
      <c r="EY38" s="336"/>
      <c r="EZ38" s="335"/>
      <c r="FA38" s="335"/>
      <c r="FB38" s="335"/>
      <c r="FC38" s="336"/>
      <c r="FD38" s="335"/>
      <c r="FE38" s="335"/>
      <c r="FF38" s="335"/>
      <c r="FG38" s="336"/>
      <c r="FH38" s="335"/>
      <c r="FI38" s="335"/>
      <c r="FJ38" s="335"/>
      <c r="FK38" s="336"/>
      <c r="FL38" s="335"/>
      <c r="FM38" s="335"/>
      <c r="FN38" s="335"/>
      <c r="FO38" s="336"/>
      <c r="FP38" s="335"/>
      <c r="FQ38" s="335"/>
      <c r="FR38" s="335"/>
      <c r="FS38" s="336"/>
      <c r="FT38" s="335"/>
      <c r="FU38" s="335"/>
      <c r="FV38" s="335"/>
      <c r="FW38" s="336"/>
      <c r="FX38" s="335"/>
      <c r="FY38" s="335"/>
      <c r="FZ38" s="335"/>
      <c r="GA38" s="336"/>
      <c r="GB38" s="335"/>
      <c r="GC38" s="335"/>
      <c r="GD38" s="335"/>
      <c r="GE38" s="336"/>
      <c r="GF38" s="335"/>
      <c r="GG38" s="335"/>
      <c r="GH38" s="335"/>
      <c r="GI38" s="336"/>
      <c r="GJ38" s="335"/>
      <c r="GK38" s="335"/>
      <c r="GL38" s="335"/>
      <c r="GM38" s="336"/>
      <c r="GN38" s="335"/>
      <c r="GO38" s="335"/>
      <c r="GP38" s="335"/>
      <c r="GQ38" s="336"/>
      <c r="GR38" s="335"/>
      <c r="GS38" s="335"/>
      <c r="GT38" s="335"/>
      <c r="GU38" s="336"/>
      <c r="GV38" s="335"/>
      <c r="GW38" s="335"/>
      <c r="GX38" s="335"/>
      <c r="GY38" s="336"/>
      <c r="GZ38" s="335"/>
      <c r="HA38" s="335"/>
      <c r="HB38" s="335"/>
      <c r="HC38" s="379"/>
    </row>
    <row r="39" spans="1:211" ht="15" customHeight="1">
      <c r="A39" s="574">
        <f>WEEKNUM(B39)</f>
        <v>18</v>
      </c>
      <c r="B39" s="333">
        <f>B36+1</f>
        <v>46139</v>
      </c>
      <c r="C39" s="334" t="str">
        <f t="shared" ref="C39:C42" si="798">TEXT(B39,"ddd")</f>
        <v>Sen</v>
      </c>
      <c r="D39" s="335">
        <f t="shared" ref="D39:D42" si="799">SUMIF($H$4:$HB$4,$D$4,H39:HB39)</f>
        <v>178537.04590322578</v>
      </c>
      <c r="E39" s="335">
        <f t="shared" ref="E39:E42" ca="1" si="800">SUMIF($H$4:$HB$4,$E$4,H39:HB39)</f>
        <v>189504.86700000128</v>
      </c>
      <c r="F39" s="335">
        <f t="shared" ref="F39:F42" ca="1" si="801">E39-D39</f>
        <v>10967.8210967755</v>
      </c>
      <c r="G39" s="336">
        <f t="shared" ref="G39:G42" ca="1" si="802">E39/D39</f>
        <v>1.0614316263680117</v>
      </c>
      <c r="H39" s="335">
        <f>INDEX('SO APRIL 2026 Rev2'!$B$6:$BG$51,MATCH(B39,'SO APRIL 2026 Rev2'!$B$6:$B$51,0),MATCH($H$3,'SO APRIL 2026 Rev2'!$B$5:$XG$5,0))</f>
        <v>1199.5729032258068</v>
      </c>
      <c r="I39" s="335">
        <f>INDEX('Summary sales'!$A$6:$BX$50,MATCH(B39,'Summary sales'!$A$6:$A$50,0),MATCH($H$3,'Summary sales'!$A$7:$BX$7,0))</f>
        <v>1111.3800000001211</v>
      </c>
      <c r="J39" s="335">
        <f t="shared" ref="J39:J42" si="803">I39-H39</f>
        <v>-88.192903225685768</v>
      </c>
      <c r="K39" s="336">
        <f t="shared" ref="K39:K42" si="804">I39/H39</f>
        <v>0.92647974709288317</v>
      </c>
      <c r="L39" s="335">
        <f>INDEX('SO APRIL 2026 Rev2'!$B$6:$BG$51,MATCH(B39,'SO APRIL 2026 Rev2'!$B$6:$B$51,0),MATCH($L$3,'SO APRIL 2026 Rev2'!$B$5:$XG$5,0))</f>
        <v>1500</v>
      </c>
      <c r="M39" s="335">
        <f>INDEX('Summary sales'!$A$6:$BX$50,MATCH($B39,'Summary sales'!$A$6:$A$50,0),MATCH($L$3,'Summary sales'!$A$7:$BX$7,0))</f>
        <v>2034.359999999404</v>
      </c>
      <c r="N39" s="335">
        <f t="shared" ref="N39:N42" si="805">M39-L39</f>
        <v>534.35999999940395</v>
      </c>
      <c r="O39" s="336">
        <f t="shared" ref="O39:O42" si="806">M39/L39</f>
        <v>1.3562399999996027</v>
      </c>
      <c r="P39" s="335">
        <f>INDEX('SO APRIL 2026 Rev2'!$B$6:$BG$51,MATCH(B39,'SO APRIL 2026 Rev2'!$B$6:$B$51,0),MATCH($P$3,'SO APRIL 2026 Rev2'!$B$5:$XG$5,0))</f>
        <v>1129.7312903225857</v>
      </c>
      <c r="Q39" s="335">
        <f>INDEX('Summary sales'!$A$6:$BX$50,MATCH($B39,'Summary sales'!$A$6:$A$50,0),MATCH($P$3,'Summary sales'!$A$7:$BX$7,0))</f>
        <v>1407.8000000002794</v>
      </c>
      <c r="R39" s="335">
        <f t="shared" ref="R39:R42" si="807">Q39-P39</f>
        <v>278.06870967769373</v>
      </c>
      <c r="S39" s="336">
        <f t="shared" ref="S39:S42" si="808">Q39/P39</f>
        <v>1.2461370345848291</v>
      </c>
      <c r="T39" s="335">
        <f>INDEX('SO APRIL 2026 Rev2'!$B$6:$BG$51,MATCH(B39,'SO APRIL 2026 Rev2'!$B$6:$B$51,0),MATCH($T$3,'SO APRIL 2026 Rev2'!$B$5:$XG$5,0))</f>
        <v>3282.5161290322658</v>
      </c>
      <c r="U39" s="335">
        <f>INDEX('Summary sales'!$A$6:$BX$50,MATCH($B39,'Summary sales'!$A$6:$A$50,0),MATCH($T$3,'Summary sales'!$A$7:$BX$7,0))</f>
        <v>2944.7000000001863</v>
      </c>
      <c r="V39" s="335">
        <f t="shared" ref="V39:V42" si="809">U39-T39</f>
        <v>-337.81612903207952</v>
      </c>
      <c r="W39" s="336">
        <f t="shared" ref="W39:W42" si="810">U39/T39</f>
        <v>0.89708622417898898</v>
      </c>
      <c r="X39" s="335">
        <f>INDEX('SO APRIL 2026 Rev2'!$B$6:$BG$51,MATCH(B39,'SO APRIL 2026 Rev2'!$B$6:$B$51,0),MATCH($X$3,'SO APRIL 2026 Rev2'!$B$5:$XG$5,0))</f>
        <v>644.02064516129087</v>
      </c>
      <c r="Y39" s="335">
        <f>INDEX('Summary sales'!$A$6:$BX$50,MATCH($B39,'Summary sales'!$A$6:$A$50,0),MATCH($X$3,'Summary sales'!$A$7:$BX$7,0))</f>
        <v>722.40000000002328</v>
      </c>
      <c r="Z39" s="335">
        <f t="shared" ref="Z39:Z42" si="811">Y39-X39</f>
        <v>78.379354838732411</v>
      </c>
      <c r="AA39" s="336">
        <f t="shared" ref="AA39:AA42" si="812">Y39/X39</f>
        <v>1.1217031712067287</v>
      </c>
      <c r="AB39" s="335">
        <f>INDEX('SO APRIL 2026 Rev2'!$B$6:$BG$51,MATCH(B39,'SO APRIL 2026 Rev2'!$B$6:$B$51,0),MATCH($AB$3,'SO APRIL 2026 Rev2'!$B$5:$XG$5,0))</f>
        <v>0</v>
      </c>
      <c r="AC39" s="335">
        <f>INDEX('Summary sales'!$A$6:$BX$50,MATCH($B39,'Summary sales'!$A$6:$A$50,0),MATCH($AB$3,'Summary sales'!$A$7:$BX$7,0))</f>
        <v>0</v>
      </c>
      <c r="AD39" s="335">
        <f t="shared" ref="AD39:AD42" si="813">AC39-AB39</f>
        <v>0</v>
      </c>
      <c r="AE39" s="336" t="e">
        <f t="shared" ref="AE39:AE42" si="814">AC39/AB39</f>
        <v>#DIV/0!</v>
      </c>
      <c r="AF39" s="335">
        <f>INDEX('SO APRIL 2026 Rev2'!$B$6:$BG$51,MATCH(B39,'SO APRIL 2026 Rev2'!$B$6:$B$51,0),MATCH($AF$3,'SO APRIL 2026 Rev2'!$B$5:$XG$5,0))</f>
        <v>499.97064516129024</v>
      </c>
      <c r="AG39" s="335">
        <f>INDEX('Summary sales'!$A$6:$BX$50,MATCH($B39,'Summary sales'!$A$6:$A$50,0),MATCH($AF$3,'Summary sales'!$A$7:$BX$7,0))</f>
        <v>424.33999999999651</v>
      </c>
      <c r="AH39" s="335">
        <f t="shared" ref="AH39:AH42" si="815">AG39-AF39</f>
        <v>-75.630645161293728</v>
      </c>
      <c r="AI39" s="336">
        <f t="shared" ref="AI39:AI42" si="816">AG39/AF39</f>
        <v>0.84872982865444968</v>
      </c>
      <c r="AJ39" s="335">
        <f>INDEX('SO APRIL 2026 Rev2'!$B$6:$BG$51,MATCH(B39,'SO APRIL 2026 Rev2'!$B$6:$B$51,0),MATCH($AJ$3,'SO APRIL 2026 Rev2'!$B$5:$XG$5,0))</f>
        <v>603.76322580644887</v>
      </c>
      <c r="AK39" s="335">
        <f>INDEX('Summary sales'!$A$6:$BX$50,MATCH($B39,'Summary sales'!$A$6:$A$50,0),MATCH($AJ$3,'Summary sales'!$A$7:$BX$7,0))</f>
        <v>968.45999999996275</v>
      </c>
      <c r="AL39" s="335">
        <f t="shared" ref="AL39:AL42" si="817">AK39-AJ39</f>
        <v>364.69677419351387</v>
      </c>
      <c r="AM39" s="336">
        <f t="shared" ref="AM39:AM42" si="818">AK39/AJ39</f>
        <v>1.604039395917807</v>
      </c>
      <c r="AN39" s="335">
        <f>INDEX('SO APRIL 2026 Rev2'!$B$6:$BG$51,MATCH(B39,'SO APRIL 2026 Rev2'!$B$6:$B$51,0),MATCH($AN$3,'SO APRIL 2026 Rev2'!$B$5:$XG$5,0))</f>
        <v>673.27548387096704</v>
      </c>
      <c r="AO39" s="335">
        <f>INDEX('Summary sales'!$A$6:$BX$50,MATCH($B39,'Summary sales'!$A$6:$A$50,0),MATCH($AN$3,'Summary sales'!$A$7:$BX$7,0))</f>
        <v>697.76000000000931</v>
      </c>
      <c r="AP39" s="335">
        <f t="shared" ref="AP39:AP42" si="819">AO39-AN39</f>
        <v>24.484516129042277</v>
      </c>
      <c r="AQ39" s="336">
        <f t="shared" ref="AQ39:AQ42" si="820">AO39/AN39</f>
        <v>1.0363662671753169</v>
      </c>
      <c r="AR39" s="335">
        <f>INDEX('SO APRIL 2026 Rev2'!$B$6:$BG$51,MATCH(B39,'SO APRIL 2026 Rev2'!$B$6:$B$51,0),MATCH($AR$3,'SO APRIL 2026 Rev2'!$B$5:$XG$5,0))</f>
        <v>5514.1990322580623</v>
      </c>
      <c r="AS39" s="335">
        <f>INDEX('Summary sales'!$A$6:$BX$50,MATCH($B39,'Summary sales'!$A$6:$A$50,0),MATCH($AR$3,'Summary sales'!$A$7:$BX$7,0))</f>
        <v>4554.1399999987334</v>
      </c>
      <c r="AT39" s="335">
        <f t="shared" ref="AT39:AT42" si="821">AS39-AR39</f>
        <v>-960.05903225932889</v>
      </c>
      <c r="AU39" s="336">
        <f t="shared" ref="AU39:AU42" si="822">AS39/AR39</f>
        <v>0.82589329354218377</v>
      </c>
      <c r="AV39" s="335">
        <f>INDEX('SO APRIL 2026 Rev2'!$B$6:$BG$51,MATCH(B39,'SO APRIL 2026 Rev2'!$B$6:$B$51,0),MATCH($AV$3,'SO APRIL 2026 Rev2'!$B$5:$XG$5,0))</f>
        <v>8000</v>
      </c>
      <c r="AW39" s="335">
        <f>INDEX('Summary sales'!$A$6:$BX$50,MATCH($B39,'Summary sales'!$A$6:$A$50,0),MATCH($AV$3,'Summary sales'!$A$7:$BX$7,0))</f>
        <v>3967.160000000149</v>
      </c>
      <c r="AX39" s="335">
        <f t="shared" ref="AX39:AX42" si="823">AW39-AV39</f>
        <v>-4032.839999999851</v>
      </c>
      <c r="AY39" s="336">
        <f t="shared" ref="AY39:AY42" si="824">AW39/AV39</f>
        <v>0.49589500000001863</v>
      </c>
      <c r="AZ39" s="335">
        <f>INDEX('SO APRIL 2026 Rev2'!$B$6:$BG$51,MATCH(B39,'SO APRIL 2026 Rev2'!$B$6:$B$51,0),MATCH($AZ$3,'SO APRIL 2026 Rev2'!$B$5:$XG$5,0))</f>
        <v>500</v>
      </c>
      <c r="BA39" s="335">
        <f>INDEX('Summary sales'!$A$6:$BX$50,MATCH($B39,'Summary sales'!$A$6:$A$50,0),MATCH($AZ$3,'Summary sales'!$A$7:$BX$7,0))</f>
        <v>539.3499999998603</v>
      </c>
      <c r="BB39" s="335">
        <f t="shared" ref="BB39:BB42" si="825">BA39-AZ39</f>
        <v>39.349999999860302</v>
      </c>
      <c r="BC39" s="336">
        <f t="shared" ref="BC39:BC42" si="826">BA39/AZ39</f>
        <v>1.0786999999997207</v>
      </c>
      <c r="BD39" s="335">
        <f>INDEX('SO APRIL 2026 Rev2'!$B$6:$BG$51,MATCH(B39,'SO APRIL 2026 Rev2'!$B$6:$B$51,0),MATCH($BD$3,'SO APRIL 2026 Rev2'!$B$5:$XG$5,0))</f>
        <v>500</v>
      </c>
      <c r="BE39" s="335">
        <f>INDEX('Summary sales'!$A$6:$BX$50,MATCH($B39,'Summary sales'!$A$6:$A$50,0),MATCH($BD$3,'Summary sales'!$A$7:$BX$7,0))</f>
        <v>235.45000000000073</v>
      </c>
      <c r="BF39" s="335">
        <f t="shared" ref="BF39:BF42" si="827">BE39-BD39</f>
        <v>-264.54999999999927</v>
      </c>
      <c r="BG39" s="336">
        <f t="shared" ref="BG39:BG42" si="828">BE39/BD39</f>
        <v>0.47090000000000143</v>
      </c>
      <c r="BH39" s="335">
        <f>INDEX('SO APRIL 2026 Rev2'!$B$6:$BG$51,MATCH(B39,'SO APRIL 2026 Rev2'!$B$6:$B$51,0),MATCH($BH$3,'SO APRIL 2026 Rev2'!$B$5:$XG$5,0))</f>
        <v>4800</v>
      </c>
      <c r="BI39" s="335">
        <f>INDEX('Summary sales'!$A$6:$BX$50,MATCH($B39,'Summary sales'!$A$6:$A$50,0),MATCH($BH$3,'Summary sales'!$A$7:$BX$7,0))</f>
        <v>3747.4299999999348</v>
      </c>
      <c r="BJ39" s="335">
        <f t="shared" ref="BJ39:BJ42" si="829">BI39-BH39</f>
        <v>-1052.5700000000652</v>
      </c>
      <c r="BK39" s="336">
        <f t="shared" ref="BK39:BK42" si="830">BI39/BH39</f>
        <v>0.78071458333331978</v>
      </c>
      <c r="BL39" s="335">
        <f>INDEX('SO APRIL 2026 Rev2'!$B$6:$BG$51,MATCH(B39,'SO APRIL 2026 Rev2'!$B$6:$B$51,0),MATCH($BL$3,'SO APRIL 2026 Rev2'!$B$5:$XG$5,0))</f>
        <v>9000.0570967741915</v>
      </c>
      <c r="BM39" s="335">
        <f>INDEX('Summary sales'!$A$6:$BX$50,MATCH($B39,'Summary sales'!$A$6:$A$50,0),MATCH($BL$3,'Summary sales'!$A$7:$BX$7,0))</f>
        <v>7745.5099999997765</v>
      </c>
      <c r="BN39" s="335">
        <f t="shared" ref="BN39:BN42" si="831">BM39-BL39</f>
        <v>-1254.547096774415</v>
      </c>
      <c r="BO39" s="336">
        <f t="shared" ref="BO39:BO42" si="832">BM39/BL39</f>
        <v>0.8606067624588658</v>
      </c>
      <c r="BP39" s="335">
        <f>INDEX('SO APRIL 2026 Rev2'!$B$6:$BG$51,MATCH(B39,'SO APRIL 2026 Rev2'!$B$6:$B$51,0),MATCH($BP$3,'SO APRIL 2026 Rev2'!$B$5:$XG$5,0))</f>
        <v>1300</v>
      </c>
      <c r="BQ39" s="335">
        <f>INDEX('Summary sales'!$A$6:$BX$50,MATCH($B39,'Summary sales'!$A$6:$A$50,0),MATCH($BP$3,'Summary sales'!$A$7:$BX$7,0))</f>
        <v>1347.4200000000419</v>
      </c>
      <c r="BR39" s="335">
        <f t="shared" ref="BR39:BR42" si="833">BQ39-BP39</f>
        <v>47.42000000004191</v>
      </c>
      <c r="BS39" s="336">
        <f t="shared" ref="BS39:BS42" si="834">BQ39/BP39</f>
        <v>1.0364769230769553</v>
      </c>
      <c r="BT39" s="335">
        <f>INDEX('SO APRIL 2026 Rev2'!$B$6:$BG$51,MATCH(B39,'SO APRIL 2026 Rev2'!$B$6:$B$51,0),MATCH($BT$3,'SO APRIL 2026 Rev2'!$B$5:$XG$5,0))</f>
        <v>1000</v>
      </c>
      <c r="BU39" s="335">
        <f>INDEX('Summary sales'!$A$6:$BX$50,MATCH($B39,'Summary sales'!$A$6:$A$50,0),MATCH($BT$3,'Summary sales'!$A$7:$BX$7,0))</f>
        <v>726.67599999997765</v>
      </c>
      <c r="BV39" s="335">
        <f t="shared" ref="BV39:BV42" si="835">BU39-BT39</f>
        <v>-273.32400000002235</v>
      </c>
      <c r="BW39" s="336">
        <f t="shared" ref="BW39:BW42" si="836">BU39/BT39</f>
        <v>0.72667599999997767</v>
      </c>
      <c r="BX39" s="335">
        <f>INDEX('SO APRIL 2026 Rev2'!$B$6:$BG$51,MATCH(B39,'SO APRIL 2026 Rev2'!$B$6:$B$51,0),MATCH($BX$3,'SO APRIL 2026 Rev2'!$B$5:$XG$5,0))</f>
        <v>5500</v>
      </c>
      <c r="BY39" s="335">
        <f ca="1">INDEX('Summary sales'!$A$6:$BX$50,MATCH($B39,'Summary sales'!$A$6:$A$50,0),MATCH($BX$3,'Summary sales'!$A$7:$BX$7,0))</f>
        <v>5340.62</v>
      </c>
      <c r="BZ39" s="335">
        <f t="shared" ref="BZ39:BZ42" ca="1" si="837">BY39-BX39</f>
        <v>-159.38000000000011</v>
      </c>
      <c r="CA39" s="336">
        <f t="shared" ref="CA39:CA42" ca="1" si="838">BY39/BX39</f>
        <v>0.97102181818181821</v>
      </c>
      <c r="CB39" s="335">
        <f>INDEX('SO APRIL 2026 Rev2'!$B$6:$BG$51,MATCH(B39,'SO APRIL 2026 Rev2'!$B$6:$B$51,0),MATCH($CB$3,'SO APRIL 2026 Rev2'!$B$5:$XG$5,0))</f>
        <v>70.054838709677327</v>
      </c>
      <c r="CC39" s="335">
        <f>INDEX('Summary sales'!$A$6:$BX$50,MATCH($B39,'Summary sales'!$A$6:$A$50,0),MATCH($CB$3,'Summary sales'!$A$7:$BX$7,0))</f>
        <v>0</v>
      </c>
      <c r="CD39" s="335">
        <f t="shared" ref="CD39:CD42" si="839">CC39-CB39</f>
        <v>-70.054838709677327</v>
      </c>
      <c r="CE39" s="336">
        <f t="shared" ref="CE39:CE42" si="840">CC39/CB39</f>
        <v>0</v>
      </c>
      <c r="CF39" s="335">
        <f>INDEX('SO APRIL 2026 Rev2'!$B$6:$BG$51,MATCH(B39,'SO APRIL 2026 Rev2'!$B$6:$B$51,0),MATCH($CF$3,'SO APRIL 2026 Rev2'!$B$5:$XG$5,0))</f>
        <v>89.451612903225808</v>
      </c>
      <c r="CG39" s="335">
        <f>INDEX('Summary sales'!$A$6:$BX$50,MATCH($B39,'Summary sales'!$A$6:$A$50,0),MATCH($CF$3,'Summary sales'!$A$7:$BX$7,0))</f>
        <v>43</v>
      </c>
      <c r="CH39" s="335">
        <f t="shared" ref="CH39:CH42" si="841">CG39-CF39</f>
        <v>-46.451612903225808</v>
      </c>
      <c r="CI39" s="336">
        <f t="shared" ref="CI39:CI42" si="842">CG39/CF39</f>
        <v>0.48070681572304363</v>
      </c>
      <c r="CJ39" s="335">
        <f>INDEX('SO APRIL 2026 Rev2'!$B$6:$BG$51,MATCH(B39,'SO APRIL 2026 Rev2'!$B$6:$B$51,0),MATCH($CJ$3,'SO APRIL 2026 Rev2'!$B$5:$XG$5,0))</f>
        <v>3500</v>
      </c>
      <c r="CK39" s="335">
        <f>INDEX('Summary sales'!$A$6:$BX$50,MATCH($B39,'Summary sales'!$A$6:$A$50,0),MATCH($CJ$3,'Summary sales'!$A$7:$BX$7,0))</f>
        <v>3580.6000000000931</v>
      </c>
      <c r="CL39" s="335">
        <f t="shared" ref="CL39:CL42" si="843">CK39-CJ39</f>
        <v>80.600000000093132</v>
      </c>
      <c r="CM39" s="336">
        <f t="shared" ref="CM39:CM42" si="844">CK39/CJ39</f>
        <v>1.023028571428598</v>
      </c>
      <c r="CN39" s="335">
        <f>INDEX('SO APRIL 2026 Rev2'!$B$6:$BG$51,MATCH(B39,'SO APRIL 2026 Rev2'!$B$6:$B$51,0),MATCH($CN$3,'SO APRIL 2026 Rev2'!$B$5:$XG$5,0))</f>
        <v>2900</v>
      </c>
      <c r="CO39" s="335">
        <f>INDEX('Summary sales'!$A$6:$BX$50,MATCH($B39,'Summary sales'!$A$6:$A$50,0),MATCH($CN$3,'Summary sales'!$A$7:$BX$7,0))</f>
        <v>5092.8999999994412</v>
      </c>
      <c r="CP39" s="335">
        <f t="shared" ref="CP39:CP42" si="845">CO39-CN39</f>
        <v>2192.8999999994412</v>
      </c>
      <c r="CQ39" s="336">
        <f t="shared" ref="CQ39:CQ42" si="846">CO39/CN39</f>
        <v>1.7561724137929107</v>
      </c>
      <c r="CR39" s="335">
        <f>INDEX('SO APRIL 2026 Rev2'!$B$6:$BG$51,MATCH(B39,'SO APRIL 2026 Rev2'!$B$6:$B$51,0),MATCH($CR$3,'SO APRIL 2026 Rev2'!$B$5:$XG$5,0))</f>
        <v>5000</v>
      </c>
      <c r="CS39" s="335">
        <f>INDEX('Summary sales'!$A$6:$BX$50,MATCH($B39,'Summary sales'!$A$6:$A$50,0),MATCH($CR$3,'Summary sales'!$A$7:$BX$7,0))</f>
        <v>10008.469999999972</v>
      </c>
      <c r="CT39" s="335">
        <f t="shared" ref="CT39:CT42" si="847">CS39-CR39</f>
        <v>5008.4699999999721</v>
      </c>
      <c r="CU39" s="336">
        <f t="shared" ref="CU39:CU42" si="848">CS39/CR39</f>
        <v>2.0016939999999943</v>
      </c>
      <c r="CV39" s="335">
        <f>INDEX('SO APRIL 2026 Rev2'!$B$6:$BG$51,MATCH(B39,'SO APRIL 2026 Rev2'!$B$6:$B$51,0),MATCH($CV$3,'SO APRIL 2026 Rev2'!$B$5:$XG$5,0))</f>
        <v>5000</v>
      </c>
      <c r="CW39" s="335">
        <f>INDEX('Summary sales'!$A$6:$BX$50,MATCH($B39,'Summary sales'!$A$6:$A$50,0),MATCH($CV$3,'Summary sales'!$A$7:$BX$7,0))</f>
        <v>6399.6999999999534</v>
      </c>
      <c r="CX39" s="335">
        <f t="shared" ref="CX39:CX42" si="849">CW39-CV39</f>
        <v>1399.6999999999534</v>
      </c>
      <c r="CY39" s="336">
        <f t="shared" ref="CY39:CY42" si="850">CW39/CV39</f>
        <v>1.2799399999999908</v>
      </c>
      <c r="CZ39" s="335">
        <f>INDEX('SO APRIL 2026 Rev2'!$B$6:$BG$51,MATCH(B39,'SO APRIL 2026 Rev2'!$B$6:$B$51,0),MATCH($CZ$3,'SO APRIL 2026 Rev2'!$B$5:$XG$5,0))</f>
        <v>11659.554548387085</v>
      </c>
      <c r="DA39" s="335">
        <f>INDEX('Summary sales'!$A$6:$BX$50,MATCH($B39,'Summary sales'!$A$6:$A$50,0),MATCH($CZ$3,'Summary sales'!$A$7:$BX$7,0))</f>
        <v>12834.516000002623</v>
      </c>
      <c r="DB39" s="335">
        <f t="shared" ref="DB39:DB42" si="851">DA39-CZ39</f>
        <v>1174.961451615538</v>
      </c>
      <c r="DC39" s="336">
        <f t="shared" ref="DC39:DC42" si="852">DA39/CZ39</f>
        <v>1.1007724134519423</v>
      </c>
      <c r="DD39" s="335">
        <f>INDEX('SO APRIL 2026 Rev2'!$B$6:$BG$51,MATCH(B39,'SO APRIL 2026 Rev2'!$B$6:$B$51,0),MATCH($DD$3,'SO APRIL 2026 Rev2'!$B$5:$XG$5,0))</f>
        <v>2020.8603225806426</v>
      </c>
      <c r="DE39" s="335">
        <f>INDEX('Summary sales'!$A$6:$BX$50,MATCH($B39,'Summary sales'!$A$6:$A$50,0),MATCH($DD$3,'Summary sales'!$A$7:$BX$7,0))</f>
        <v>2330.3500000005588</v>
      </c>
      <c r="DF39" s="335">
        <f t="shared" ref="DF39:DF42" si="853">DE39-DD39</f>
        <v>309.48967741991623</v>
      </c>
      <c r="DG39" s="336">
        <f t="shared" ref="DG39:DG42" si="854">DE39/DD39</f>
        <v>1.1531474857325603</v>
      </c>
      <c r="DH39" s="335">
        <f>INDEX('SO APRIL 2026 Rev2'!$B$6:$BG$51,MATCH(B39,'SO APRIL 2026 Rev2'!$B$6:$B$51,0),MATCH($DH$3,'SO APRIL 2026 Rev2'!$B$5:$XG$5,0))</f>
        <v>800</v>
      </c>
      <c r="DI39" s="335">
        <f>INDEX('Summary sales'!$A$6:$BX$50,MATCH($B39,'Summary sales'!$A$6:$A$50,0),MATCH($DH$3,'Summary sales'!$A$7:$BX$7,0))</f>
        <v>56.590000000083819</v>
      </c>
      <c r="DJ39" s="335">
        <f t="shared" ref="DJ39:DJ42" si="855">DI39-DH39</f>
        <v>-743.40999999991618</v>
      </c>
      <c r="DK39" s="336">
        <f t="shared" ref="DK39:DK42" si="856">DI39/DH39</f>
        <v>7.0737500000104772E-2</v>
      </c>
      <c r="DL39" s="335">
        <f>INDEX('SO APRIL 2026 Rev2'!$B$6:$BG$51,MATCH(B39,'SO APRIL 2026 Rev2'!$B$6:$B$51,0),MATCH($DL$3,'SO APRIL 2026 Rev2'!$B$5:$XG$5,0))</f>
        <v>7200</v>
      </c>
      <c r="DM39" s="335">
        <f>INDEX('Summary sales'!$A$6:$BX$50,MATCH($B39,'Summary sales'!$A$6:$A$50,0),MATCH($DL$3,'Summary sales'!$A$7:$BX$7,0))</f>
        <v>9001.4700000006706</v>
      </c>
      <c r="DN39" s="335">
        <f t="shared" ref="DN39:DN42" si="857">DM39-DL39</f>
        <v>1801.4700000006706</v>
      </c>
      <c r="DO39" s="336">
        <f t="shared" ref="DO39:DO42" si="858">DM39/DL39</f>
        <v>1.2502041666667598</v>
      </c>
      <c r="DP39" s="335">
        <f>INDEX('SO APRIL 2026 Rev2'!$B$6:$BG$51,MATCH(B39,'SO APRIL 2026 Rev2'!$B$6:$B$51,0),MATCH($DP$3,'SO APRIL 2026 Rev2'!$B$5:$XG$5,0))</f>
        <v>3499.876774193548</v>
      </c>
      <c r="DQ39" s="335">
        <f>INDEX('Summary sales'!$A$6:$BX$50,MATCH($B39,'Summary sales'!$A$6:$A$50,0),MATCH($DP$3,'Summary sales'!$A$7:$BX$7,0))</f>
        <v>3170.640000000014</v>
      </c>
      <c r="DR39" s="335">
        <f t="shared" ref="DR39:DR42" si="859">DQ39-DP39</f>
        <v>-329.23677419353407</v>
      </c>
      <c r="DS39" s="336">
        <f t="shared" ref="DS39:DS42" si="860">DQ39/DP39</f>
        <v>0.9059290382389541</v>
      </c>
      <c r="DT39" s="335">
        <f>INDEX('SO APRIL 2026 Rev2'!$B$6:$BG$51,MATCH(B39,'SO APRIL 2026 Rev2'!$B$6:$B$51,0),MATCH($DT$3,'SO APRIL 2026 Rev2'!$B$5:$XG$5,0))</f>
        <v>2043.2745161290325</v>
      </c>
      <c r="DU39" s="335">
        <f>INDEX('Summary sales'!$A$6:$BX$50,MATCH($B39,'Summary sales'!$A$6:$A$50,0),MATCH($DT$3,'Summary sales'!$A$7:$BX$7,0))</f>
        <v>1235.3200000000652</v>
      </c>
      <c r="DV39" s="335">
        <f t="shared" ref="DV39:DV42" si="861">DU39-DT39</f>
        <v>-807.95451612896727</v>
      </c>
      <c r="DW39" s="336">
        <f t="shared" ref="DW39:DW42" si="862">DU39/DT39</f>
        <v>0.60457857730265696</v>
      </c>
      <c r="DX39" s="335">
        <f>INDEX('SO APRIL 2026 Rev2'!$B$6:$BG$51,MATCH(B39,'SO APRIL 2026 Rev2'!$B$6:$B$51,0),MATCH($DX$3,'SO APRIL 2026 Rev2'!$B$5:$XG$5,0))</f>
        <v>1999.5303225806451</v>
      </c>
      <c r="DY39" s="335">
        <f>INDEX('Summary sales'!$A$6:$BX$50,MATCH($B39,'Summary sales'!$A$6:$A$50,0),MATCH($DX$3,'Summary sales'!$A$7:$BX$7,0))</f>
        <v>1993.7399999999907</v>
      </c>
      <c r="DZ39" s="335">
        <f t="shared" ref="DZ39:DZ42" si="863">DY39-DX39</f>
        <v>-5.7903225806544469</v>
      </c>
      <c r="EA39" s="336">
        <f t="shared" ref="EA39:EA42" si="864">DY39/DX39</f>
        <v>0.99710415865402768</v>
      </c>
      <c r="EB39" s="335">
        <f>INDEX('SO APRIL 2026 Rev2'!$B$6:$BG$51,MATCH(B39,'SO APRIL 2026 Rev2'!$B$6:$B$51,0),MATCH($EB$3,'SO APRIL 2026 Rev2'!$B$5:$XG$5,0))</f>
        <v>1000</v>
      </c>
      <c r="EC39" s="335">
        <f>INDEX('Summary sales'!$A$6:$BX$50,MATCH($B39,'Summary sales'!$A$6:$A$50,0),MATCH($EB$3,'Summary sales'!$A$7:$BX$7,0))</f>
        <v>1617.7900000000373</v>
      </c>
      <c r="ED39" s="335">
        <f t="shared" ref="ED39:ED42" si="865">EC39-EB39</f>
        <v>617.79000000003725</v>
      </c>
      <c r="EE39" s="336">
        <f t="shared" ref="EE39:EE42" si="866">EC39/EB39</f>
        <v>1.6177900000000371</v>
      </c>
      <c r="EF39" s="335">
        <f>INDEX('SO APRIL 2026 Rev2'!$B$6:$BG$51,MATCH(B39,'SO APRIL 2026 Rev2'!$B$6:$B$51,0),MATCH($EF$3,'SO APRIL 2026 Rev2'!$B$5:$XG$5,0))</f>
        <v>11007.047419354845</v>
      </c>
      <c r="EG39" s="335">
        <f>INDEX('Summary sales'!$A$6:$BX$50,MATCH($B39,'Summary sales'!$A$6:$A$50,0),MATCH($EF$3,'Summary sales'!$A$7:$BX$7,0))</f>
        <v>9078.7700000004843</v>
      </c>
      <c r="EH39" s="335">
        <f t="shared" ref="EH39:EH42" si="867">EG39-EF39</f>
        <v>-1928.277419354361</v>
      </c>
      <c r="EI39" s="336">
        <f t="shared" ref="EI39:EI42" si="868">EG39/EF39</f>
        <v>0.8248142898009444</v>
      </c>
      <c r="EJ39" s="335">
        <f>INDEX('SO APRIL 2026 Rev2'!$B$6:$BG$51,MATCH(B39,'SO APRIL 2026 Rev2'!$B$6:$B$51,0),MATCH($EJ$3,'SO APRIL 2026 Rev2'!$B$5:$XG$5,0))</f>
        <v>1519.5448387096778</v>
      </c>
      <c r="EK39" s="335">
        <f>INDEX('Summary sales'!$A$6:$BX$50,MATCH($B39,'Summary sales'!$A$6:$A$50,0),MATCH($EJ$3,'Summary sales'!$A$7:$BX$7,0))</f>
        <v>1900.5500000000466</v>
      </c>
      <c r="EL39" s="335">
        <f t="shared" ref="EL39:EL42" si="869">EK39-EJ39</f>
        <v>381.00516129036873</v>
      </c>
      <c r="EM39" s="336">
        <f t="shared" ref="EM39:EM42" si="870">EK39/EJ39</f>
        <v>1.2507363728824872</v>
      </c>
      <c r="EN39" s="335">
        <f>INDEX('SO APRIL 2026 Rev2'!$B$6:$BG$51,MATCH(B39,'SO APRIL 2026 Rev2'!$B$6:$B$51,0),MATCH($EN$3,'SO APRIL 2026 Rev2'!$B$5:$XG$5,0))</f>
        <v>3999.6741935483842</v>
      </c>
      <c r="EO39" s="335">
        <f>INDEX('Summary sales'!$A$6:$BX$50,MATCH($B39,'Summary sales'!$A$6:$A$50,0),MATCH($EN$3,'Summary sales'!$A$7:$BX$7,0))</f>
        <v>4970.0299999993294</v>
      </c>
      <c r="EP39" s="335">
        <f t="shared" ref="EP39:EP42" si="871">EO39-EN39</f>
        <v>970.35580645094524</v>
      </c>
      <c r="EQ39" s="336">
        <f t="shared" ref="EQ39:EQ42" si="872">EO39/EN39</f>
        <v>1.2426087124836727</v>
      </c>
      <c r="ER39" s="335">
        <f>INDEX('SO APRIL 2026 Rev2'!$B$6:$BG$51,MATCH(B39,'SO APRIL 2026 Rev2'!$B$6:$B$51,0),MATCH($ER$3,'SO APRIL 2026 Rev2'!$B$5:$XG$5,0))</f>
        <v>7000</v>
      </c>
      <c r="ES39" s="335">
        <f>INDEX('Summary sales'!$A$6:$BX$50,MATCH(B39,'Summary sales'!$A$6:$A$50,0),MATCH($ER$3,'Summary sales'!$A$7:$BX$7,0))</f>
        <v>6027.2800000000279</v>
      </c>
      <c r="ET39" s="335">
        <f t="shared" ref="ET39:ET42" si="873">ES39-ER39</f>
        <v>-972.71999999997206</v>
      </c>
      <c r="EU39" s="336">
        <f t="shared" ref="EU39:EU42" si="874">ES39/ER39</f>
        <v>0.86104000000000402</v>
      </c>
      <c r="EV39" s="335">
        <f>INDEX('SO APRIL 2026 Rev2'!$B$6:$BG$51,MATCH(B39,'SO APRIL 2026 Rev2'!$B$6:$B$51,0),MATCH($EV$3,'SO APRIL 2026 Rev2'!$B$5:$XG$5,0))</f>
        <v>5000</v>
      </c>
      <c r="EW39" s="335">
        <f>INDEX('Summary sales'!$A$6:$BX$50,MATCH($B39,'Summary sales'!$A$6:$A$50,0),MATCH($EV$3,'Summary sales'!$A$7:$BX$7,0))</f>
        <v>6553.6100000001024</v>
      </c>
      <c r="EX39" s="335">
        <f t="shared" ref="EX39:EX42" si="875">EW39-EV39</f>
        <v>1553.6100000001024</v>
      </c>
      <c r="EY39" s="336">
        <f t="shared" ref="EY39:EY42" si="876">EW39/EV39</f>
        <v>1.3107220000000206</v>
      </c>
      <c r="EZ39" s="335">
        <f>INDEX('SO APRIL 2026 Rev2'!$B$6:$BG$51,MATCH(B39,'SO APRIL 2026 Rev2'!$B$6:$B$51,0),MATCH($EZ$3,'SO APRIL 2026 Rev2'!$B$5:$XG$5,0))</f>
        <v>26500</v>
      </c>
      <c r="FA39" s="335">
        <f>INDEX('Summary sales'!$A$6:$BX$50,MATCH($B39,'Summary sales'!$A$6:$A$50,0),MATCH($EZ$3,'Summary sales'!$A$7:$BX$7,0))</f>
        <v>44452.80999999959</v>
      </c>
      <c r="FB39" s="335">
        <f t="shared" ref="FB39:FB42" si="877">FA39-EZ39</f>
        <v>17952.80999999959</v>
      </c>
      <c r="FC39" s="336">
        <f t="shared" ref="FC39:FC42" si="878">FA39/EZ39</f>
        <v>1.6774645283018714</v>
      </c>
      <c r="FD39" s="335">
        <f>INDEX('SO APRIL 2026 Rev2'!$B$6:$BG$51,MATCH(B39,'SO APRIL 2026 Rev2'!$B$6:$B$51,0),MATCH($FD$3,'SO APRIL 2026 Rev2'!$B$5:$XG$5,0))</f>
        <v>6500</v>
      </c>
      <c r="FE39" s="335">
        <f>INDEX('Summary sales'!$A$6:$BX$50,MATCH(B39,'Summary sales'!$A$6:$A$50,0),MATCH($FD$3,'Summary sales'!$A$7:$BX$7,0))</f>
        <v>4425.6399999998976</v>
      </c>
      <c r="FF39" s="335">
        <f t="shared" ref="FF39:FF42" si="879">FE39-FD39</f>
        <v>-2074.3600000001024</v>
      </c>
      <c r="FG39" s="336">
        <f t="shared" ref="FG39:FG42" si="880">FE39/FD39</f>
        <v>0.68086769230767652</v>
      </c>
      <c r="FH39" s="335">
        <f>INDEX('SO APRIL 2026 Rev2'!$B$6:$BG$51,MATCH(B39,'SO APRIL 2026 Rev2'!$B$6:$B$51,0),MATCH($FH$3,'SO APRIL 2026 Rev2'!$B$5:$XG$5,0))</f>
        <v>3500</v>
      </c>
      <c r="FI39" s="335">
        <f>INDEX('Summary sales'!$A$6:$BX$50,MATCH(B39,'Summary sales'!$A$6:$A$50,0),MATCH($FH$3,'Summary sales'!$A$7:$BX$7,0))</f>
        <v>3576.8999999994412</v>
      </c>
      <c r="FJ39" s="335">
        <f t="shared" ref="FJ39:FJ42" si="881">FI39-FH39</f>
        <v>76.899999999441206</v>
      </c>
      <c r="FK39" s="336">
        <f t="shared" ref="FK39:FK42" si="882">FI39/FH39</f>
        <v>1.0219714285712689</v>
      </c>
      <c r="FL39" s="335">
        <f>INDEX('SO APRIL 2026 Rev2'!$B$6:$BG$51,MATCH(B39,'SO APRIL 2026 Rev2'!$B$6:$B$51,0),MATCH($FL$3,'SO APRIL 2026 Rev2'!$B$5:$XG$5,0))</f>
        <v>726.8151612903232</v>
      </c>
      <c r="FM39" s="335">
        <f>INDEX('Summary sales'!$A$6:$BX$50,MATCH(B39,'Summary sales'!$A$6:$A$50,0),MATCH($FL$3,'Summary sales'!$A$7:$BX$7,0))</f>
        <v>563.28000000002794</v>
      </c>
      <c r="FN39" s="335">
        <f t="shared" ref="FN39:FN42" si="883">FM39-FL39</f>
        <v>-163.53516129029526</v>
      </c>
      <c r="FO39" s="336">
        <f t="shared" ref="FO39:FO42" si="884">FM39/FL39</f>
        <v>0.77499759223518472</v>
      </c>
      <c r="FP39" s="335">
        <f>INDEX('SO APRIL 2026 Rev2'!$B$6:$BG$51,MATCH(B39,'SO APRIL 2026 Rev2'!$B$6:$B$51,0),MATCH($FP$3,'SO APRIL 2026 Rev2'!$B$5:$XG$5,0))</f>
        <v>3018.0416129032269</v>
      </c>
      <c r="FQ39" s="335">
        <f>INDEX('Summary sales'!$A$6:$BX$50,MATCH(B39,'Summary sales'!$A$6:$A$50,0),MATCH($FP$3,'Summary sales'!$A$7:$BX$7,0))</f>
        <v>3821.2700000000186</v>
      </c>
      <c r="FR39" s="335">
        <f t="shared" ref="FR39:FR42" si="885">FQ39-FP39</f>
        <v>803.22838709679172</v>
      </c>
      <c r="FS39" s="336">
        <f t="shared" ref="FS39:FS42" si="886">FQ39/FP39</f>
        <v>1.2661422505450879</v>
      </c>
      <c r="FT39" s="335">
        <f>INDEX('SO APRIL 2026 Rev2'!$B$6:$BG$51,MATCH(B39,'SO APRIL 2026 Rev2'!$B$6:$B$51,0),MATCH($FT$3,'SO APRIL 2026 Rev2'!$B$5:$XG$5,0))</f>
        <v>2044.9996774193546</v>
      </c>
      <c r="FU39" s="335">
        <f>INDEX('Summary sales'!$A$6:$BX$50,MATCH(B39,'Summary sales'!$A$6:$A$50,0),MATCH($FT$3,'Summary sales'!$A$7:$BX$7,0))</f>
        <v>447.17000000015832</v>
      </c>
      <c r="FV39" s="335">
        <f t="shared" ref="FV39:FV42" si="887">FU39-FT39</f>
        <v>-1597.8296774191963</v>
      </c>
      <c r="FW39" s="336">
        <f t="shared" ref="FW39:FW42" si="888">FU39/FT39</f>
        <v>0.21866507116737316</v>
      </c>
      <c r="FX39" s="335">
        <f>INDEX('SO APRIL 2026 Rev2'!$B$6:$BG$51,MATCH(B39,'SO APRIL 2026 Rev2'!$B$6:$B$51,0),MATCH($FX$3,'SO APRIL 2026 Rev2'!$B$5:$XG$5,0))</f>
        <v>369.61070967741654</v>
      </c>
      <c r="FY39" s="335">
        <f>INDEX('Summary sales'!$A$6:$BX$50,MATCH(B39,'Summary sales'!$A$6:$A$50,0),MATCH($FX$3,'Summary sales'!$A$7:$BX$7,0))</f>
        <v>0</v>
      </c>
      <c r="FZ39" s="335">
        <f t="shared" ref="FZ39:FZ42" si="889">FY39-FX39</f>
        <v>-369.61070967741654</v>
      </c>
      <c r="GA39" s="336">
        <f t="shared" ref="GA39:GA42" si="890">FY39/FX39</f>
        <v>0</v>
      </c>
      <c r="GB39" s="335">
        <f>INDEX('SO APRIL 2026 Rev2'!$B$6:$BG$51,MATCH(B39,'SO APRIL 2026 Rev2'!$B$6:$B$51,0),MATCH($GB$3,'SO APRIL 2026 Rev2'!$B$5:$XG$5,0))</f>
        <v>0</v>
      </c>
      <c r="GC39" s="335">
        <f>INDEX('Summary sales'!$A$6:$BX$50,MATCH(B39,'Summary sales'!$A$6:$A$50,0),MATCH($GB$3,'Summary sales'!$A$7:$BX$7,0))</f>
        <v>0</v>
      </c>
      <c r="GD39" s="335">
        <f t="shared" ref="GD39:GD42" si="891">GC39-GB39</f>
        <v>0</v>
      </c>
      <c r="GE39" s="336" t="e">
        <f t="shared" ref="GE39:GE42" si="892">GC39/GB39</f>
        <v>#DIV/0!</v>
      </c>
      <c r="GF39" s="335">
        <f>INDEX('SO APRIL 2026 Rev2'!$B$6:$BG$51,MATCH(B39,'SO APRIL 2026 Rev2'!$B$6:$B$51,0),MATCH($GF$3,'SO APRIL 2026 Rev2'!$B$5:$XG$5,0))</f>
        <v>5000</v>
      </c>
      <c r="GG39" s="335">
        <f>INDEX('Summary sales'!$A$6:$BX$50,MATCH($B39,'Summary sales'!$A$6:$A$50,0),MATCH($GF$3,'Summary sales'!$A$7:$BX$7,0))</f>
        <v>5020.320000000298</v>
      </c>
      <c r="GH39" s="335">
        <f t="shared" ref="GH39:GH42" si="893">GG39-GF39</f>
        <v>20.320000000298023</v>
      </c>
      <c r="GI39" s="336">
        <f t="shared" ref="GI39:GI42" si="894">GG39/GF39</f>
        <v>1.0040640000000596</v>
      </c>
      <c r="GJ39" s="335">
        <f>INDEX('SO APRIL 2026 Rev2'!$B$6:$BG$51,MATCH(B39,'SO APRIL 2026 Rev2'!$B$6:$B$51,0),MATCH($GJ$3,'SO APRIL 2026 Rev2'!$B$5:$XG$5,0))</f>
        <v>1121.900322580635</v>
      </c>
      <c r="GK39" s="335">
        <f>INDEX('Summary sales'!$A$6:$BX$50,MATCH($B39,'Summary sales'!$A$6:$A$50,0),MATCH($GJ$3,'Summary sales'!$A$7:$BX$7,0))</f>
        <v>858.10999999986961</v>
      </c>
      <c r="GL39" s="335">
        <f t="shared" ref="GL39:GL42" si="895">GK39-GJ39</f>
        <v>-263.79032258076541</v>
      </c>
      <c r="GM39" s="336">
        <f t="shared" ref="GM39:GM42" si="896">GK39/GJ39</f>
        <v>0.76487187206258611</v>
      </c>
      <c r="GN39" s="335">
        <f>INDEX('SO APRIL 2026 Rev2'!$B$6:$BG$51,MATCH(B39,'SO APRIL 2026 Rev2'!$B$6:$B$51,0),MATCH($GN$3,'SO APRIL 2026 Rev2'!$B$5:$XG$5,0))</f>
        <v>1800</v>
      </c>
      <c r="GO39" s="335">
        <f>INDEX('Summary sales'!$A$6:$BX$50,MATCH(B39,'Summary sales'!$A$6:$A$50,0),MATCH($GN$3,'Summary sales'!$A$7:$BX$7,0))</f>
        <v>1795.0650000000023</v>
      </c>
      <c r="GP39" s="335">
        <f t="shared" ref="GP39:GP42" si="897">GO39-GN39</f>
        <v>-4.9349999999976717</v>
      </c>
      <c r="GQ39" s="336">
        <f t="shared" ref="GQ39:GQ42" si="898">GO39/GN39</f>
        <v>0.99725833333333458</v>
      </c>
      <c r="GR39" s="335">
        <f>INDEX('SO APRIL 2026 Rev2'!$B$6:$BG$51,MATCH(B39,'SO APRIL 2026 Rev2'!$B$6:$B$51,0),MATCH($GR$3,'SO APRIL 2026 Rev2'!$B$5:$XG$5,0))</f>
        <v>2499.7025806451697</v>
      </c>
      <c r="GS39" s="335">
        <f>INDEX('Summary sales'!$A$6:$BX$50,MATCH(B39,'Summary sales'!$A$6:$A$50,0),MATCH($GR$3,'Summary sales'!$A$7:$BX$7,0))</f>
        <v>134.02000000001863</v>
      </c>
      <c r="GT39" s="335">
        <f t="shared" ref="GT39:GT42" si="899">GS39-GR39</f>
        <v>-2365.6825806451511</v>
      </c>
      <c r="GU39" s="336">
        <f t="shared" ref="GU39:GU42" si="900">GS39/GR39</f>
        <v>5.3614378381538597E-2</v>
      </c>
      <c r="GV39" s="335">
        <f>INDEX('SO APRIL 2026 Rev2'!$B$6:$BG$51,MATCH(B39,'SO APRIL 2026 Rev2'!$B$6:$B$51,0),MATCH($GV$3,'SO APRIL 2026 Rev2'!$B$5:$XG$5,0))</f>
        <v>4500</v>
      </c>
      <c r="GW39" s="335">
        <f>INDEX('Summary sales'!$A$6:$BX$50,MATCH(B39,'Summary sales'!$A$6:$A$50,0),MATCH($GV$3,'Summary sales'!$A$7:$BX$7,0))</f>
        <v>0</v>
      </c>
      <c r="GX39" s="335">
        <f t="shared" ref="GX39:GX42" si="901">GW39-GV39</f>
        <v>-4500</v>
      </c>
      <c r="GY39" s="336">
        <f t="shared" ref="GY39:GY42" si="902">GW39/GV39</f>
        <v>0</v>
      </c>
      <c r="GZ39" s="335">
        <f>INDEX('SO APRIL 2026 Rev2'!$B$6:$BG$51,MATCH(B39,'SO APRIL 2026 Rev2'!$B$6:$B$51,0),MATCH($GZ$3,'SO APRIL 2026 Rev2'!$B$5:$XG$5,0))</f>
        <v>0</v>
      </c>
      <c r="HA39" s="335">
        <f>INDEX('Summary sales'!$A$6:$BX$50,MATCH(B39,'Summary sales'!$A$6:$A$50,0),MATCH($GZ$3,'Summary sales'!$A$7:$BX$7,0))</f>
        <v>0</v>
      </c>
      <c r="HB39" s="335">
        <f t="shared" ref="HB39:HB42" si="903">HA39-GZ39</f>
        <v>0</v>
      </c>
      <c r="HC39" s="379" t="e">
        <f t="shared" ref="HC39:HC42" si="904">HA39/GZ39</f>
        <v>#DIV/0!</v>
      </c>
    </row>
    <row r="40" spans="1:211" ht="15" customHeight="1">
      <c r="A40" s="574"/>
      <c r="B40" s="333">
        <f t="shared" ref="B40:B42" si="905">B39+1</f>
        <v>46140</v>
      </c>
      <c r="C40" s="334" t="str">
        <f t="shared" si="798"/>
        <v>Sel</v>
      </c>
      <c r="D40" s="335">
        <f t="shared" si="799"/>
        <v>178537.04590322578</v>
      </c>
      <c r="E40" s="335">
        <f t="shared" ca="1" si="800"/>
        <v>202234.40000000049</v>
      </c>
      <c r="F40" s="335">
        <f t="shared" ca="1" si="801"/>
        <v>23697.35409677471</v>
      </c>
      <c r="G40" s="336">
        <f t="shared" ca="1" si="802"/>
        <v>1.1327307393089703</v>
      </c>
      <c r="H40" s="335">
        <f>INDEX('SO APRIL 2026 Rev2'!$B$6:$BG$51,MATCH(B40,'SO APRIL 2026 Rev2'!$B$6:$B$51,0),MATCH($H$3,'SO APRIL 2026 Rev2'!$B$5:$XG$5,0))</f>
        <v>1199.5729032258068</v>
      </c>
      <c r="I40" s="335">
        <f>INDEX('Summary sales'!$A$6:$BX$50,MATCH(B40,'Summary sales'!$A$6:$A$50,0),MATCH($H$3,'Summary sales'!$A$7:$BX$7,0))</f>
        <v>1376.7099999999627</v>
      </c>
      <c r="J40" s="335">
        <f t="shared" si="803"/>
        <v>177.13709677415591</v>
      </c>
      <c r="K40" s="336">
        <f t="shared" si="804"/>
        <v>1.1476668039914968</v>
      </c>
      <c r="L40" s="335">
        <f>INDEX('SO APRIL 2026 Rev2'!$B$6:$BG$51,MATCH(B40,'SO APRIL 2026 Rev2'!$B$6:$B$51,0),MATCH($L$3,'SO APRIL 2026 Rev2'!$B$5:$XG$5,0))</f>
        <v>1500</v>
      </c>
      <c r="M40" s="335">
        <f>INDEX('Summary sales'!$A$6:$BX$50,MATCH($B40,'Summary sales'!$A$6:$A$50,0),MATCH($L$3,'Summary sales'!$A$7:$BX$7,0))</f>
        <v>2164.5099999997765</v>
      </c>
      <c r="N40" s="335">
        <f t="shared" si="805"/>
        <v>664.50999999977648</v>
      </c>
      <c r="O40" s="336">
        <f t="shared" si="806"/>
        <v>1.4430066666665176</v>
      </c>
      <c r="P40" s="335">
        <f>INDEX('SO APRIL 2026 Rev2'!$B$6:$BG$51,MATCH(B40,'SO APRIL 2026 Rev2'!$B$6:$B$51,0),MATCH($P$3,'SO APRIL 2026 Rev2'!$B$5:$XG$5,0))</f>
        <v>1129.7312903225857</v>
      </c>
      <c r="Q40" s="335">
        <f>INDEX('Summary sales'!$A$6:$BX$50,MATCH($B40,'Summary sales'!$A$6:$A$50,0),MATCH($P$3,'Summary sales'!$A$7:$BX$7,0))</f>
        <v>1340.339999999851</v>
      </c>
      <c r="R40" s="335">
        <f t="shared" si="807"/>
        <v>210.60870967726532</v>
      </c>
      <c r="S40" s="336">
        <f t="shared" si="808"/>
        <v>1.1864237199424013</v>
      </c>
      <c r="T40" s="335">
        <f>INDEX('SO APRIL 2026 Rev2'!$B$6:$BG$51,MATCH(B40,'SO APRIL 2026 Rev2'!$B$6:$B$51,0),MATCH($T$3,'SO APRIL 2026 Rev2'!$B$5:$XG$5,0))</f>
        <v>3282.5161290322658</v>
      </c>
      <c r="U40" s="335">
        <f>INDEX('Summary sales'!$A$6:$BX$50,MATCH($B40,'Summary sales'!$A$6:$A$50,0),MATCH($T$3,'Summary sales'!$A$7:$BX$7,0))</f>
        <v>3270.8999999999069</v>
      </c>
      <c r="V40" s="335">
        <f t="shared" si="809"/>
        <v>-11.616129032358913</v>
      </c>
      <c r="W40" s="336">
        <f t="shared" si="810"/>
        <v>0.99646121189485715</v>
      </c>
      <c r="X40" s="335">
        <f>INDEX('SO APRIL 2026 Rev2'!$B$6:$BG$51,MATCH(B40,'SO APRIL 2026 Rev2'!$B$6:$B$51,0),MATCH($X$3,'SO APRIL 2026 Rev2'!$B$5:$XG$5,0))</f>
        <v>644.02064516129087</v>
      </c>
      <c r="Y40" s="335">
        <f>INDEX('Summary sales'!$A$6:$BX$50,MATCH($B40,'Summary sales'!$A$6:$A$50,0),MATCH($X$3,'Summary sales'!$A$7:$BX$7,0))</f>
        <v>702.80999999993946</v>
      </c>
      <c r="Z40" s="335">
        <f t="shared" si="811"/>
        <v>58.789354838648592</v>
      </c>
      <c r="AA40" s="336">
        <f t="shared" si="812"/>
        <v>1.0912848916884104</v>
      </c>
      <c r="AB40" s="335">
        <f>INDEX('SO APRIL 2026 Rev2'!$B$6:$BG$51,MATCH(B40,'SO APRIL 2026 Rev2'!$B$6:$B$51,0),MATCH($AB$3,'SO APRIL 2026 Rev2'!$B$5:$XG$5,0))</f>
        <v>0</v>
      </c>
      <c r="AC40" s="335">
        <f>INDEX('Summary sales'!$A$6:$BX$50,MATCH($B40,'Summary sales'!$A$6:$A$50,0),MATCH($AB$3,'Summary sales'!$A$7:$BX$7,0))</f>
        <v>0</v>
      </c>
      <c r="AD40" s="335">
        <f t="shared" si="813"/>
        <v>0</v>
      </c>
      <c r="AE40" s="336" t="e">
        <f t="shared" si="814"/>
        <v>#DIV/0!</v>
      </c>
      <c r="AF40" s="335">
        <f>INDEX('SO APRIL 2026 Rev2'!$B$6:$BG$51,MATCH(B40,'SO APRIL 2026 Rev2'!$B$6:$B$51,0),MATCH($AF$3,'SO APRIL 2026 Rev2'!$B$5:$XG$5,0))</f>
        <v>499.97064516129024</v>
      </c>
      <c r="AG40" s="335">
        <f>INDEX('Summary sales'!$A$6:$BX$50,MATCH($B40,'Summary sales'!$A$6:$A$50,0),MATCH($AF$3,'Summary sales'!$A$7:$BX$7,0))</f>
        <v>363.95999999999185</v>
      </c>
      <c r="AH40" s="335">
        <f t="shared" si="815"/>
        <v>-136.01064516129838</v>
      </c>
      <c r="AI40" s="336">
        <f t="shared" si="816"/>
        <v>0.72796273845753201</v>
      </c>
      <c r="AJ40" s="335">
        <f>INDEX('SO APRIL 2026 Rev2'!$B$6:$BG$51,MATCH(B40,'SO APRIL 2026 Rev2'!$B$6:$B$51,0),MATCH($AJ$3,'SO APRIL 2026 Rev2'!$B$5:$XG$5,0))</f>
        <v>603.76322580644887</v>
      </c>
      <c r="AK40" s="335">
        <f>INDEX('Summary sales'!$A$6:$BX$50,MATCH($B40,'Summary sales'!$A$6:$A$50,0),MATCH($AJ$3,'Summary sales'!$A$7:$BX$7,0))</f>
        <v>975.3399999999674</v>
      </c>
      <c r="AL40" s="335">
        <f t="shared" si="817"/>
        <v>371.57677419351853</v>
      </c>
      <c r="AM40" s="336">
        <f t="shared" si="818"/>
        <v>1.6154345914281247</v>
      </c>
      <c r="AN40" s="335">
        <f>INDEX('SO APRIL 2026 Rev2'!$B$6:$BG$51,MATCH(B40,'SO APRIL 2026 Rev2'!$B$6:$B$51,0),MATCH($AN$3,'SO APRIL 2026 Rev2'!$B$5:$XG$5,0))</f>
        <v>673.27548387096704</v>
      </c>
      <c r="AO40" s="335">
        <f>INDEX('Summary sales'!$A$6:$BX$50,MATCH($B40,'Summary sales'!$A$6:$A$50,0),MATCH($AN$3,'Summary sales'!$A$7:$BX$7,0))</f>
        <v>728.05000000004657</v>
      </c>
      <c r="AP40" s="335">
        <f t="shared" si="819"/>
        <v>54.774516129079529</v>
      </c>
      <c r="AQ40" s="336">
        <f t="shared" si="820"/>
        <v>1.0813552809232796</v>
      </c>
      <c r="AR40" s="335">
        <f>INDEX('SO APRIL 2026 Rev2'!$B$6:$BG$51,MATCH(B40,'SO APRIL 2026 Rev2'!$B$6:$B$51,0),MATCH($AR$3,'SO APRIL 2026 Rev2'!$B$5:$XG$5,0))</f>
        <v>5514.1990322580623</v>
      </c>
      <c r="AS40" s="335">
        <f>INDEX('Summary sales'!$A$6:$BX$50,MATCH($B40,'Summary sales'!$A$6:$A$50,0),MATCH($AR$3,'Summary sales'!$A$7:$BX$7,0))</f>
        <v>4399.7000000011176</v>
      </c>
      <c r="AT40" s="335">
        <f t="shared" si="821"/>
        <v>-1114.4990322569447</v>
      </c>
      <c r="AU40" s="336">
        <f t="shared" si="822"/>
        <v>0.79788559938857384</v>
      </c>
      <c r="AV40" s="335">
        <f>INDEX('SO APRIL 2026 Rev2'!$B$6:$BG$51,MATCH(B40,'SO APRIL 2026 Rev2'!$B$6:$B$51,0),MATCH($AV$3,'SO APRIL 2026 Rev2'!$B$5:$XG$5,0))</f>
        <v>8000</v>
      </c>
      <c r="AW40" s="335">
        <f>INDEX('Summary sales'!$A$6:$BX$50,MATCH($B40,'Summary sales'!$A$6:$A$50,0),MATCH($AV$3,'Summary sales'!$A$7:$BX$7,0))</f>
        <v>4302.089999999851</v>
      </c>
      <c r="AX40" s="335">
        <f t="shared" si="823"/>
        <v>-3697.910000000149</v>
      </c>
      <c r="AY40" s="336">
        <f t="shared" si="824"/>
        <v>0.53776124999998143</v>
      </c>
      <c r="AZ40" s="335">
        <f>INDEX('SO APRIL 2026 Rev2'!$B$6:$BG$51,MATCH(B40,'SO APRIL 2026 Rev2'!$B$6:$B$51,0),MATCH($AZ$3,'SO APRIL 2026 Rev2'!$B$5:$XG$5,0))</f>
        <v>500</v>
      </c>
      <c r="BA40" s="335">
        <f>INDEX('Summary sales'!$A$6:$BX$50,MATCH($B40,'Summary sales'!$A$6:$A$50,0),MATCH($AZ$3,'Summary sales'!$A$7:$BX$7,0))</f>
        <v>553.48999999999069</v>
      </c>
      <c r="BB40" s="335">
        <f t="shared" si="825"/>
        <v>53.489999999990687</v>
      </c>
      <c r="BC40" s="336">
        <f t="shared" si="826"/>
        <v>1.1069799999999814</v>
      </c>
      <c r="BD40" s="335">
        <f>INDEX('SO APRIL 2026 Rev2'!$B$6:$BG$51,MATCH(B40,'SO APRIL 2026 Rev2'!$B$6:$B$51,0),MATCH($BD$3,'SO APRIL 2026 Rev2'!$B$5:$XG$5,0))</f>
        <v>500</v>
      </c>
      <c r="BE40" s="335">
        <f>INDEX('Summary sales'!$A$6:$BX$50,MATCH($B40,'Summary sales'!$A$6:$A$50,0),MATCH($BD$3,'Summary sales'!$A$7:$BX$7,0))</f>
        <v>501.45999999999913</v>
      </c>
      <c r="BF40" s="335">
        <f t="shared" si="827"/>
        <v>1.4599999999991269</v>
      </c>
      <c r="BG40" s="336">
        <f t="shared" si="828"/>
        <v>1.0029199999999983</v>
      </c>
      <c r="BH40" s="335">
        <f>INDEX('SO APRIL 2026 Rev2'!$B$6:$BG$51,MATCH(B40,'SO APRIL 2026 Rev2'!$B$6:$B$51,0),MATCH($BH$3,'SO APRIL 2026 Rev2'!$B$5:$XG$5,0))</f>
        <v>4800</v>
      </c>
      <c r="BI40" s="335">
        <f>INDEX('Summary sales'!$A$6:$BX$50,MATCH($B40,'Summary sales'!$A$6:$A$50,0),MATCH($BH$3,'Summary sales'!$A$7:$BX$7,0))</f>
        <v>3688.8400000000838</v>
      </c>
      <c r="BJ40" s="335">
        <f t="shared" si="829"/>
        <v>-1111.1599999999162</v>
      </c>
      <c r="BK40" s="336">
        <f t="shared" si="830"/>
        <v>0.76850833333335078</v>
      </c>
      <c r="BL40" s="335">
        <f>INDEX('SO APRIL 2026 Rev2'!$B$6:$BG$51,MATCH(B40,'SO APRIL 2026 Rev2'!$B$6:$B$51,0),MATCH($BL$3,'SO APRIL 2026 Rev2'!$B$5:$XG$5,0))</f>
        <v>9000.0570967741915</v>
      </c>
      <c r="BM40" s="335">
        <f>INDEX('Summary sales'!$A$6:$BX$50,MATCH($B40,'Summary sales'!$A$6:$A$50,0),MATCH($BL$3,'Summary sales'!$A$7:$BX$7,0))</f>
        <v>8165.1899999999441</v>
      </c>
      <c r="BN40" s="335">
        <f t="shared" si="831"/>
        <v>-834.86709677424733</v>
      </c>
      <c r="BO40" s="336">
        <f t="shared" si="832"/>
        <v>0.90723757774009217</v>
      </c>
      <c r="BP40" s="335">
        <f>INDEX('SO APRIL 2026 Rev2'!$B$6:$BG$51,MATCH(B40,'SO APRIL 2026 Rev2'!$B$6:$B$51,0),MATCH($BP$3,'SO APRIL 2026 Rev2'!$B$5:$XG$5,0))</f>
        <v>1300</v>
      </c>
      <c r="BQ40" s="335">
        <f>INDEX('Summary sales'!$A$6:$BX$50,MATCH($B40,'Summary sales'!$A$6:$A$50,0),MATCH($BP$3,'Summary sales'!$A$7:$BX$7,0))</f>
        <v>1352.0400000000373</v>
      </c>
      <c r="BR40" s="335">
        <f t="shared" si="833"/>
        <v>52.040000000037253</v>
      </c>
      <c r="BS40" s="336">
        <f t="shared" si="834"/>
        <v>1.040030769230798</v>
      </c>
      <c r="BT40" s="335">
        <f>INDEX('SO APRIL 2026 Rev2'!$B$6:$BG$51,MATCH(B40,'SO APRIL 2026 Rev2'!$B$6:$B$51,0),MATCH($BT$3,'SO APRIL 2026 Rev2'!$B$5:$XG$5,0))</f>
        <v>1000</v>
      </c>
      <c r="BU40" s="335">
        <f>INDEX('Summary sales'!$A$6:$BX$50,MATCH($B40,'Summary sales'!$A$6:$A$50,0),MATCH($BT$3,'Summary sales'!$A$7:$BX$7,0))</f>
        <v>1517.7200000000885</v>
      </c>
      <c r="BV40" s="335">
        <f t="shared" si="835"/>
        <v>517.72000000008848</v>
      </c>
      <c r="BW40" s="336">
        <f t="shared" si="836"/>
        <v>1.5177200000000886</v>
      </c>
      <c r="BX40" s="335">
        <f>INDEX('SO APRIL 2026 Rev2'!$B$6:$BG$51,MATCH(B40,'SO APRIL 2026 Rev2'!$B$6:$B$51,0),MATCH($BX$3,'SO APRIL 2026 Rev2'!$B$5:$XG$5,0))</f>
        <v>5500</v>
      </c>
      <c r="BY40" s="335">
        <f ca="1">INDEX('Summary sales'!$A$6:$BX$50,MATCH($B40,'Summary sales'!$A$6:$A$50,0),MATCH($BX$3,'Summary sales'!$A$7:$BX$7,0))</f>
        <v>2815.18</v>
      </c>
      <c r="BZ40" s="335">
        <f t="shared" ca="1" si="837"/>
        <v>-2684.82</v>
      </c>
      <c r="CA40" s="336">
        <f t="shared" ca="1" si="838"/>
        <v>0.51185090909090902</v>
      </c>
      <c r="CB40" s="335">
        <f>INDEX('SO APRIL 2026 Rev2'!$B$6:$BG$51,MATCH(B40,'SO APRIL 2026 Rev2'!$B$6:$B$51,0),MATCH($CB$3,'SO APRIL 2026 Rev2'!$B$5:$XG$5,0))</f>
        <v>70.054838709677327</v>
      </c>
      <c r="CC40" s="335">
        <f>INDEX('Summary sales'!$A$6:$BX$50,MATCH($B40,'Summary sales'!$A$6:$A$50,0),MATCH($CB$3,'Summary sales'!$A$7:$BX$7,0))</f>
        <v>0</v>
      </c>
      <c r="CD40" s="335">
        <f t="shared" si="839"/>
        <v>-70.054838709677327</v>
      </c>
      <c r="CE40" s="336">
        <f t="shared" si="840"/>
        <v>0</v>
      </c>
      <c r="CF40" s="335">
        <f>INDEX('SO APRIL 2026 Rev2'!$B$6:$BG$51,MATCH(B40,'SO APRIL 2026 Rev2'!$B$6:$B$51,0),MATCH($CF$3,'SO APRIL 2026 Rev2'!$B$5:$XG$5,0))</f>
        <v>89.451612903225808</v>
      </c>
      <c r="CG40" s="335">
        <f>INDEX('Summary sales'!$A$6:$BX$50,MATCH($B40,'Summary sales'!$A$6:$A$50,0),MATCH($CF$3,'Summary sales'!$A$7:$BX$7,0))</f>
        <v>41</v>
      </c>
      <c r="CH40" s="335">
        <f t="shared" si="841"/>
        <v>-48.451612903225808</v>
      </c>
      <c r="CI40" s="336">
        <f t="shared" si="842"/>
        <v>0.45834835917778577</v>
      </c>
      <c r="CJ40" s="335">
        <f>INDEX('SO APRIL 2026 Rev2'!$B$6:$BG$51,MATCH(B40,'SO APRIL 2026 Rev2'!$B$6:$B$51,0),MATCH($CJ$3,'SO APRIL 2026 Rev2'!$B$5:$XG$5,0))</f>
        <v>3500</v>
      </c>
      <c r="CK40" s="335">
        <f>INDEX('Summary sales'!$A$6:$BX$50,MATCH($B40,'Summary sales'!$A$6:$A$50,0),MATCH($CJ$3,'Summary sales'!$A$7:$BX$7,0))</f>
        <v>4040.7999999998137</v>
      </c>
      <c r="CL40" s="335">
        <f t="shared" si="843"/>
        <v>540.79999999981374</v>
      </c>
      <c r="CM40" s="336">
        <f t="shared" si="844"/>
        <v>1.1545142857142325</v>
      </c>
      <c r="CN40" s="335">
        <f>INDEX('SO APRIL 2026 Rev2'!$B$6:$BG$51,MATCH(B40,'SO APRIL 2026 Rev2'!$B$6:$B$51,0),MATCH($CN$3,'SO APRIL 2026 Rev2'!$B$5:$XG$5,0))</f>
        <v>2900</v>
      </c>
      <c r="CO40" s="335">
        <f>INDEX('Summary sales'!$A$6:$BX$50,MATCH($B40,'Summary sales'!$A$6:$A$50,0),MATCH($CN$3,'Summary sales'!$A$7:$BX$7,0))</f>
        <v>4715.9000000003725</v>
      </c>
      <c r="CP40" s="335">
        <f t="shared" si="845"/>
        <v>1815.9000000003725</v>
      </c>
      <c r="CQ40" s="336">
        <f t="shared" si="846"/>
        <v>1.6261724137932319</v>
      </c>
      <c r="CR40" s="335">
        <f>INDEX('SO APRIL 2026 Rev2'!$B$6:$BG$51,MATCH(B40,'SO APRIL 2026 Rev2'!$B$6:$B$51,0),MATCH($CR$3,'SO APRIL 2026 Rev2'!$B$5:$XG$5,0))</f>
        <v>5000</v>
      </c>
      <c r="CS40" s="335">
        <f>INDEX('Summary sales'!$A$6:$BX$50,MATCH($B40,'Summary sales'!$A$6:$A$50,0),MATCH($CR$3,'Summary sales'!$A$7:$BX$7,0))</f>
        <v>8646.5800000000745</v>
      </c>
      <c r="CT40" s="335">
        <f t="shared" si="847"/>
        <v>3646.5800000000745</v>
      </c>
      <c r="CU40" s="336">
        <f t="shared" si="848"/>
        <v>1.729316000000015</v>
      </c>
      <c r="CV40" s="335">
        <f>INDEX('SO APRIL 2026 Rev2'!$B$6:$BG$51,MATCH(B40,'SO APRIL 2026 Rev2'!$B$6:$B$51,0),MATCH($CV$3,'SO APRIL 2026 Rev2'!$B$5:$XG$5,0))</f>
        <v>5000</v>
      </c>
      <c r="CW40" s="335">
        <f>INDEX('Summary sales'!$A$6:$BX$50,MATCH($B40,'Summary sales'!$A$6:$A$50,0),MATCH($CV$3,'Summary sales'!$A$7:$BX$7,0))</f>
        <v>5021</v>
      </c>
      <c r="CX40" s="335">
        <f t="shared" si="849"/>
        <v>21</v>
      </c>
      <c r="CY40" s="336">
        <f t="shared" si="850"/>
        <v>1.0042</v>
      </c>
      <c r="CZ40" s="335">
        <f>INDEX('SO APRIL 2026 Rev2'!$B$6:$BG$51,MATCH(B40,'SO APRIL 2026 Rev2'!$B$6:$B$51,0),MATCH($CZ$3,'SO APRIL 2026 Rev2'!$B$5:$XG$5,0))</f>
        <v>11659.554548387085</v>
      </c>
      <c r="DA40" s="335">
        <f>INDEX('Summary sales'!$A$6:$BX$50,MATCH($B40,'Summary sales'!$A$6:$A$50,0),MATCH($CZ$3,'Summary sales'!$A$7:$BX$7,0))</f>
        <v>15104.984999999404</v>
      </c>
      <c r="DB40" s="335">
        <f t="shared" si="851"/>
        <v>3445.4304516123193</v>
      </c>
      <c r="DC40" s="336">
        <f t="shared" si="852"/>
        <v>1.2955027516114619</v>
      </c>
      <c r="DD40" s="335">
        <f>INDEX('SO APRIL 2026 Rev2'!$B$6:$BG$51,MATCH(B40,'SO APRIL 2026 Rev2'!$B$6:$B$51,0),MATCH($DD$3,'SO APRIL 2026 Rev2'!$B$5:$XG$5,0))</f>
        <v>2020.8603225806426</v>
      </c>
      <c r="DE40" s="335">
        <f>INDEX('Summary sales'!$A$6:$BX$50,MATCH($B40,'Summary sales'!$A$6:$A$50,0),MATCH($DD$3,'Summary sales'!$A$7:$BX$7,0))</f>
        <v>2256.7399999992922</v>
      </c>
      <c r="DF40" s="335">
        <f t="shared" si="853"/>
        <v>235.87967741864964</v>
      </c>
      <c r="DG40" s="336">
        <f t="shared" si="854"/>
        <v>1.1167224051969267</v>
      </c>
      <c r="DH40" s="335">
        <f>INDEX('SO APRIL 2026 Rev2'!$B$6:$BG$51,MATCH(B40,'SO APRIL 2026 Rev2'!$B$6:$B$51,0),MATCH($DH$3,'SO APRIL 2026 Rev2'!$B$5:$XG$5,0))</f>
        <v>800</v>
      </c>
      <c r="DI40" s="335">
        <f>INDEX('Summary sales'!$A$6:$BX$50,MATCH($B40,'Summary sales'!$A$6:$A$50,0),MATCH($DH$3,'Summary sales'!$A$7:$BX$7,0))</f>
        <v>984.5899999999674</v>
      </c>
      <c r="DJ40" s="335">
        <f t="shared" si="855"/>
        <v>184.5899999999674</v>
      </c>
      <c r="DK40" s="336">
        <f t="shared" si="856"/>
        <v>1.2307374999999592</v>
      </c>
      <c r="DL40" s="335">
        <f>INDEX('SO APRIL 2026 Rev2'!$B$6:$BG$51,MATCH(B40,'SO APRIL 2026 Rev2'!$B$6:$B$51,0),MATCH($DL$3,'SO APRIL 2026 Rev2'!$B$5:$XG$5,0))</f>
        <v>7200</v>
      </c>
      <c r="DM40" s="335">
        <f>INDEX('Summary sales'!$A$6:$BX$50,MATCH($B40,'Summary sales'!$A$6:$A$50,0),MATCH($DL$3,'Summary sales'!$A$7:$BX$7,0))</f>
        <v>8065.9599999999627</v>
      </c>
      <c r="DN40" s="335">
        <f t="shared" si="857"/>
        <v>865.95999999996275</v>
      </c>
      <c r="DO40" s="336">
        <f t="shared" si="858"/>
        <v>1.120272222222217</v>
      </c>
      <c r="DP40" s="335">
        <f>INDEX('SO APRIL 2026 Rev2'!$B$6:$BG$51,MATCH(B40,'SO APRIL 2026 Rev2'!$B$6:$B$51,0),MATCH($DP$3,'SO APRIL 2026 Rev2'!$B$5:$XG$5,0))</f>
        <v>3499.876774193548</v>
      </c>
      <c r="DQ40" s="335">
        <f>INDEX('Summary sales'!$A$6:$BX$50,MATCH($B40,'Summary sales'!$A$6:$A$50,0),MATCH($DP$3,'Summary sales'!$A$7:$BX$7,0))</f>
        <v>3445.0400000000081</v>
      </c>
      <c r="DR40" s="335">
        <f t="shared" si="859"/>
        <v>-54.836774193539895</v>
      </c>
      <c r="DS40" s="336">
        <f t="shared" si="860"/>
        <v>0.98433179859420172</v>
      </c>
      <c r="DT40" s="335">
        <f>INDEX('SO APRIL 2026 Rev2'!$B$6:$BG$51,MATCH(B40,'SO APRIL 2026 Rev2'!$B$6:$B$51,0),MATCH($DT$3,'SO APRIL 2026 Rev2'!$B$5:$XG$5,0))</f>
        <v>2043.2745161290325</v>
      </c>
      <c r="DU40" s="335">
        <f>INDEX('Summary sales'!$A$6:$BX$50,MATCH($B40,'Summary sales'!$A$6:$A$50,0),MATCH($DT$3,'Summary sales'!$A$7:$BX$7,0))</f>
        <v>1538.6699999999255</v>
      </c>
      <c r="DV40" s="335">
        <f t="shared" si="861"/>
        <v>-504.60451612910697</v>
      </c>
      <c r="DW40" s="336">
        <f t="shared" si="862"/>
        <v>0.75304125209515349</v>
      </c>
      <c r="DX40" s="335">
        <f>INDEX('SO APRIL 2026 Rev2'!$B$6:$BG$51,MATCH(B40,'SO APRIL 2026 Rev2'!$B$6:$B$51,0),MATCH($DX$3,'SO APRIL 2026 Rev2'!$B$5:$XG$5,0))</f>
        <v>1999.5303225806451</v>
      </c>
      <c r="DY40" s="335">
        <f>INDEX('Summary sales'!$A$6:$BX$50,MATCH($B40,'Summary sales'!$A$6:$A$50,0),MATCH($DX$3,'Summary sales'!$A$7:$BX$7,0))</f>
        <v>2047.9799999999814</v>
      </c>
      <c r="DZ40" s="335">
        <f t="shared" si="863"/>
        <v>48.44967741933624</v>
      </c>
      <c r="EA40" s="336">
        <f t="shared" si="864"/>
        <v>1.0242305289758276</v>
      </c>
      <c r="EB40" s="335">
        <f>INDEX('SO APRIL 2026 Rev2'!$B$6:$BG$51,MATCH(B40,'SO APRIL 2026 Rev2'!$B$6:$B$51,0),MATCH($EB$3,'SO APRIL 2026 Rev2'!$B$5:$XG$5,0))</f>
        <v>1000</v>
      </c>
      <c r="EC40" s="335">
        <f>INDEX('Summary sales'!$A$6:$BX$50,MATCH($B40,'Summary sales'!$A$6:$A$50,0),MATCH($EB$3,'Summary sales'!$A$7:$BX$7,0))</f>
        <v>1430.8299999999581</v>
      </c>
      <c r="ED40" s="335">
        <f t="shared" si="865"/>
        <v>430.82999999995809</v>
      </c>
      <c r="EE40" s="336">
        <f t="shared" si="866"/>
        <v>1.4308299999999581</v>
      </c>
      <c r="EF40" s="335">
        <f>INDEX('SO APRIL 2026 Rev2'!$B$6:$BG$51,MATCH(B40,'SO APRIL 2026 Rev2'!$B$6:$B$51,0),MATCH($EF$3,'SO APRIL 2026 Rev2'!$B$5:$XG$5,0))</f>
        <v>11007.047419354845</v>
      </c>
      <c r="EG40" s="335">
        <f>INDEX('Summary sales'!$A$6:$BX$50,MATCH($B40,'Summary sales'!$A$6:$A$50,0),MATCH($EF$3,'Summary sales'!$A$7:$BX$7,0))</f>
        <v>10101.05999999959</v>
      </c>
      <c r="EH40" s="335">
        <f t="shared" si="867"/>
        <v>-905.98741935525504</v>
      </c>
      <c r="EI40" s="336">
        <f t="shared" si="868"/>
        <v>0.91769024109388664</v>
      </c>
      <c r="EJ40" s="335">
        <f>INDEX('SO APRIL 2026 Rev2'!$B$6:$BG$51,MATCH(B40,'SO APRIL 2026 Rev2'!$B$6:$B$51,0),MATCH($EJ$3,'SO APRIL 2026 Rev2'!$B$5:$XG$5,0))</f>
        <v>1519.5448387096778</v>
      </c>
      <c r="EK40" s="335">
        <f>INDEX('Summary sales'!$A$6:$BX$50,MATCH($B40,'Summary sales'!$A$6:$A$50,0),MATCH($EJ$3,'Summary sales'!$A$7:$BX$7,0))</f>
        <v>2539.9199999999255</v>
      </c>
      <c r="EL40" s="335">
        <f t="shared" si="869"/>
        <v>1020.3751612902477</v>
      </c>
      <c r="EM40" s="336">
        <f t="shared" si="870"/>
        <v>1.6715005278532615</v>
      </c>
      <c r="EN40" s="335">
        <f>INDEX('SO APRIL 2026 Rev2'!$B$6:$BG$51,MATCH(B40,'SO APRIL 2026 Rev2'!$B$6:$B$51,0),MATCH($EN$3,'SO APRIL 2026 Rev2'!$B$5:$XG$5,0))</f>
        <v>3999.6741935483842</v>
      </c>
      <c r="EO40" s="335">
        <f>INDEX('Summary sales'!$A$6:$BX$50,MATCH($B40,'Summary sales'!$A$6:$A$50,0),MATCH($EN$3,'Summary sales'!$A$7:$BX$7,0))</f>
        <v>4283.3800000008196</v>
      </c>
      <c r="EP40" s="335">
        <f t="shared" si="871"/>
        <v>283.70580645243535</v>
      </c>
      <c r="EQ40" s="336">
        <f t="shared" si="872"/>
        <v>1.0709322291575807</v>
      </c>
      <c r="ER40" s="335">
        <f>INDEX('SO APRIL 2026 Rev2'!$B$6:$BG$51,MATCH(B40,'SO APRIL 2026 Rev2'!$B$6:$B$51,0),MATCH($ER$3,'SO APRIL 2026 Rev2'!$B$5:$XG$5,0))</f>
        <v>7000</v>
      </c>
      <c r="ES40" s="335">
        <f>INDEX('Summary sales'!$A$6:$BX$50,MATCH(B40,'Summary sales'!$A$6:$A$50,0),MATCH($ER$3,'Summary sales'!$A$7:$BX$7,0))</f>
        <v>5210.1799999999348</v>
      </c>
      <c r="ET40" s="335">
        <f t="shared" si="873"/>
        <v>-1789.8200000000652</v>
      </c>
      <c r="EU40" s="336">
        <f t="shared" si="874"/>
        <v>0.7443114285714193</v>
      </c>
      <c r="EV40" s="335">
        <f>INDEX('SO APRIL 2026 Rev2'!$B$6:$BG$51,MATCH(B40,'SO APRIL 2026 Rev2'!$B$6:$B$51,0),MATCH($EV$3,'SO APRIL 2026 Rev2'!$B$5:$XG$5,0))</f>
        <v>5000</v>
      </c>
      <c r="EW40" s="335">
        <f>INDEX('Summary sales'!$A$6:$BX$50,MATCH($B40,'Summary sales'!$A$6:$A$50,0),MATCH($EV$3,'Summary sales'!$A$7:$BX$7,0))</f>
        <v>5138.1999999999534</v>
      </c>
      <c r="EX40" s="335">
        <f t="shared" si="875"/>
        <v>138.19999999995343</v>
      </c>
      <c r="EY40" s="336">
        <f t="shared" si="876"/>
        <v>1.0276399999999908</v>
      </c>
      <c r="EZ40" s="335">
        <f>INDEX('SO APRIL 2026 Rev2'!$B$6:$BG$51,MATCH(B40,'SO APRIL 2026 Rev2'!$B$6:$B$51,0),MATCH($EZ$3,'SO APRIL 2026 Rev2'!$B$5:$XG$5,0))</f>
        <v>26500</v>
      </c>
      <c r="FA40" s="335">
        <f>INDEX('Summary sales'!$A$6:$BX$50,MATCH($B40,'Summary sales'!$A$6:$A$50,0),MATCH($EZ$3,'Summary sales'!$A$7:$BX$7,0))</f>
        <v>48310.330000000075</v>
      </c>
      <c r="FB40" s="335">
        <f t="shared" si="877"/>
        <v>21810.330000000075</v>
      </c>
      <c r="FC40" s="336">
        <f t="shared" si="878"/>
        <v>1.8230313207547197</v>
      </c>
      <c r="FD40" s="335">
        <f>INDEX('SO APRIL 2026 Rev2'!$B$6:$BG$51,MATCH(B40,'SO APRIL 2026 Rev2'!$B$6:$B$51,0),MATCH($FD$3,'SO APRIL 2026 Rev2'!$B$5:$XG$5,0))</f>
        <v>6500</v>
      </c>
      <c r="FE40" s="335">
        <f>INDEX('Summary sales'!$A$6:$BX$50,MATCH(B40,'Summary sales'!$A$6:$A$50,0),MATCH($FD$3,'Summary sales'!$A$7:$BX$7,0))</f>
        <v>4008.3899999998976</v>
      </c>
      <c r="FF40" s="335">
        <f t="shared" si="879"/>
        <v>-2491.6100000001024</v>
      </c>
      <c r="FG40" s="336">
        <f t="shared" si="880"/>
        <v>0.61667538461536886</v>
      </c>
      <c r="FH40" s="335">
        <f>INDEX('SO APRIL 2026 Rev2'!$B$6:$BG$51,MATCH(B40,'SO APRIL 2026 Rev2'!$B$6:$B$51,0),MATCH($FH$3,'SO APRIL 2026 Rev2'!$B$5:$XG$5,0))</f>
        <v>3500</v>
      </c>
      <c r="FI40" s="335">
        <f>INDEX('Summary sales'!$A$6:$BX$50,MATCH(B40,'Summary sales'!$A$6:$A$50,0),MATCH($FH$3,'Summary sales'!$A$7:$BX$7,0))</f>
        <v>1821.3000000007451</v>
      </c>
      <c r="FJ40" s="335">
        <f t="shared" si="881"/>
        <v>-1678.6999999992549</v>
      </c>
      <c r="FK40" s="336">
        <f t="shared" si="882"/>
        <v>0.52037142857164143</v>
      </c>
      <c r="FL40" s="335">
        <f>INDEX('SO APRIL 2026 Rev2'!$B$6:$BG$51,MATCH(B40,'SO APRIL 2026 Rev2'!$B$6:$B$51,0),MATCH($FL$3,'SO APRIL 2026 Rev2'!$B$5:$XG$5,0))</f>
        <v>726.8151612903232</v>
      </c>
      <c r="FM40" s="335">
        <f>INDEX('Summary sales'!$A$6:$BX$50,MATCH(B40,'Summary sales'!$A$6:$A$50,0),MATCH($FL$3,'Summary sales'!$A$7:$BX$7,0))</f>
        <v>543.17000000004191</v>
      </c>
      <c r="FN40" s="335">
        <f t="shared" si="883"/>
        <v>-183.64516129028129</v>
      </c>
      <c r="FO40" s="336">
        <f t="shared" si="884"/>
        <v>0.74732893440987946</v>
      </c>
      <c r="FP40" s="335">
        <f>INDEX('SO APRIL 2026 Rev2'!$B$6:$BG$51,MATCH(B40,'SO APRIL 2026 Rev2'!$B$6:$B$51,0),MATCH($FP$3,'SO APRIL 2026 Rev2'!$B$5:$XG$5,0))</f>
        <v>3018.0416129032269</v>
      </c>
      <c r="FQ40" s="335">
        <f>INDEX('Summary sales'!$A$6:$BX$50,MATCH(B40,'Summary sales'!$A$6:$A$50,0),MATCH($FP$3,'Summary sales'!$A$7:$BX$7,0))</f>
        <v>3366.910000000149</v>
      </c>
      <c r="FR40" s="335">
        <f t="shared" si="885"/>
        <v>348.86838709692211</v>
      </c>
      <c r="FS40" s="336">
        <f t="shared" si="886"/>
        <v>1.1155942932017182</v>
      </c>
      <c r="FT40" s="335">
        <f>INDEX('SO APRIL 2026 Rev2'!$B$6:$BG$51,MATCH(B40,'SO APRIL 2026 Rev2'!$B$6:$B$51,0),MATCH($FT$3,'SO APRIL 2026 Rev2'!$B$5:$XG$5,0))</f>
        <v>2044.9996774193546</v>
      </c>
      <c r="FU40" s="335">
        <f>INDEX('Summary sales'!$A$6:$BX$50,MATCH(B40,'Summary sales'!$A$6:$A$50,0),MATCH($FT$3,'Summary sales'!$A$7:$BX$7,0))</f>
        <v>4829.2800000000279</v>
      </c>
      <c r="FV40" s="335">
        <f t="shared" si="887"/>
        <v>2784.2803225806733</v>
      </c>
      <c r="FW40" s="336">
        <f t="shared" si="888"/>
        <v>2.3615064849761924</v>
      </c>
      <c r="FX40" s="335">
        <f>INDEX('SO APRIL 2026 Rev2'!$B$6:$BG$51,MATCH(B40,'SO APRIL 2026 Rev2'!$B$6:$B$51,0),MATCH($FX$3,'SO APRIL 2026 Rev2'!$B$5:$XG$5,0))</f>
        <v>369.61070967741654</v>
      </c>
      <c r="FY40" s="335">
        <f>INDEX('Summary sales'!$A$6:$BX$50,MATCH(B40,'Summary sales'!$A$6:$A$50,0),MATCH($FX$3,'Summary sales'!$A$7:$BX$7,0))</f>
        <v>2912.8909999999451</v>
      </c>
      <c r="FZ40" s="335">
        <f t="shared" si="889"/>
        <v>2543.2802903225283</v>
      </c>
      <c r="GA40" s="336">
        <f t="shared" si="890"/>
        <v>7.8809702309281455</v>
      </c>
      <c r="GB40" s="335">
        <f>INDEX('SO APRIL 2026 Rev2'!$B$6:$BG$51,MATCH(B40,'SO APRIL 2026 Rev2'!$B$6:$B$51,0),MATCH($GB$3,'SO APRIL 2026 Rev2'!$B$5:$XG$5,0))</f>
        <v>0</v>
      </c>
      <c r="GC40" s="335">
        <f>INDEX('Summary sales'!$A$6:$BX$50,MATCH(B40,'Summary sales'!$A$6:$A$50,0),MATCH($GB$3,'Summary sales'!$A$7:$BX$7,0))</f>
        <v>0</v>
      </c>
      <c r="GD40" s="335">
        <f t="shared" si="891"/>
        <v>0</v>
      </c>
      <c r="GE40" s="336" t="e">
        <f t="shared" si="892"/>
        <v>#DIV/0!</v>
      </c>
      <c r="GF40" s="335">
        <f>INDEX('SO APRIL 2026 Rev2'!$B$6:$BG$51,MATCH(B40,'SO APRIL 2026 Rev2'!$B$6:$B$51,0),MATCH($GF$3,'SO APRIL 2026 Rev2'!$B$5:$XG$5,0))</f>
        <v>5000</v>
      </c>
      <c r="GG40" s="335">
        <f>INDEX('Summary sales'!$A$6:$BX$50,MATCH($B40,'Summary sales'!$A$6:$A$50,0),MATCH($GF$3,'Summary sales'!$A$7:$BX$7,0))</f>
        <v>7513.9500000001863</v>
      </c>
      <c r="GH40" s="335">
        <f t="shared" si="893"/>
        <v>2513.9500000001863</v>
      </c>
      <c r="GI40" s="336">
        <f t="shared" si="894"/>
        <v>1.5027900000000372</v>
      </c>
      <c r="GJ40" s="335">
        <f>INDEX('SO APRIL 2026 Rev2'!$B$6:$BG$51,MATCH(B40,'SO APRIL 2026 Rev2'!$B$6:$B$51,0),MATCH($GJ$3,'SO APRIL 2026 Rev2'!$B$5:$XG$5,0))</f>
        <v>1121.900322580635</v>
      </c>
      <c r="GK40" s="335">
        <f>INDEX('Summary sales'!$A$6:$BX$50,MATCH($B40,'Summary sales'!$A$6:$A$50,0),MATCH($GJ$3,'Summary sales'!$A$7:$BX$7,0))</f>
        <v>1429.1899999999441</v>
      </c>
      <c r="GL40" s="335">
        <f t="shared" si="895"/>
        <v>307.2896774193091</v>
      </c>
      <c r="GM40" s="336">
        <f t="shared" si="896"/>
        <v>1.2739010509529674</v>
      </c>
      <c r="GN40" s="335">
        <f>INDEX('SO APRIL 2026 Rev2'!$B$6:$BG$51,MATCH(B40,'SO APRIL 2026 Rev2'!$B$6:$B$51,0),MATCH($GN$3,'SO APRIL 2026 Rev2'!$B$5:$XG$5,0))</f>
        <v>1800</v>
      </c>
      <c r="GO40" s="335">
        <f>INDEX('Summary sales'!$A$6:$BX$50,MATCH(B40,'Summary sales'!$A$6:$A$50,0),MATCH($GN$3,'Summary sales'!$A$7:$BX$7,0))</f>
        <v>1751.6940000000177</v>
      </c>
      <c r="GP40" s="335">
        <f t="shared" si="897"/>
        <v>-48.305999999982305</v>
      </c>
      <c r="GQ40" s="336">
        <f t="shared" si="898"/>
        <v>0.97316333333334315</v>
      </c>
      <c r="GR40" s="335">
        <f>INDEX('SO APRIL 2026 Rev2'!$B$6:$BG$51,MATCH(B40,'SO APRIL 2026 Rev2'!$B$6:$B$51,0),MATCH($GR$3,'SO APRIL 2026 Rev2'!$B$5:$XG$5,0))</f>
        <v>2499.7025806451697</v>
      </c>
      <c r="GS40" s="335">
        <f>INDEX('Summary sales'!$A$6:$BX$50,MATCH(B40,'Summary sales'!$A$6:$A$50,0),MATCH($GR$3,'Summary sales'!$A$7:$BX$7,0))</f>
        <v>2916.1499999999069</v>
      </c>
      <c r="GT40" s="335">
        <f t="shared" si="899"/>
        <v>416.44741935473712</v>
      </c>
      <c r="GU40" s="336">
        <f t="shared" si="900"/>
        <v>1.1665987876234671</v>
      </c>
      <c r="GV40" s="335">
        <f>INDEX('SO APRIL 2026 Rev2'!$B$6:$BG$51,MATCH(B40,'SO APRIL 2026 Rev2'!$B$6:$B$51,0),MATCH($GV$3,'SO APRIL 2026 Rev2'!$B$5:$XG$5,0))</f>
        <v>4500</v>
      </c>
      <c r="GW40" s="335">
        <f>INDEX('Summary sales'!$A$6:$BX$50,MATCH(B40,'Summary sales'!$A$6:$A$50,0),MATCH($GV$3,'Summary sales'!$A$7:$BX$7,0))</f>
        <v>0</v>
      </c>
      <c r="GX40" s="335">
        <f t="shared" si="901"/>
        <v>-4500</v>
      </c>
      <c r="GY40" s="336">
        <f t="shared" si="902"/>
        <v>0</v>
      </c>
      <c r="GZ40" s="335">
        <f>INDEX('SO APRIL 2026 Rev2'!$B$6:$BG$51,MATCH(B40,'SO APRIL 2026 Rev2'!$B$6:$B$51,0),MATCH($GZ$3,'SO APRIL 2026 Rev2'!$B$5:$XG$5,0))</f>
        <v>0</v>
      </c>
      <c r="HA40" s="335">
        <f>INDEX('Summary sales'!$A$6:$BX$50,MATCH(B40,'Summary sales'!$A$6:$A$50,0),MATCH($GZ$3,'Summary sales'!$A$7:$BX$7,0))</f>
        <v>0</v>
      </c>
      <c r="HB40" s="335">
        <f t="shared" si="903"/>
        <v>0</v>
      </c>
      <c r="HC40" s="379" t="e">
        <f t="shared" si="904"/>
        <v>#DIV/0!</v>
      </c>
    </row>
    <row r="41" spans="1:211" ht="15" customHeight="1">
      <c r="A41" s="574"/>
      <c r="B41" s="333">
        <f t="shared" si="905"/>
        <v>46141</v>
      </c>
      <c r="C41" s="334" t="str">
        <f t="shared" si="798"/>
        <v>Rab</v>
      </c>
      <c r="D41" s="335">
        <f t="shared" si="799"/>
        <v>178537.04590322578</v>
      </c>
      <c r="E41" s="335">
        <f t="shared" ca="1" si="800"/>
        <v>180158.80899999928</v>
      </c>
      <c r="F41" s="335">
        <f t="shared" ca="1" si="801"/>
        <v>1621.7630967735022</v>
      </c>
      <c r="G41" s="336">
        <f t="shared" ca="1" si="802"/>
        <v>1.0090836223292983</v>
      </c>
      <c r="H41" s="335">
        <f>INDEX('SO APRIL 2026 Rev2'!$B$6:$BG$51,MATCH(B41,'SO APRIL 2026 Rev2'!$B$6:$B$51,0),MATCH($H$3,'SO APRIL 2026 Rev2'!$B$5:$XG$5,0))</f>
        <v>1199.5729032258068</v>
      </c>
      <c r="I41" s="335">
        <f>INDEX('Summary sales'!$A$6:$BX$50,MATCH(B41,'Summary sales'!$A$6:$A$50,0),MATCH($H$3,'Summary sales'!$A$7:$BX$7,0))</f>
        <v>773.62000000011176</v>
      </c>
      <c r="J41" s="335">
        <f t="shared" si="803"/>
        <v>-425.95290322569508</v>
      </c>
      <c r="K41" s="336">
        <f t="shared" si="804"/>
        <v>0.64491286683764482</v>
      </c>
      <c r="L41" s="335">
        <f>INDEX('SO APRIL 2026 Rev2'!$B$6:$BG$51,MATCH(B41,'SO APRIL 2026 Rev2'!$B$6:$B$51,0),MATCH($L$3,'SO APRIL 2026 Rev2'!$B$5:$XG$5,0))</f>
        <v>1500</v>
      </c>
      <c r="M41" s="335">
        <f>INDEX('Summary sales'!$A$6:$BX$50,MATCH($B41,'Summary sales'!$A$6:$A$50,0),MATCH($L$3,'Summary sales'!$A$7:$BX$7,0))</f>
        <v>1685.5</v>
      </c>
      <c r="N41" s="335">
        <f t="shared" si="805"/>
        <v>185.5</v>
      </c>
      <c r="O41" s="336">
        <f t="shared" si="806"/>
        <v>1.1236666666666666</v>
      </c>
      <c r="P41" s="335">
        <f>INDEX('SO APRIL 2026 Rev2'!$B$6:$BG$51,MATCH(B41,'SO APRIL 2026 Rev2'!$B$6:$B$51,0),MATCH($P$3,'SO APRIL 2026 Rev2'!$B$5:$XG$5,0))</f>
        <v>1129.7312903225857</v>
      </c>
      <c r="Q41" s="335">
        <f>INDEX('Summary sales'!$A$6:$BX$50,MATCH($B41,'Summary sales'!$A$6:$A$50,0),MATCH($P$3,'Summary sales'!$A$7:$BX$7,0))</f>
        <v>1282.4900000002235</v>
      </c>
      <c r="R41" s="335">
        <f t="shared" si="807"/>
        <v>152.75870967763785</v>
      </c>
      <c r="S41" s="336">
        <f t="shared" si="808"/>
        <v>1.1352168528801383</v>
      </c>
      <c r="T41" s="335">
        <f>INDEX('SO APRIL 2026 Rev2'!$B$6:$BG$51,MATCH(B41,'SO APRIL 2026 Rev2'!$B$6:$B$51,0),MATCH($T$3,'SO APRIL 2026 Rev2'!$B$5:$XG$5,0))</f>
        <v>3282.5161290322658</v>
      </c>
      <c r="U41" s="335">
        <f>INDEX('Summary sales'!$A$6:$BX$50,MATCH($B41,'Summary sales'!$A$6:$A$50,0),MATCH($T$3,'Summary sales'!$A$7:$BX$7,0))</f>
        <v>3833.5</v>
      </c>
      <c r="V41" s="335">
        <f t="shared" si="809"/>
        <v>550.98387096773422</v>
      </c>
      <c r="W41" s="336">
        <f t="shared" si="810"/>
        <v>1.1678541244914378</v>
      </c>
      <c r="X41" s="335">
        <f>INDEX('SO APRIL 2026 Rev2'!$B$6:$BG$51,MATCH(B41,'SO APRIL 2026 Rev2'!$B$6:$B$51,0),MATCH($X$3,'SO APRIL 2026 Rev2'!$B$5:$XG$5,0))</f>
        <v>644.02064516129087</v>
      </c>
      <c r="Y41" s="335">
        <f>INDEX('Summary sales'!$A$6:$BX$50,MATCH($B41,'Summary sales'!$A$6:$A$50,0),MATCH($X$3,'Summary sales'!$A$7:$BX$7,0))</f>
        <v>682.36999999999534</v>
      </c>
      <c r="Z41" s="335">
        <f t="shared" si="811"/>
        <v>38.349354838704471</v>
      </c>
      <c r="AA41" s="336">
        <f t="shared" si="812"/>
        <v>1.0595467787047419</v>
      </c>
      <c r="AB41" s="335">
        <f>INDEX('SO APRIL 2026 Rev2'!$B$6:$BG$51,MATCH(B41,'SO APRIL 2026 Rev2'!$B$6:$B$51,0),MATCH($AB$3,'SO APRIL 2026 Rev2'!$B$5:$XG$5,0))</f>
        <v>0</v>
      </c>
      <c r="AC41" s="335">
        <f>INDEX('Summary sales'!$A$6:$BX$50,MATCH($B41,'Summary sales'!$A$6:$A$50,0),MATCH($AB$3,'Summary sales'!$A$7:$BX$7,0))</f>
        <v>0</v>
      </c>
      <c r="AD41" s="335">
        <f t="shared" si="813"/>
        <v>0</v>
      </c>
      <c r="AE41" s="336" t="e">
        <f t="shared" si="814"/>
        <v>#DIV/0!</v>
      </c>
      <c r="AF41" s="335">
        <f>INDEX('SO APRIL 2026 Rev2'!$B$6:$BG$51,MATCH(B41,'SO APRIL 2026 Rev2'!$B$6:$B$51,0),MATCH($AF$3,'SO APRIL 2026 Rev2'!$B$5:$XG$5,0))</f>
        <v>499.97064516129024</v>
      </c>
      <c r="AG41" s="335">
        <f>INDEX('Summary sales'!$A$6:$BX$50,MATCH($B41,'Summary sales'!$A$6:$A$50,0),MATCH($AF$3,'Summary sales'!$A$7:$BX$7,0))</f>
        <v>117.22000000000116</v>
      </c>
      <c r="AH41" s="335">
        <f t="shared" si="815"/>
        <v>-382.75064516128907</v>
      </c>
      <c r="AI41" s="336">
        <f t="shared" si="816"/>
        <v>0.23445376470489795</v>
      </c>
      <c r="AJ41" s="335">
        <f>INDEX('SO APRIL 2026 Rev2'!$B$6:$BG$51,MATCH(B41,'SO APRIL 2026 Rev2'!$B$6:$B$51,0),MATCH($AJ$3,'SO APRIL 2026 Rev2'!$B$5:$XG$5,0))</f>
        <v>603.76322580644887</v>
      </c>
      <c r="AK41" s="335">
        <f>INDEX('Summary sales'!$A$6:$BX$50,MATCH($B41,'Summary sales'!$A$6:$A$50,0),MATCH($AJ$3,'Summary sales'!$A$7:$BX$7,0))</f>
        <v>949.30000000004657</v>
      </c>
      <c r="AL41" s="335">
        <f t="shared" si="817"/>
        <v>345.53677419359769</v>
      </c>
      <c r="AM41" s="336">
        <f t="shared" si="818"/>
        <v>1.572305101444466</v>
      </c>
      <c r="AN41" s="335">
        <f>INDEX('SO APRIL 2026 Rev2'!$B$6:$BG$51,MATCH(B41,'SO APRIL 2026 Rev2'!$B$6:$B$51,0),MATCH($AN$3,'SO APRIL 2026 Rev2'!$B$5:$XG$5,0))</f>
        <v>673.27548387096704</v>
      </c>
      <c r="AO41" s="335">
        <f>INDEX('Summary sales'!$A$6:$BX$50,MATCH($B41,'Summary sales'!$A$6:$A$50,0),MATCH($AN$3,'Summary sales'!$A$7:$BX$7,0))</f>
        <v>732.10999999998603</v>
      </c>
      <c r="AP41" s="335">
        <f t="shared" si="819"/>
        <v>58.834516129018994</v>
      </c>
      <c r="AQ41" s="336">
        <f t="shared" si="820"/>
        <v>1.0873855019801888</v>
      </c>
      <c r="AR41" s="335">
        <f>INDEX('SO APRIL 2026 Rev2'!$B$6:$BG$51,MATCH(B41,'SO APRIL 2026 Rev2'!$B$6:$B$51,0),MATCH($AR$3,'SO APRIL 2026 Rev2'!$B$5:$XG$5,0))</f>
        <v>5514.1990322580623</v>
      </c>
      <c r="AS41" s="335">
        <f>INDEX('Summary sales'!$A$6:$BX$50,MATCH($B41,'Summary sales'!$A$6:$A$50,0),MATCH($AR$3,'Summary sales'!$A$7:$BX$7,0))</f>
        <v>5268.7999999988824</v>
      </c>
      <c r="AT41" s="335">
        <f t="shared" si="821"/>
        <v>-245.39903225917988</v>
      </c>
      <c r="AU41" s="336">
        <f t="shared" si="822"/>
        <v>0.95549688525503063</v>
      </c>
      <c r="AV41" s="335">
        <f>INDEX('SO APRIL 2026 Rev2'!$B$6:$BG$51,MATCH(B41,'SO APRIL 2026 Rev2'!$B$6:$B$51,0),MATCH($AV$3,'SO APRIL 2026 Rev2'!$B$5:$XG$5,0))</f>
        <v>8000</v>
      </c>
      <c r="AW41" s="335">
        <f>INDEX('Summary sales'!$A$6:$BX$50,MATCH($B41,'Summary sales'!$A$6:$A$50,0),MATCH($AV$3,'Summary sales'!$A$7:$BX$7,0))</f>
        <v>3655.3500000000931</v>
      </c>
      <c r="AX41" s="335">
        <f t="shared" si="823"/>
        <v>-4344.6499999999069</v>
      </c>
      <c r="AY41" s="336">
        <f t="shared" si="824"/>
        <v>0.45691875000001164</v>
      </c>
      <c r="AZ41" s="335">
        <f>INDEX('SO APRIL 2026 Rev2'!$B$6:$BG$51,MATCH(B41,'SO APRIL 2026 Rev2'!$B$6:$B$51,0),MATCH($AZ$3,'SO APRIL 2026 Rev2'!$B$5:$XG$5,0))</f>
        <v>500</v>
      </c>
      <c r="BA41" s="335">
        <f>INDEX('Summary sales'!$A$6:$BX$50,MATCH($B41,'Summary sales'!$A$6:$A$50,0),MATCH($AZ$3,'Summary sales'!$A$7:$BX$7,0))</f>
        <v>508.23999999999069</v>
      </c>
      <c r="BB41" s="335">
        <f t="shared" si="825"/>
        <v>8.2399999999906868</v>
      </c>
      <c r="BC41" s="336">
        <f t="shared" si="826"/>
        <v>1.0164799999999814</v>
      </c>
      <c r="BD41" s="335">
        <f>INDEX('SO APRIL 2026 Rev2'!$B$6:$BG$51,MATCH(B41,'SO APRIL 2026 Rev2'!$B$6:$B$51,0),MATCH($BD$3,'SO APRIL 2026 Rev2'!$B$5:$XG$5,0))</f>
        <v>500</v>
      </c>
      <c r="BE41" s="335">
        <f>INDEX('Summary sales'!$A$6:$BX$50,MATCH($B41,'Summary sales'!$A$6:$A$50,0),MATCH($BD$3,'Summary sales'!$A$7:$BX$7,0))</f>
        <v>2.8499999999985448</v>
      </c>
      <c r="BF41" s="335">
        <f t="shared" si="827"/>
        <v>-497.15000000000146</v>
      </c>
      <c r="BG41" s="336">
        <f t="shared" si="828"/>
        <v>5.6999999999970893E-3</v>
      </c>
      <c r="BH41" s="335">
        <f>INDEX('SO APRIL 2026 Rev2'!$B$6:$BG$51,MATCH(B41,'SO APRIL 2026 Rev2'!$B$6:$B$51,0),MATCH($BH$3,'SO APRIL 2026 Rev2'!$B$5:$XG$5,0))</f>
        <v>4800</v>
      </c>
      <c r="BI41" s="335">
        <f>INDEX('Summary sales'!$A$6:$BX$50,MATCH($B41,'Summary sales'!$A$6:$A$50,0),MATCH($BH$3,'Summary sales'!$A$7:$BX$7,0))</f>
        <v>3707.0600000000559</v>
      </c>
      <c r="BJ41" s="335">
        <f t="shared" si="829"/>
        <v>-1092.9399999999441</v>
      </c>
      <c r="BK41" s="336">
        <f t="shared" si="830"/>
        <v>0.77230416666667834</v>
      </c>
      <c r="BL41" s="335">
        <f>INDEX('SO APRIL 2026 Rev2'!$B$6:$BG$51,MATCH(B41,'SO APRIL 2026 Rev2'!$B$6:$B$51,0),MATCH($BL$3,'SO APRIL 2026 Rev2'!$B$5:$XG$5,0))</f>
        <v>9000.0570967741915</v>
      </c>
      <c r="BM41" s="335">
        <f>INDEX('Summary sales'!$A$6:$BX$50,MATCH($B41,'Summary sales'!$A$6:$A$50,0),MATCH($BL$3,'Summary sales'!$A$7:$BX$7,0))</f>
        <v>7704.6400000001304</v>
      </c>
      <c r="BN41" s="335">
        <f t="shared" si="831"/>
        <v>-1295.4170967740611</v>
      </c>
      <c r="BO41" s="336">
        <f t="shared" si="832"/>
        <v>0.85606568015681084</v>
      </c>
      <c r="BP41" s="335">
        <f>INDEX('SO APRIL 2026 Rev2'!$B$6:$BG$51,MATCH(B41,'SO APRIL 2026 Rev2'!$B$6:$B$51,0),MATCH($BP$3,'SO APRIL 2026 Rev2'!$B$5:$XG$5,0))</f>
        <v>1300</v>
      </c>
      <c r="BQ41" s="335">
        <f>INDEX('Summary sales'!$A$6:$BX$50,MATCH($B41,'Summary sales'!$A$6:$A$50,0),MATCH($BP$3,'Summary sales'!$A$7:$BX$7,0))</f>
        <v>1328.2799999999115</v>
      </c>
      <c r="BR41" s="335">
        <f t="shared" si="833"/>
        <v>28.279999999911524</v>
      </c>
      <c r="BS41" s="336">
        <f t="shared" si="834"/>
        <v>1.0217538461537781</v>
      </c>
      <c r="BT41" s="335">
        <f>INDEX('SO APRIL 2026 Rev2'!$B$6:$BG$51,MATCH(B41,'SO APRIL 2026 Rev2'!$B$6:$B$51,0),MATCH($BT$3,'SO APRIL 2026 Rev2'!$B$5:$XG$5,0))</f>
        <v>1000</v>
      </c>
      <c r="BU41" s="335">
        <f>INDEX('Summary sales'!$A$6:$BX$50,MATCH($B41,'Summary sales'!$A$6:$A$50,0),MATCH($BT$3,'Summary sales'!$A$7:$BX$7,0))</f>
        <v>1684.7280000000028</v>
      </c>
      <c r="BV41" s="335">
        <f t="shared" si="835"/>
        <v>684.72800000000279</v>
      </c>
      <c r="BW41" s="336">
        <f t="shared" si="836"/>
        <v>1.6847280000000029</v>
      </c>
      <c r="BX41" s="335">
        <f>INDEX('SO APRIL 2026 Rev2'!$B$6:$BG$51,MATCH(B41,'SO APRIL 2026 Rev2'!$B$6:$B$51,0),MATCH($BX$3,'SO APRIL 2026 Rev2'!$B$5:$XG$5,0))</f>
        <v>5500</v>
      </c>
      <c r="BY41" s="335">
        <f ca="1">INDEX('Summary sales'!$A$6:$BX$50,MATCH($B41,'Summary sales'!$A$6:$A$50,0),MATCH($BX$3,'Summary sales'!$A$7:$BX$7,0))</f>
        <v>5581.6900000000005</v>
      </c>
      <c r="BZ41" s="335">
        <f t="shared" ca="1" si="837"/>
        <v>81.690000000000509</v>
      </c>
      <c r="CA41" s="336">
        <f t="shared" ca="1" si="838"/>
        <v>1.0148527272727275</v>
      </c>
      <c r="CB41" s="335">
        <f>INDEX('SO APRIL 2026 Rev2'!$B$6:$BG$51,MATCH(B41,'SO APRIL 2026 Rev2'!$B$6:$B$51,0),MATCH($CB$3,'SO APRIL 2026 Rev2'!$B$5:$XG$5,0))</f>
        <v>70.054838709677327</v>
      </c>
      <c r="CC41" s="335">
        <f>INDEX('Summary sales'!$A$6:$BX$50,MATCH($B41,'Summary sales'!$A$6:$A$50,0),MATCH($CB$3,'Summary sales'!$A$7:$BX$7,0))</f>
        <v>0</v>
      </c>
      <c r="CD41" s="335">
        <f t="shared" si="839"/>
        <v>-70.054838709677327</v>
      </c>
      <c r="CE41" s="336">
        <f t="shared" si="840"/>
        <v>0</v>
      </c>
      <c r="CF41" s="335">
        <f>INDEX('SO APRIL 2026 Rev2'!$B$6:$BG$51,MATCH(B41,'SO APRIL 2026 Rev2'!$B$6:$B$51,0),MATCH($CF$3,'SO APRIL 2026 Rev2'!$B$5:$XG$5,0))</f>
        <v>89.451612903225808</v>
      </c>
      <c r="CG41" s="335">
        <f>INDEX('Summary sales'!$A$6:$BX$50,MATCH($B41,'Summary sales'!$A$6:$A$50,0),MATCH($CF$3,'Summary sales'!$A$7:$BX$7,0))</f>
        <v>54</v>
      </c>
      <c r="CH41" s="335">
        <f t="shared" si="841"/>
        <v>-35.451612903225808</v>
      </c>
      <c r="CI41" s="336">
        <f t="shared" si="842"/>
        <v>0.60367832672196176</v>
      </c>
      <c r="CJ41" s="335">
        <f>INDEX('SO APRIL 2026 Rev2'!$B$6:$BG$51,MATCH(B41,'SO APRIL 2026 Rev2'!$B$6:$B$51,0),MATCH($CJ$3,'SO APRIL 2026 Rev2'!$B$5:$XG$5,0))</f>
        <v>3500</v>
      </c>
      <c r="CK41" s="335">
        <f>INDEX('Summary sales'!$A$6:$BX$50,MATCH($B41,'Summary sales'!$A$6:$A$50,0),MATCH($CJ$3,'Summary sales'!$A$7:$BX$7,0))</f>
        <v>3791.5</v>
      </c>
      <c r="CL41" s="335">
        <f t="shared" si="843"/>
        <v>291.5</v>
      </c>
      <c r="CM41" s="336">
        <f t="shared" si="844"/>
        <v>1.0832857142857142</v>
      </c>
      <c r="CN41" s="335">
        <f>INDEX('SO APRIL 2026 Rev2'!$B$6:$BG$51,MATCH(B41,'SO APRIL 2026 Rev2'!$B$6:$B$51,0),MATCH($CN$3,'SO APRIL 2026 Rev2'!$B$5:$XG$5,0))</f>
        <v>2900</v>
      </c>
      <c r="CO41" s="335">
        <f>INDEX('Summary sales'!$A$6:$BX$50,MATCH($B41,'Summary sales'!$A$6:$A$50,0),MATCH($CN$3,'Summary sales'!$A$7:$BX$7,0))</f>
        <v>4617.5</v>
      </c>
      <c r="CP41" s="335">
        <f t="shared" si="845"/>
        <v>1717.5</v>
      </c>
      <c r="CQ41" s="336">
        <f t="shared" si="846"/>
        <v>1.5922413793103449</v>
      </c>
      <c r="CR41" s="335">
        <f>INDEX('SO APRIL 2026 Rev2'!$B$6:$BG$51,MATCH(B41,'SO APRIL 2026 Rev2'!$B$6:$B$51,0),MATCH($CR$3,'SO APRIL 2026 Rev2'!$B$5:$XG$5,0))</f>
        <v>5000</v>
      </c>
      <c r="CS41" s="335">
        <f>INDEX('Summary sales'!$A$6:$BX$50,MATCH($B41,'Summary sales'!$A$6:$A$50,0),MATCH($CR$3,'Summary sales'!$A$7:$BX$7,0))</f>
        <v>6334.6999999999534</v>
      </c>
      <c r="CT41" s="335">
        <f t="shared" si="847"/>
        <v>1334.6999999999534</v>
      </c>
      <c r="CU41" s="336">
        <f t="shared" si="848"/>
        <v>1.2669399999999906</v>
      </c>
      <c r="CV41" s="335">
        <f>INDEX('SO APRIL 2026 Rev2'!$B$6:$BG$51,MATCH(B41,'SO APRIL 2026 Rev2'!$B$6:$B$51,0),MATCH($CV$3,'SO APRIL 2026 Rev2'!$B$5:$XG$5,0))</f>
        <v>5000</v>
      </c>
      <c r="CW41" s="335">
        <f>INDEX('Summary sales'!$A$6:$BX$50,MATCH($B41,'Summary sales'!$A$6:$A$50,0),MATCH($CV$3,'Summary sales'!$A$7:$BX$7,0))</f>
        <v>1967.3999999999069</v>
      </c>
      <c r="CX41" s="335">
        <f t="shared" si="849"/>
        <v>-3032.6000000000931</v>
      </c>
      <c r="CY41" s="336">
        <f t="shared" si="850"/>
        <v>0.3934799999999814</v>
      </c>
      <c r="CZ41" s="335">
        <f>INDEX('SO APRIL 2026 Rev2'!$B$6:$BG$51,MATCH(B41,'SO APRIL 2026 Rev2'!$B$6:$B$51,0),MATCH($CZ$3,'SO APRIL 2026 Rev2'!$B$5:$XG$5,0))</f>
        <v>11659.554548387085</v>
      </c>
      <c r="DA41" s="335">
        <f>INDEX('Summary sales'!$A$6:$BX$50,MATCH($B41,'Summary sales'!$A$6:$A$50,0),MATCH($CZ$3,'Summary sales'!$A$7:$BX$7,0))</f>
        <v>17273.331000000238</v>
      </c>
      <c r="DB41" s="335">
        <f t="shared" si="851"/>
        <v>5613.7764516131538</v>
      </c>
      <c r="DC41" s="336">
        <f t="shared" si="852"/>
        <v>1.4814743503549825</v>
      </c>
      <c r="DD41" s="335">
        <f>INDEX('SO APRIL 2026 Rev2'!$B$6:$BG$51,MATCH(B41,'SO APRIL 2026 Rev2'!$B$6:$B$51,0),MATCH($DD$3,'SO APRIL 2026 Rev2'!$B$5:$XG$5,0))</f>
        <v>2020.8603225806426</v>
      </c>
      <c r="DE41" s="335">
        <f>INDEX('Summary sales'!$A$6:$BX$50,MATCH($B41,'Summary sales'!$A$6:$A$50,0),MATCH($DD$3,'Summary sales'!$A$7:$BX$7,0))</f>
        <v>1537.140000000596</v>
      </c>
      <c r="DF41" s="335">
        <f t="shared" si="853"/>
        <v>-483.72032258004651</v>
      </c>
      <c r="DG41" s="336">
        <f t="shared" si="854"/>
        <v>0.76063643925556679</v>
      </c>
      <c r="DH41" s="335">
        <f>INDEX('SO APRIL 2026 Rev2'!$B$6:$BG$51,MATCH(B41,'SO APRIL 2026 Rev2'!$B$6:$B$51,0),MATCH($DH$3,'SO APRIL 2026 Rev2'!$B$5:$XG$5,0))</f>
        <v>800</v>
      </c>
      <c r="DI41" s="335">
        <f>INDEX('Summary sales'!$A$6:$BX$50,MATCH($B41,'Summary sales'!$A$6:$A$50,0),MATCH($DH$3,'Summary sales'!$A$7:$BX$7,0))</f>
        <v>933.40000000002328</v>
      </c>
      <c r="DJ41" s="335">
        <f t="shared" si="855"/>
        <v>133.40000000002328</v>
      </c>
      <c r="DK41" s="336">
        <f t="shared" si="856"/>
        <v>1.166750000000029</v>
      </c>
      <c r="DL41" s="335">
        <f>INDEX('SO APRIL 2026 Rev2'!$B$6:$BG$51,MATCH(B41,'SO APRIL 2026 Rev2'!$B$6:$B$51,0),MATCH($DL$3,'SO APRIL 2026 Rev2'!$B$5:$XG$5,0))</f>
        <v>7200</v>
      </c>
      <c r="DM41" s="335">
        <f>INDEX('Summary sales'!$A$6:$BX$50,MATCH($B41,'Summary sales'!$A$6:$A$50,0),MATCH($DL$3,'Summary sales'!$A$7:$BX$7,0))</f>
        <v>9107.519999999553</v>
      </c>
      <c r="DN41" s="335">
        <f t="shared" si="857"/>
        <v>1907.519999999553</v>
      </c>
      <c r="DO41" s="336">
        <f t="shared" si="858"/>
        <v>1.2649333333332713</v>
      </c>
      <c r="DP41" s="335">
        <f>INDEX('SO APRIL 2026 Rev2'!$B$6:$BG$51,MATCH(B41,'SO APRIL 2026 Rev2'!$B$6:$B$51,0),MATCH($DP$3,'SO APRIL 2026 Rev2'!$B$5:$XG$5,0))</f>
        <v>3499.876774193548</v>
      </c>
      <c r="DQ41" s="335">
        <f>INDEX('Summary sales'!$A$6:$BX$50,MATCH($B41,'Summary sales'!$A$6:$A$50,0),MATCH($DP$3,'Summary sales'!$A$7:$BX$7,0))</f>
        <v>3363.8299999999872</v>
      </c>
      <c r="DR41" s="335">
        <f t="shared" si="859"/>
        <v>-136.04677419356085</v>
      </c>
      <c r="DS41" s="336">
        <f t="shared" si="860"/>
        <v>0.96112812451092389</v>
      </c>
      <c r="DT41" s="335">
        <f>INDEX('SO APRIL 2026 Rev2'!$B$6:$BG$51,MATCH(B41,'SO APRIL 2026 Rev2'!$B$6:$B$51,0),MATCH($DT$3,'SO APRIL 2026 Rev2'!$B$5:$XG$5,0))</f>
        <v>2043.2745161290325</v>
      </c>
      <c r="DU41" s="335">
        <f>INDEX('Summary sales'!$A$6:$BX$50,MATCH($B41,'Summary sales'!$A$6:$A$50,0),MATCH($DT$3,'Summary sales'!$A$7:$BX$7,0))</f>
        <v>1364.7199999999721</v>
      </c>
      <c r="DV41" s="335">
        <f t="shared" si="861"/>
        <v>-678.5545161290604</v>
      </c>
      <c r="DW41" s="336">
        <f t="shared" si="862"/>
        <v>0.66790829583947608</v>
      </c>
      <c r="DX41" s="335">
        <f>INDEX('SO APRIL 2026 Rev2'!$B$6:$BG$51,MATCH(B41,'SO APRIL 2026 Rev2'!$B$6:$B$51,0),MATCH($DX$3,'SO APRIL 2026 Rev2'!$B$5:$XG$5,0))</f>
        <v>1999.5303225806451</v>
      </c>
      <c r="DY41" s="335">
        <f>INDEX('Summary sales'!$A$6:$BX$50,MATCH($B41,'Summary sales'!$A$6:$A$50,0),MATCH($DX$3,'Summary sales'!$A$7:$BX$7,0))</f>
        <v>2009.6799999999348</v>
      </c>
      <c r="DZ41" s="335">
        <f t="shared" si="863"/>
        <v>10.149677419289674</v>
      </c>
      <c r="EA41" s="336">
        <f t="shared" si="864"/>
        <v>1.0050760307581583</v>
      </c>
      <c r="EB41" s="335">
        <f>INDEX('SO APRIL 2026 Rev2'!$B$6:$BG$51,MATCH(B41,'SO APRIL 2026 Rev2'!$B$6:$B$51,0),MATCH($EB$3,'SO APRIL 2026 Rev2'!$B$5:$XG$5,0))</f>
        <v>1000</v>
      </c>
      <c r="EC41" s="335">
        <f>INDEX('Summary sales'!$A$6:$BX$50,MATCH($B41,'Summary sales'!$A$6:$A$50,0),MATCH($EB$3,'Summary sales'!$A$7:$BX$7,0))</f>
        <v>1413.0600000000559</v>
      </c>
      <c r="ED41" s="335">
        <f t="shared" si="865"/>
        <v>413.06000000005588</v>
      </c>
      <c r="EE41" s="336">
        <f t="shared" si="866"/>
        <v>1.4130600000000559</v>
      </c>
      <c r="EF41" s="335">
        <f>INDEX('SO APRIL 2026 Rev2'!$B$6:$BG$51,MATCH(B41,'SO APRIL 2026 Rev2'!$B$6:$B$51,0),MATCH($EF$3,'SO APRIL 2026 Rev2'!$B$5:$XG$5,0))</f>
        <v>11007.047419354845</v>
      </c>
      <c r="EG41" s="335">
        <f>INDEX('Summary sales'!$A$6:$BX$50,MATCH($B41,'Summary sales'!$A$6:$A$50,0),MATCH($EF$3,'Summary sales'!$A$7:$BX$7,0))</f>
        <v>7958.3300000000745</v>
      </c>
      <c r="EH41" s="335">
        <f t="shared" si="867"/>
        <v>-3048.7174193547708</v>
      </c>
      <c r="EI41" s="336">
        <f t="shared" si="868"/>
        <v>0.72302132413876119</v>
      </c>
      <c r="EJ41" s="335">
        <f>INDEX('SO APRIL 2026 Rev2'!$B$6:$BG$51,MATCH(B41,'SO APRIL 2026 Rev2'!$B$6:$B$51,0),MATCH($EJ$3,'SO APRIL 2026 Rev2'!$B$5:$XG$5,0))</f>
        <v>1519.5448387096778</v>
      </c>
      <c r="EK41" s="335">
        <f>INDEX('Summary sales'!$A$6:$BX$50,MATCH($B41,'Summary sales'!$A$6:$A$50,0),MATCH($EJ$3,'Summary sales'!$A$7:$BX$7,0))</f>
        <v>2263.5600000000559</v>
      </c>
      <c r="EL41" s="335">
        <f t="shared" si="869"/>
        <v>744.01516129037805</v>
      </c>
      <c r="EM41" s="336">
        <f t="shared" si="870"/>
        <v>1.4896302776574588</v>
      </c>
      <c r="EN41" s="335">
        <f>INDEX('SO APRIL 2026 Rev2'!$B$6:$BG$51,MATCH(B41,'SO APRIL 2026 Rev2'!$B$6:$B$51,0),MATCH($EN$3,'SO APRIL 2026 Rev2'!$B$5:$XG$5,0))</f>
        <v>3999.6741935483842</v>
      </c>
      <c r="EO41" s="335">
        <f>INDEX('Summary sales'!$A$6:$BX$50,MATCH($B41,'Summary sales'!$A$6:$A$50,0),MATCH($EN$3,'Summary sales'!$A$7:$BX$7,0))</f>
        <v>396.69999999925494</v>
      </c>
      <c r="EP41" s="335">
        <f t="shared" si="871"/>
        <v>-3602.9741935491293</v>
      </c>
      <c r="EQ41" s="336">
        <f t="shared" si="872"/>
        <v>9.9183078621540244E-2</v>
      </c>
      <c r="ER41" s="335">
        <f>INDEX('SO APRIL 2026 Rev2'!$B$6:$BG$51,MATCH(B41,'SO APRIL 2026 Rev2'!$B$6:$B$51,0),MATCH($ER$3,'SO APRIL 2026 Rev2'!$B$5:$XG$5,0))</f>
        <v>7000</v>
      </c>
      <c r="ES41" s="335">
        <f>INDEX('Summary sales'!$A$6:$BX$50,MATCH(B41,'Summary sales'!$A$6:$A$50,0),MATCH($ER$3,'Summary sales'!$A$7:$BX$7,0))</f>
        <v>5332.2100000000792</v>
      </c>
      <c r="ET41" s="335">
        <f t="shared" si="873"/>
        <v>-1667.7899999999208</v>
      </c>
      <c r="EU41" s="336">
        <f t="shared" si="874"/>
        <v>0.76174428571429698</v>
      </c>
      <c r="EV41" s="335">
        <f>INDEX('SO APRIL 2026 Rev2'!$B$6:$BG$51,MATCH(B41,'SO APRIL 2026 Rev2'!$B$6:$B$51,0),MATCH($EV$3,'SO APRIL 2026 Rev2'!$B$5:$XG$5,0))</f>
        <v>5000</v>
      </c>
      <c r="EW41" s="335">
        <f>INDEX('Summary sales'!$A$6:$BX$50,MATCH($B41,'Summary sales'!$A$6:$A$50,0),MATCH($EV$3,'Summary sales'!$A$7:$BX$7,0))</f>
        <v>4755.6999999999534</v>
      </c>
      <c r="EX41" s="335">
        <f t="shared" si="875"/>
        <v>-244.30000000004657</v>
      </c>
      <c r="EY41" s="336">
        <f t="shared" si="876"/>
        <v>0.95113999999999066</v>
      </c>
      <c r="EZ41" s="335">
        <f>INDEX('SO APRIL 2026 Rev2'!$B$6:$BG$51,MATCH(B41,'SO APRIL 2026 Rev2'!$B$6:$B$51,0),MATCH($EZ$3,'SO APRIL 2026 Rev2'!$B$5:$XG$5,0))</f>
        <v>26500</v>
      </c>
      <c r="FA41" s="335">
        <f>INDEX('Summary sales'!$A$6:$BX$50,MATCH($B41,'Summary sales'!$A$6:$A$50,0),MATCH($EZ$3,'Summary sales'!$A$7:$BX$7,0))</f>
        <v>37813.780000000261</v>
      </c>
      <c r="FB41" s="335">
        <f t="shared" si="877"/>
        <v>11313.780000000261</v>
      </c>
      <c r="FC41" s="336">
        <f t="shared" si="878"/>
        <v>1.4269350943396324</v>
      </c>
      <c r="FD41" s="335">
        <f>INDEX('SO APRIL 2026 Rev2'!$B$6:$BG$51,MATCH(B41,'SO APRIL 2026 Rev2'!$B$6:$B$51,0),MATCH($FD$3,'SO APRIL 2026 Rev2'!$B$5:$XG$5,0))</f>
        <v>6500</v>
      </c>
      <c r="FE41" s="335">
        <f>INDEX('Summary sales'!$A$6:$BX$50,MATCH(B41,'Summary sales'!$A$6:$A$50,0),MATCH($FD$3,'Summary sales'!$A$7:$BX$7,0))</f>
        <v>6270.5700000000652</v>
      </c>
      <c r="FF41" s="335">
        <f t="shared" si="879"/>
        <v>-229.42999999993481</v>
      </c>
      <c r="FG41" s="336">
        <f t="shared" si="880"/>
        <v>0.96470307692308699</v>
      </c>
      <c r="FH41" s="335">
        <f>INDEX('SO APRIL 2026 Rev2'!$B$6:$BG$51,MATCH(B41,'SO APRIL 2026 Rev2'!$B$6:$B$51,0),MATCH($FH$3,'SO APRIL 2026 Rev2'!$B$5:$XG$5,0))</f>
        <v>3500</v>
      </c>
      <c r="FI41" s="335">
        <f>INDEX('Summary sales'!$A$6:$BX$50,MATCH(B41,'Summary sales'!$A$6:$A$50,0),MATCH($FH$3,'Summary sales'!$A$7:$BX$7,0))</f>
        <v>3601.7999999998137</v>
      </c>
      <c r="FJ41" s="335">
        <f t="shared" si="881"/>
        <v>101.79999999981374</v>
      </c>
      <c r="FK41" s="336">
        <f t="shared" si="882"/>
        <v>1.0290857142856611</v>
      </c>
      <c r="FL41" s="335">
        <f>INDEX('SO APRIL 2026 Rev2'!$B$6:$BG$51,MATCH(B41,'SO APRIL 2026 Rev2'!$B$6:$B$51,0),MATCH($FL$3,'SO APRIL 2026 Rev2'!$B$5:$XG$5,0))</f>
        <v>726.8151612903232</v>
      </c>
      <c r="FM41" s="335">
        <f>INDEX('Summary sales'!$A$6:$BX$50,MATCH(B41,'Summary sales'!$A$6:$A$50,0),MATCH($FL$3,'Summary sales'!$A$7:$BX$7,0))</f>
        <v>475.01999999990221</v>
      </c>
      <c r="FN41" s="335">
        <f t="shared" si="883"/>
        <v>-251.79516129042099</v>
      </c>
      <c r="FO41" s="336">
        <f t="shared" si="884"/>
        <v>0.65356369170477102</v>
      </c>
      <c r="FP41" s="335">
        <f>INDEX('SO APRIL 2026 Rev2'!$B$6:$BG$51,MATCH(B41,'SO APRIL 2026 Rev2'!$B$6:$B$51,0),MATCH($FP$3,'SO APRIL 2026 Rev2'!$B$5:$XG$5,0))</f>
        <v>3018.0416129032269</v>
      </c>
      <c r="FQ41" s="335">
        <f>INDEX('Summary sales'!$A$6:$BX$50,MATCH(B41,'Summary sales'!$A$6:$A$50,0),MATCH($FP$3,'Summary sales'!$A$7:$BX$7,0))</f>
        <v>4154.410000000149</v>
      </c>
      <c r="FR41" s="335">
        <f t="shared" si="885"/>
        <v>1136.3683870969221</v>
      </c>
      <c r="FS41" s="336">
        <f t="shared" si="886"/>
        <v>1.3765250890638927</v>
      </c>
      <c r="FT41" s="335">
        <f>INDEX('SO APRIL 2026 Rev2'!$B$6:$BG$51,MATCH(B41,'SO APRIL 2026 Rev2'!$B$6:$B$51,0),MATCH($FT$3,'SO APRIL 2026 Rev2'!$B$5:$XG$5,0))</f>
        <v>2044.9996774193546</v>
      </c>
      <c r="FU41" s="335">
        <f>INDEX('Summary sales'!$A$6:$BX$50,MATCH(B41,'Summary sales'!$A$6:$A$50,0),MATCH($FT$3,'Summary sales'!$A$7:$BX$7,0))</f>
        <v>554.89999999990687</v>
      </c>
      <c r="FV41" s="335">
        <f t="shared" si="887"/>
        <v>-1490.0996774194477</v>
      </c>
      <c r="FW41" s="336">
        <f t="shared" si="888"/>
        <v>0.27134478607847584</v>
      </c>
      <c r="FX41" s="335">
        <f>INDEX('SO APRIL 2026 Rev2'!$B$6:$BG$51,MATCH(B41,'SO APRIL 2026 Rev2'!$B$6:$B$51,0),MATCH($FX$3,'SO APRIL 2026 Rev2'!$B$5:$XG$5,0))</f>
        <v>369.61070967741654</v>
      </c>
      <c r="FY41" s="335">
        <f>INDEX('Summary sales'!$A$6:$BX$50,MATCH(B41,'Summary sales'!$A$6:$A$50,0),MATCH($FX$3,'Summary sales'!$A$7:$BX$7,0))</f>
        <v>2804.9340000000084</v>
      </c>
      <c r="FZ41" s="335">
        <f t="shared" si="889"/>
        <v>2435.3232903225917</v>
      </c>
      <c r="GA41" s="336">
        <f t="shared" si="890"/>
        <v>7.5888872442253037</v>
      </c>
      <c r="GB41" s="335">
        <f>INDEX('SO APRIL 2026 Rev2'!$B$6:$BG$51,MATCH(B41,'SO APRIL 2026 Rev2'!$B$6:$B$51,0),MATCH($GB$3,'SO APRIL 2026 Rev2'!$B$5:$XG$5,0))</f>
        <v>0</v>
      </c>
      <c r="GC41" s="335">
        <f>INDEX('Summary sales'!$A$6:$BX$50,MATCH(B41,'Summary sales'!$A$6:$A$50,0),MATCH($GB$3,'Summary sales'!$A$7:$BX$7,0))</f>
        <v>0</v>
      </c>
      <c r="GD41" s="335">
        <f t="shared" si="891"/>
        <v>0</v>
      </c>
      <c r="GE41" s="336" t="e">
        <f t="shared" si="892"/>
        <v>#DIV/0!</v>
      </c>
      <c r="GF41" s="335">
        <f>INDEX('SO APRIL 2026 Rev2'!$B$6:$BG$51,MATCH(B41,'SO APRIL 2026 Rev2'!$B$6:$B$51,0),MATCH($GF$3,'SO APRIL 2026 Rev2'!$B$5:$XG$5,0))</f>
        <v>5000</v>
      </c>
      <c r="GG41" s="335">
        <f>INDEX('Summary sales'!$A$6:$BX$50,MATCH($B41,'Summary sales'!$A$6:$A$50,0),MATCH($GF$3,'Summary sales'!$A$7:$BX$7,0))</f>
        <v>0</v>
      </c>
      <c r="GH41" s="335">
        <f t="shared" si="893"/>
        <v>-5000</v>
      </c>
      <c r="GI41" s="336">
        <f t="shared" si="894"/>
        <v>0</v>
      </c>
      <c r="GJ41" s="335">
        <f>INDEX('SO APRIL 2026 Rev2'!$B$6:$BG$51,MATCH(B41,'SO APRIL 2026 Rev2'!$B$6:$B$51,0),MATCH($GJ$3,'SO APRIL 2026 Rev2'!$B$5:$XG$5,0))</f>
        <v>1121.900322580635</v>
      </c>
      <c r="GK41" s="335">
        <f>INDEX('Summary sales'!$A$6:$BX$50,MATCH($B41,'Summary sales'!$A$6:$A$50,0),MATCH($GJ$3,'Summary sales'!$A$7:$BX$7,0))</f>
        <v>888.35000000009313</v>
      </c>
      <c r="GL41" s="335">
        <f t="shared" si="895"/>
        <v>-233.55032258054189</v>
      </c>
      <c r="GM41" s="336">
        <f t="shared" si="896"/>
        <v>0.79182613831207294</v>
      </c>
      <c r="GN41" s="335">
        <f>INDEX('SO APRIL 2026 Rev2'!$B$6:$BG$51,MATCH(B41,'SO APRIL 2026 Rev2'!$B$6:$B$51,0),MATCH($GN$3,'SO APRIL 2026 Rev2'!$B$5:$XG$5,0))</f>
        <v>1800</v>
      </c>
      <c r="GO41" s="335">
        <f>INDEX('Summary sales'!$A$6:$BX$50,MATCH(B41,'Summary sales'!$A$6:$A$50,0),MATCH($GN$3,'Summary sales'!$A$7:$BX$7,0))</f>
        <v>1784.0359999999637</v>
      </c>
      <c r="GP41" s="335">
        <f t="shared" si="897"/>
        <v>-15.964000000036322</v>
      </c>
      <c r="GQ41" s="336">
        <f t="shared" si="898"/>
        <v>0.99113111111109098</v>
      </c>
      <c r="GR41" s="335">
        <f>INDEX('SO APRIL 2026 Rev2'!$B$6:$BG$51,MATCH(B41,'SO APRIL 2026 Rev2'!$B$6:$B$51,0),MATCH($GR$3,'SO APRIL 2026 Rev2'!$B$5:$XG$5,0))</f>
        <v>2499.7025806451697</v>
      </c>
      <c r="GS41" s="335">
        <f>INDEX('Summary sales'!$A$6:$BX$50,MATCH(B41,'Summary sales'!$A$6:$A$50,0),MATCH($GR$3,'Summary sales'!$A$7:$BX$7,0))</f>
        <v>2899.7900000000373</v>
      </c>
      <c r="GT41" s="335">
        <f t="shared" si="899"/>
        <v>400.08741935486751</v>
      </c>
      <c r="GU41" s="336">
        <f t="shared" si="900"/>
        <v>1.1600540090059857</v>
      </c>
      <c r="GV41" s="335">
        <f>INDEX('SO APRIL 2026 Rev2'!$B$6:$BG$51,MATCH(B41,'SO APRIL 2026 Rev2'!$B$6:$B$51,0),MATCH($GV$3,'SO APRIL 2026 Rev2'!$B$5:$XG$5,0))</f>
        <v>4500</v>
      </c>
      <c r="GW41" s="335">
        <f>INDEX('Summary sales'!$A$6:$BX$50,MATCH(B41,'Summary sales'!$A$6:$A$50,0),MATCH($GV$3,'Summary sales'!$A$7:$BX$7,0))</f>
        <v>4939.1899999999996</v>
      </c>
      <c r="GX41" s="335">
        <f t="shared" si="901"/>
        <v>439.1899999999996</v>
      </c>
      <c r="GY41" s="336">
        <f t="shared" si="902"/>
        <v>1.0975977777777777</v>
      </c>
      <c r="GZ41" s="335">
        <f>INDEX('SO APRIL 2026 Rev2'!$B$6:$BG$51,MATCH(B41,'SO APRIL 2026 Rev2'!$B$6:$B$51,0),MATCH($GZ$3,'SO APRIL 2026 Rev2'!$B$5:$XG$5,0))</f>
        <v>0</v>
      </c>
      <c r="HA41" s="335">
        <f>INDEX('Summary sales'!$A$6:$BX$50,MATCH(B41,'Summary sales'!$A$6:$A$50,0),MATCH($GZ$3,'Summary sales'!$A$7:$BX$7,0))</f>
        <v>0</v>
      </c>
      <c r="HB41" s="335">
        <f t="shared" si="903"/>
        <v>0</v>
      </c>
      <c r="HC41" s="379" t="e">
        <f t="shared" si="904"/>
        <v>#DIV/0!</v>
      </c>
    </row>
    <row r="42" spans="1:211" ht="15" customHeight="1">
      <c r="A42" s="574"/>
      <c r="B42" s="333">
        <f t="shared" si="905"/>
        <v>46142</v>
      </c>
      <c r="C42" s="334" t="str">
        <f t="shared" si="798"/>
        <v>Kam</v>
      </c>
      <c r="D42" s="335">
        <f t="shared" si="799"/>
        <v>178537.04590322578</v>
      </c>
      <c r="E42" s="335">
        <f t="shared" ca="1" si="800"/>
        <v>162944.15699999794</v>
      </c>
      <c r="F42" s="335">
        <f t="shared" ca="1" si="801"/>
        <v>-15592.888903227838</v>
      </c>
      <c r="G42" s="336">
        <f t="shared" ca="1" si="802"/>
        <v>0.91266300602016337</v>
      </c>
      <c r="H42" s="335">
        <f>INDEX('SO APRIL 2026 Rev2'!$B$6:$BG$51,MATCH(B42,'SO APRIL 2026 Rev2'!$B$6:$B$51,0),MATCH($H$3,'SO APRIL 2026 Rev2'!$B$5:$XG$5,0))</f>
        <v>1199.5729032258068</v>
      </c>
      <c r="I42" s="335">
        <f>INDEX('Summary sales'!$A$6:$BX$50,MATCH(B42,'Summary sales'!$A$6:$A$50,0),MATCH($H$3,'Summary sales'!$A$7:$BX$7,0))</f>
        <v>1181.3699999998789</v>
      </c>
      <c r="J42" s="335">
        <f t="shared" si="803"/>
        <v>-18.202903225927912</v>
      </c>
      <c r="K42" s="336">
        <f t="shared" si="804"/>
        <v>0.98482551316641287</v>
      </c>
      <c r="L42" s="335">
        <f>INDEX('SO APRIL 2026 Rev2'!$B$6:$BG$51,MATCH(B42,'SO APRIL 2026 Rev2'!$B$6:$B$51,0),MATCH($L$3,'SO APRIL 2026 Rev2'!$B$5:$XG$5,0))</f>
        <v>1500</v>
      </c>
      <c r="M42" s="335">
        <f>INDEX('Summary sales'!$A$6:$BX$50,MATCH($B42,'Summary sales'!$A$6:$A$50,0),MATCH($L$3,'Summary sales'!$A$7:$BX$7,0))</f>
        <v>1462.9600000008941</v>
      </c>
      <c r="N42" s="335">
        <f t="shared" si="805"/>
        <v>-37.03999999910593</v>
      </c>
      <c r="O42" s="336">
        <f t="shared" si="806"/>
        <v>0.97530666666726273</v>
      </c>
      <c r="P42" s="335">
        <f>INDEX('SO APRIL 2026 Rev2'!$B$6:$BG$51,MATCH(B42,'SO APRIL 2026 Rev2'!$B$6:$B$51,0),MATCH($P$3,'SO APRIL 2026 Rev2'!$B$5:$XG$5,0))</f>
        <v>1129.7312903225857</v>
      </c>
      <c r="Q42" s="335">
        <f>INDEX('Summary sales'!$A$6:$BX$50,MATCH($B42,'Summary sales'!$A$6:$A$50,0),MATCH($P$3,'Summary sales'!$A$7:$BX$7,0))</f>
        <v>979.59999999962747</v>
      </c>
      <c r="R42" s="335">
        <f t="shared" si="807"/>
        <v>-150.13129032295819</v>
      </c>
      <c r="S42" s="336">
        <f t="shared" si="808"/>
        <v>0.86710885003451621</v>
      </c>
      <c r="T42" s="335">
        <f>INDEX('SO APRIL 2026 Rev2'!$B$6:$BG$51,MATCH(B42,'SO APRIL 2026 Rev2'!$B$6:$B$51,0),MATCH($T$3,'SO APRIL 2026 Rev2'!$B$5:$XG$5,0))</f>
        <v>3282.5161290322658</v>
      </c>
      <c r="U42" s="335">
        <f>INDEX('Summary sales'!$A$6:$BX$50,MATCH($B42,'Summary sales'!$A$6:$A$50,0),MATCH($T$3,'Summary sales'!$A$7:$BX$7,0))</f>
        <v>3336.2000000001863</v>
      </c>
      <c r="V42" s="335">
        <f t="shared" si="809"/>
        <v>53.683870967920484</v>
      </c>
      <c r="W42" s="336">
        <f t="shared" si="810"/>
        <v>1.0163544880992701</v>
      </c>
      <c r="X42" s="335">
        <f>INDEX('SO APRIL 2026 Rev2'!$B$6:$BG$51,MATCH(B42,'SO APRIL 2026 Rev2'!$B$6:$B$51,0),MATCH($X$3,'SO APRIL 2026 Rev2'!$B$5:$XG$5,0))</f>
        <v>644.02064516129087</v>
      </c>
      <c r="Y42" s="335">
        <f>INDEX('Summary sales'!$A$6:$BX$50,MATCH($B42,'Summary sales'!$A$6:$A$50,0),MATCH($X$3,'Summary sales'!$A$7:$BX$7,0))</f>
        <v>618.73000000009779</v>
      </c>
      <c r="Z42" s="335">
        <f t="shared" si="811"/>
        <v>-25.290645161193083</v>
      </c>
      <c r="AA42" s="336">
        <f t="shared" si="812"/>
        <v>0.96073007076526373</v>
      </c>
      <c r="AB42" s="335">
        <f>INDEX('SO APRIL 2026 Rev2'!$B$6:$BG$51,MATCH(B42,'SO APRIL 2026 Rev2'!$B$6:$B$51,0),MATCH($AB$3,'SO APRIL 2026 Rev2'!$B$5:$XG$5,0))</f>
        <v>0</v>
      </c>
      <c r="AC42" s="335">
        <f>INDEX('Summary sales'!$A$6:$BX$50,MATCH($B42,'Summary sales'!$A$6:$A$50,0),MATCH($AB$3,'Summary sales'!$A$7:$BX$7,0))</f>
        <v>0</v>
      </c>
      <c r="AD42" s="335">
        <f t="shared" si="813"/>
        <v>0</v>
      </c>
      <c r="AE42" s="336" t="e">
        <f t="shared" si="814"/>
        <v>#DIV/0!</v>
      </c>
      <c r="AF42" s="335">
        <f>INDEX('SO APRIL 2026 Rev2'!$B$6:$BG$51,MATCH(B42,'SO APRIL 2026 Rev2'!$B$6:$B$51,0),MATCH($AF$3,'SO APRIL 2026 Rev2'!$B$5:$XG$5,0))</f>
        <v>499.97064516129024</v>
      </c>
      <c r="AG42" s="335">
        <f>INDEX('Summary sales'!$A$6:$BX$50,MATCH($B42,'Summary sales'!$A$6:$A$50,0),MATCH($AF$3,'Summary sales'!$A$7:$BX$7,0))</f>
        <v>0</v>
      </c>
      <c r="AH42" s="335">
        <f t="shared" si="815"/>
        <v>-499.97064516129024</v>
      </c>
      <c r="AI42" s="336">
        <f t="shared" si="816"/>
        <v>0</v>
      </c>
      <c r="AJ42" s="335">
        <f>INDEX('SO APRIL 2026 Rev2'!$B$6:$BG$51,MATCH(B42,'SO APRIL 2026 Rev2'!$B$6:$B$51,0),MATCH($AJ$3,'SO APRIL 2026 Rev2'!$B$5:$XG$5,0))</f>
        <v>603.76322580644887</v>
      </c>
      <c r="AK42" s="335">
        <f>INDEX('Summary sales'!$A$6:$BX$50,MATCH($B42,'Summary sales'!$A$6:$A$50,0),MATCH($AJ$3,'Summary sales'!$A$7:$BX$7,0))</f>
        <v>942.54999999993015</v>
      </c>
      <c r="AL42" s="335">
        <f t="shared" si="817"/>
        <v>338.78677419348128</v>
      </c>
      <c r="AM42" s="336">
        <f t="shared" si="818"/>
        <v>1.5611252221281984</v>
      </c>
      <c r="AN42" s="335">
        <f>INDEX('SO APRIL 2026 Rev2'!$B$6:$BG$51,MATCH(B42,'SO APRIL 2026 Rev2'!$B$6:$B$51,0),MATCH($AN$3,'SO APRIL 2026 Rev2'!$B$5:$XG$5,0))</f>
        <v>673.27548387096704</v>
      </c>
      <c r="AO42" s="335">
        <f>INDEX('Summary sales'!$A$6:$BX$50,MATCH($B42,'Summary sales'!$A$6:$A$50,0),MATCH($AN$3,'Summary sales'!$A$7:$BX$7,0))</f>
        <v>539</v>
      </c>
      <c r="AP42" s="335">
        <f t="shared" si="819"/>
        <v>-134.27548387096704</v>
      </c>
      <c r="AQ42" s="336">
        <f t="shared" si="820"/>
        <v>0.80056382998092224</v>
      </c>
      <c r="AR42" s="335">
        <f>INDEX('SO APRIL 2026 Rev2'!$B$6:$BG$51,MATCH(B42,'SO APRIL 2026 Rev2'!$B$6:$B$51,0),MATCH($AR$3,'SO APRIL 2026 Rev2'!$B$5:$XG$5,0))</f>
        <v>5514.1990322580623</v>
      </c>
      <c r="AS42" s="335">
        <f>INDEX('Summary sales'!$A$6:$BX$50,MATCH($B42,'Summary sales'!$A$6:$A$50,0),MATCH($AR$3,'Summary sales'!$A$7:$BX$7,0))</f>
        <v>4736.1699999999255</v>
      </c>
      <c r="AT42" s="335">
        <f t="shared" si="821"/>
        <v>-778.02903225813679</v>
      </c>
      <c r="AU42" s="336">
        <f t="shared" si="822"/>
        <v>0.85890443422396123</v>
      </c>
      <c r="AV42" s="335">
        <f>INDEX('SO APRIL 2026 Rev2'!$B$6:$BG$51,MATCH(B42,'SO APRIL 2026 Rev2'!$B$6:$B$51,0),MATCH($AV$3,'SO APRIL 2026 Rev2'!$B$5:$XG$5,0))</f>
        <v>8000</v>
      </c>
      <c r="AW42" s="335">
        <f>INDEX('Summary sales'!$A$6:$BX$50,MATCH($B42,'Summary sales'!$A$6:$A$50,0),MATCH($AV$3,'Summary sales'!$A$7:$BX$7,0))</f>
        <v>2526.9499999997206</v>
      </c>
      <c r="AX42" s="335">
        <f t="shared" si="823"/>
        <v>-5473.0500000002794</v>
      </c>
      <c r="AY42" s="336">
        <f t="shared" si="824"/>
        <v>0.31586874999996506</v>
      </c>
      <c r="AZ42" s="335">
        <f>INDEX('SO APRIL 2026 Rev2'!$B$6:$BG$51,MATCH(B42,'SO APRIL 2026 Rev2'!$B$6:$B$51,0),MATCH($AZ$3,'SO APRIL 2026 Rev2'!$B$5:$XG$5,0))</f>
        <v>500</v>
      </c>
      <c r="BA42" s="335">
        <f>INDEX('Summary sales'!$A$6:$BX$50,MATCH($B42,'Summary sales'!$A$6:$A$50,0),MATCH($AZ$3,'Summary sales'!$A$7:$BX$7,0))</f>
        <v>145.33000000007451</v>
      </c>
      <c r="BB42" s="335">
        <f t="shared" si="825"/>
        <v>-354.66999999992549</v>
      </c>
      <c r="BC42" s="336">
        <f t="shared" si="826"/>
        <v>0.29066000000014902</v>
      </c>
      <c r="BD42" s="335">
        <f>INDEX('SO APRIL 2026 Rev2'!$B$6:$BG$51,MATCH(B42,'SO APRIL 2026 Rev2'!$B$6:$B$51,0),MATCH($BD$3,'SO APRIL 2026 Rev2'!$B$5:$XG$5,0))</f>
        <v>500</v>
      </c>
      <c r="BE42" s="335">
        <f>INDEX('Summary sales'!$A$6:$BX$50,MATCH($B42,'Summary sales'!$A$6:$A$50,0),MATCH($BD$3,'Summary sales'!$A$7:$BX$7,0))</f>
        <v>84.05000000000291</v>
      </c>
      <c r="BF42" s="335">
        <f t="shared" si="827"/>
        <v>-415.94999999999709</v>
      </c>
      <c r="BG42" s="336">
        <f t="shared" si="828"/>
        <v>0.16810000000000583</v>
      </c>
      <c r="BH42" s="335">
        <f>INDEX('SO APRIL 2026 Rev2'!$B$6:$BG$51,MATCH(B42,'SO APRIL 2026 Rev2'!$B$6:$B$51,0),MATCH($BH$3,'SO APRIL 2026 Rev2'!$B$5:$XG$5,0))</f>
        <v>4800</v>
      </c>
      <c r="BI42" s="335">
        <f>INDEX('Summary sales'!$A$6:$BX$50,MATCH($B42,'Summary sales'!$A$6:$A$50,0),MATCH($BH$3,'Summary sales'!$A$7:$BX$7,0))</f>
        <v>3714.5400000000373</v>
      </c>
      <c r="BJ42" s="335">
        <f t="shared" si="829"/>
        <v>-1085.4599999999627</v>
      </c>
      <c r="BK42" s="336">
        <f t="shared" si="830"/>
        <v>0.77386250000000778</v>
      </c>
      <c r="BL42" s="335">
        <f>INDEX('SO APRIL 2026 Rev2'!$B$6:$BG$51,MATCH(B42,'SO APRIL 2026 Rev2'!$B$6:$B$51,0),MATCH($BL$3,'SO APRIL 2026 Rev2'!$B$5:$XG$5,0))</f>
        <v>9000.0570967741915</v>
      </c>
      <c r="BM42" s="335">
        <f>INDEX('Summary sales'!$A$6:$BX$50,MATCH($B42,'Summary sales'!$A$6:$A$50,0),MATCH($BL$3,'Summary sales'!$A$7:$BX$7,0))</f>
        <v>6704.5</v>
      </c>
      <c r="BN42" s="335">
        <f t="shared" si="831"/>
        <v>-2295.5570967741915</v>
      </c>
      <c r="BO42" s="336">
        <f t="shared" si="832"/>
        <v>0.74493971848278973</v>
      </c>
      <c r="BP42" s="335">
        <f>INDEX('SO APRIL 2026 Rev2'!$B$6:$BG$51,MATCH(B42,'SO APRIL 2026 Rev2'!$B$6:$B$51,0),MATCH($BP$3,'SO APRIL 2026 Rev2'!$B$5:$XG$5,0))</f>
        <v>1300</v>
      </c>
      <c r="BQ42" s="335">
        <f>INDEX('Summary sales'!$A$6:$BX$50,MATCH($B42,'Summary sales'!$A$6:$A$50,0),MATCH($BP$3,'Summary sales'!$A$7:$BX$7,0))</f>
        <v>1280.6600000000326</v>
      </c>
      <c r="BR42" s="335">
        <f t="shared" si="833"/>
        <v>-19.339999999967404</v>
      </c>
      <c r="BS42" s="336">
        <f t="shared" si="834"/>
        <v>0.98512307692310197</v>
      </c>
      <c r="BT42" s="335">
        <f>INDEX('SO APRIL 2026 Rev2'!$B$6:$BG$51,MATCH(B42,'SO APRIL 2026 Rev2'!$B$6:$B$51,0),MATCH($BT$3,'SO APRIL 2026 Rev2'!$B$5:$XG$5,0))</f>
        <v>1000</v>
      </c>
      <c r="BU42" s="335">
        <f>INDEX('Summary sales'!$A$6:$BX$50,MATCH($B42,'Summary sales'!$A$6:$A$50,0),MATCH($BT$3,'Summary sales'!$A$7:$BX$7,0))</f>
        <v>850.23999999999069</v>
      </c>
      <c r="BV42" s="335">
        <f t="shared" si="835"/>
        <v>-149.76000000000931</v>
      </c>
      <c r="BW42" s="336">
        <f t="shared" si="836"/>
        <v>0.85023999999999067</v>
      </c>
      <c r="BX42" s="335">
        <f>INDEX('SO APRIL 2026 Rev2'!$B$6:$BG$51,MATCH(B42,'SO APRIL 2026 Rev2'!$B$6:$B$51,0),MATCH($BX$3,'SO APRIL 2026 Rev2'!$B$5:$XG$5,0))</f>
        <v>5500</v>
      </c>
      <c r="BY42" s="335">
        <f ca="1">INDEX('Summary sales'!$A$6:$BX$50,MATCH($B42,'Summary sales'!$A$6:$A$50,0),MATCH($BX$3,'Summary sales'!$A$7:$BX$7,0))</f>
        <v>11174.6</v>
      </c>
      <c r="BZ42" s="335">
        <f t="shared" ca="1" si="837"/>
        <v>5674.6</v>
      </c>
      <c r="CA42" s="336">
        <f t="shared" ca="1" si="838"/>
        <v>2.0317454545454545</v>
      </c>
      <c r="CB42" s="335">
        <f>INDEX('SO APRIL 2026 Rev2'!$B$6:$BG$51,MATCH(B42,'SO APRIL 2026 Rev2'!$B$6:$B$51,0),MATCH($CB$3,'SO APRIL 2026 Rev2'!$B$5:$XG$5,0))</f>
        <v>70.054838709677327</v>
      </c>
      <c r="CC42" s="335">
        <f>INDEX('Summary sales'!$A$6:$BX$50,MATCH($B42,'Summary sales'!$A$6:$A$50,0),MATCH($CB$3,'Summary sales'!$A$7:$BX$7,0))</f>
        <v>0</v>
      </c>
      <c r="CD42" s="335">
        <f t="shared" si="839"/>
        <v>-70.054838709677327</v>
      </c>
      <c r="CE42" s="336">
        <f t="shared" si="840"/>
        <v>0</v>
      </c>
      <c r="CF42" s="335">
        <f>INDEX('SO APRIL 2026 Rev2'!$B$6:$BG$51,MATCH(B42,'SO APRIL 2026 Rev2'!$B$6:$B$51,0),MATCH($CF$3,'SO APRIL 2026 Rev2'!$B$5:$XG$5,0))</f>
        <v>89.451612903225808</v>
      </c>
      <c r="CG42" s="335">
        <f>INDEX('Summary sales'!$A$6:$BX$50,MATCH($B42,'Summary sales'!$A$6:$A$50,0),MATCH($CF$3,'Summary sales'!$A$7:$BX$7,0))</f>
        <v>44.817999999999302</v>
      </c>
      <c r="CH42" s="335">
        <f t="shared" si="841"/>
        <v>-44.633612903226506</v>
      </c>
      <c r="CI42" s="336">
        <f t="shared" si="842"/>
        <v>0.50103065272267522</v>
      </c>
      <c r="CJ42" s="335">
        <f>INDEX('SO APRIL 2026 Rev2'!$B$6:$BG$51,MATCH(B42,'SO APRIL 2026 Rev2'!$B$6:$B$51,0),MATCH($CJ$3,'SO APRIL 2026 Rev2'!$B$5:$XG$5,0))</f>
        <v>3500</v>
      </c>
      <c r="CK42" s="335">
        <f>INDEX('Summary sales'!$A$6:$BX$50,MATCH($B42,'Summary sales'!$A$6:$A$50,0),MATCH($CJ$3,'Summary sales'!$A$7:$BX$7,0))</f>
        <v>3522.8000000002794</v>
      </c>
      <c r="CL42" s="335">
        <f t="shared" si="843"/>
        <v>22.800000000279397</v>
      </c>
      <c r="CM42" s="336">
        <f t="shared" si="844"/>
        <v>1.0065142857143656</v>
      </c>
      <c r="CN42" s="335">
        <f>INDEX('SO APRIL 2026 Rev2'!$B$6:$BG$51,MATCH(B42,'SO APRIL 2026 Rev2'!$B$6:$B$51,0),MATCH($CN$3,'SO APRIL 2026 Rev2'!$B$5:$XG$5,0))</f>
        <v>2900</v>
      </c>
      <c r="CO42" s="335">
        <f>INDEX('Summary sales'!$A$6:$BX$50,MATCH($B42,'Summary sales'!$A$6:$A$50,0),MATCH($CN$3,'Summary sales'!$A$7:$BX$7,0))</f>
        <v>4823.9000000003725</v>
      </c>
      <c r="CP42" s="335">
        <f t="shared" si="845"/>
        <v>1923.9000000003725</v>
      </c>
      <c r="CQ42" s="336">
        <f t="shared" si="846"/>
        <v>1.6634137931035768</v>
      </c>
      <c r="CR42" s="335">
        <f>INDEX('SO APRIL 2026 Rev2'!$B$6:$BG$51,MATCH(B42,'SO APRIL 2026 Rev2'!$B$6:$B$51,0),MATCH($CR$3,'SO APRIL 2026 Rev2'!$B$5:$XG$5,0))</f>
        <v>5000</v>
      </c>
      <c r="CS42" s="335">
        <f>INDEX('Summary sales'!$A$6:$BX$50,MATCH($B42,'Summary sales'!$A$6:$A$50,0),MATCH($CR$3,'Summary sales'!$A$7:$BX$7,0))</f>
        <v>2389.7800000000279</v>
      </c>
      <c r="CT42" s="335">
        <f t="shared" si="847"/>
        <v>-2610.2199999999721</v>
      </c>
      <c r="CU42" s="336">
        <f t="shared" si="848"/>
        <v>0.4779560000000056</v>
      </c>
      <c r="CV42" s="335">
        <f>INDEX('SO APRIL 2026 Rev2'!$B$6:$BG$51,MATCH(B42,'SO APRIL 2026 Rev2'!$B$6:$B$51,0),MATCH($CV$3,'SO APRIL 2026 Rev2'!$B$5:$XG$5,0))</f>
        <v>5000</v>
      </c>
      <c r="CW42" s="335">
        <f>INDEX('Summary sales'!$A$6:$BX$50,MATCH($B42,'Summary sales'!$A$6:$A$50,0),MATCH($CV$3,'Summary sales'!$A$7:$BX$7,0))</f>
        <v>0</v>
      </c>
      <c r="CX42" s="335">
        <f t="shared" si="849"/>
        <v>-5000</v>
      </c>
      <c r="CY42" s="336">
        <f t="shared" si="850"/>
        <v>0</v>
      </c>
      <c r="CZ42" s="335">
        <f>INDEX('SO APRIL 2026 Rev2'!$B$6:$BG$51,MATCH(B42,'SO APRIL 2026 Rev2'!$B$6:$B$51,0),MATCH($CZ$3,'SO APRIL 2026 Rev2'!$B$5:$XG$5,0))</f>
        <v>11659.554548387085</v>
      </c>
      <c r="DA42" s="335">
        <f>INDEX('Summary sales'!$A$6:$BX$50,MATCH($B42,'Summary sales'!$A$6:$A$50,0),MATCH($CZ$3,'Summary sales'!$A$7:$BX$7,0))</f>
        <v>13369.836999997497</v>
      </c>
      <c r="DB42" s="335">
        <f t="shared" si="851"/>
        <v>1710.282451610412</v>
      </c>
      <c r="DC42" s="336">
        <f t="shared" si="852"/>
        <v>1.1466850594088094</v>
      </c>
      <c r="DD42" s="335">
        <f>INDEX('SO APRIL 2026 Rev2'!$B$6:$BG$51,MATCH(B42,'SO APRIL 2026 Rev2'!$B$6:$B$51,0),MATCH($DD$3,'SO APRIL 2026 Rev2'!$B$5:$XG$5,0))</f>
        <v>2020.8603225806426</v>
      </c>
      <c r="DE42" s="335">
        <f>INDEX('Summary sales'!$A$6:$BX$50,MATCH($B42,'Summary sales'!$A$6:$A$50,0),MATCH($DD$3,'Summary sales'!$A$7:$BX$7,0))</f>
        <v>2647.5599999995902</v>
      </c>
      <c r="DF42" s="335">
        <f t="shared" si="853"/>
        <v>626.69967741894766</v>
      </c>
      <c r="DG42" s="336">
        <f t="shared" si="854"/>
        <v>1.3101152862552377</v>
      </c>
      <c r="DH42" s="335">
        <f>INDEX('SO APRIL 2026 Rev2'!$B$6:$BG$51,MATCH(B42,'SO APRIL 2026 Rev2'!$B$6:$B$51,0),MATCH($DH$3,'SO APRIL 2026 Rev2'!$B$5:$XG$5,0))</f>
        <v>800</v>
      </c>
      <c r="DI42" s="335">
        <f>INDEX('Summary sales'!$A$6:$BX$50,MATCH($B42,'Summary sales'!$A$6:$A$50,0),MATCH($DH$3,'Summary sales'!$A$7:$BX$7,0))</f>
        <v>0</v>
      </c>
      <c r="DJ42" s="335">
        <f t="shared" si="855"/>
        <v>-800</v>
      </c>
      <c r="DK42" s="336">
        <f t="shared" si="856"/>
        <v>0</v>
      </c>
      <c r="DL42" s="335">
        <f>INDEX('SO APRIL 2026 Rev2'!$B$6:$BG$51,MATCH(B42,'SO APRIL 2026 Rev2'!$B$6:$B$51,0),MATCH($DL$3,'SO APRIL 2026 Rev2'!$B$5:$XG$5,0))</f>
        <v>7200</v>
      </c>
      <c r="DM42" s="335">
        <f>INDEX('Summary sales'!$A$6:$BX$50,MATCH($B42,'Summary sales'!$A$6:$A$50,0),MATCH($DL$3,'Summary sales'!$A$7:$BX$7,0))</f>
        <v>5009.2099999999627</v>
      </c>
      <c r="DN42" s="335">
        <f t="shared" si="857"/>
        <v>-2190.7900000000373</v>
      </c>
      <c r="DO42" s="336">
        <f t="shared" si="858"/>
        <v>0.69572361111110592</v>
      </c>
      <c r="DP42" s="335">
        <f>INDEX('SO APRIL 2026 Rev2'!$B$6:$BG$51,MATCH(B42,'SO APRIL 2026 Rev2'!$B$6:$B$51,0),MATCH($DP$3,'SO APRIL 2026 Rev2'!$B$5:$XG$5,0))</f>
        <v>3499.876774193548</v>
      </c>
      <c r="DQ42" s="335">
        <f>INDEX('Summary sales'!$A$6:$BX$50,MATCH($B42,'Summary sales'!$A$6:$A$50,0),MATCH($DP$3,'Summary sales'!$A$7:$BX$7,0))</f>
        <v>3257.070000000007</v>
      </c>
      <c r="DR42" s="335">
        <f t="shared" si="859"/>
        <v>-242.80677419354106</v>
      </c>
      <c r="DS42" s="336">
        <f t="shared" si="860"/>
        <v>0.93062419340478375</v>
      </c>
      <c r="DT42" s="335">
        <f>INDEX('SO APRIL 2026 Rev2'!$B$6:$BG$51,MATCH(B42,'SO APRIL 2026 Rev2'!$B$6:$B$51,0),MATCH($DT$3,'SO APRIL 2026 Rev2'!$B$5:$XG$5,0))</f>
        <v>2043.2745161290325</v>
      </c>
      <c r="DU42" s="335">
        <f>INDEX('Summary sales'!$A$6:$BX$50,MATCH($B42,'Summary sales'!$A$6:$A$50,0),MATCH($DT$3,'Summary sales'!$A$7:$BX$7,0))</f>
        <v>1281.3900000001304</v>
      </c>
      <c r="DV42" s="335">
        <f t="shared" si="861"/>
        <v>-761.88451612890208</v>
      </c>
      <c r="DW42" s="336">
        <f t="shared" si="862"/>
        <v>0.62712571897960812</v>
      </c>
      <c r="DX42" s="335">
        <f>INDEX('SO APRIL 2026 Rev2'!$B$6:$BG$51,MATCH(B42,'SO APRIL 2026 Rev2'!$B$6:$B$51,0),MATCH($DX$3,'SO APRIL 2026 Rev2'!$B$5:$XG$5,0))</f>
        <v>1999.5303225806451</v>
      </c>
      <c r="DY42" s="335">
        <f>INDEX('Summary sales'!$A$6:$BX$50,MATCH($B42,'Summary sales'!$A$6:$A$50,0),MATCH($DX$3,'Summary sales'!$A$7:$BX$7,0))</f>
        <v>2326.1100000001024</v>
      </c>
      <c r="DZ42" s="335">
        <f t="shared" si="863"/>
        <v>326.57967741945731</v>
      </c>
      <c r="EA42" s="336">
        <f t="shared" si="864"/>
        <v>1.1633281944921772</v>
      </c>
      <c r="EB42" s="335">
        <f>INDEX('SO APRIL 2026 Rev2'!$B$6:$BG$51,MATCH(B42,'SO APRIL 2026 Rev2'!$B$6:$B$51,0),MATCH($EB$3,'SO APRIL 2026 Rev2'!$B$5:$XG$5,0))</f>
        <v>1000</v>
      </c>
      <c r="EC42" s="335">
        <f>INDEX('Summary sales'!$A$6:$BX$50,MATCH($B42,'Summary sales'!$A$6:$A$50,0),MATCH($EB$3,'Summary sales'!$A$7:$BX$7,0))</f>
        <v>1413.4399999999441</v>
      </c>
      <c r="ED42" s="335">
        <f t="shared" si="865"/>
        <v>413.43999999994412</v>
      </c>
      <c r="EE42" s="336">
        <f t="shared" si="866"/>
        <v>1.4134399999999441</v>
      </c>
      <c r="EF42" s="335">
        <f>INDEX('SO APRIL 2026 Rev2'!$B$6:$BG$51,MATCH(B42,'SO APRIL 2026 Rev2'!$B$6:$B$51,0),MATCH($EF$3,'SO APRIL 2026 Rev2'!$B$5:$XG$5,0))</f>
        <v>11007.047419354845</v>
      </c>
      <c r="EG42" s="335">
        <f>INDEX('Summary sales'!$A$6:$BX$50,MATCH($B42,'Summary sales'!$A$6:$A$50,0),MATCH($EF$3,'Summary sales'!$A$7:$BX$7,0))</f>
        <v>9074.2800000002608</v>
      </c>
      <c r="EH42" s="335">
        <f t="shared" si="867"/>
        <v>-1932.7674193545845</v>
      </c>
      <c r="EI42" s="336">
        <f t="shared" si="868"/>
        <v>0.82440636932698252</v>
      </c>
      <c r="EJ42" s="335">
        <f>INDEX('SO APRIL 2026 Rev2'!$B$6:$BG$51,MATCH(B42,'SO APRIL 2026 Rev2'!$B$6:$B$51,0),MATCH($EJ$3,'SO APRIL 2026 Rev2'!$B$5:$XG$5,0))</f>
        <v>1519.5448387096778</v>
      </c>
      <c r="EK42" s="335">
        <f>INDEX('Summary sales'!$A$6:$BX$50,MATCH($B42,'Summary sales'!$A$6:$A$50,0),MATCH($EJ$3,'Summary sales'!$A$7:$BX$7,0))</f>
        <v>2384.1599999999162</v>
      </c>
      <c r="EL42" s="335">
        <f t="shared" si="869"/>
        <v>864.61516129023835</v>
      </c>
      <c r="EM42" s="336">
        <f t="shared" si="870"/>
        <v>1.568996148889181</v>
      </c>
      <c r="EN42" s="335">
        <f>INDEX('SO APRIL 2026 Rev2'!$B$6:$BG$51,MATCH(B42,'SO APRIL 2026 Rev2'!$B$6:$B$51,0),MATCH($EN$3,'SO APRIL 2026 Rev2'!$B$5:$XG$5,0))</f>
        <v>3999.6741935483842</v>
      </c>
      <c r="EO42" s="335">
        <f>INDEX('Summary sales'!$A$6:$BX$50,MATCH($B42,'Summary sales'!$A$6:$A$50,0),MATCH($EN$3,'Summary sales'!$A$7:$BX$7,0))</f>
        <v>0</v>
      </c>
      <c r="EP42" s="335">
        <f t="shared" si="871"/>
        <v>-3999.6741935483842</v>
      </c>
      <c r="EQ42" s="336">
        <f t="shared" si="872"/>
        <v>0</v>
      </c>
      <c r="ER42" s="335">
        <f>INDEX('SO APRIL 2026 Rev2'!$B$6:$BG$51,MATCH(B42,'SO APRIL 2026 Rev2'!$B$6:$B$51,0),MATCH($ER$3,'SO APRIL 2026 Rev2'!$B$5:$XG$5,0))</f>
        <v>7000</v>
      </c>
      <c r="ES42" s="335">
        <f>INDEX('Summary sales'!$A$6:$BX$50,MATCH(B42,'Summary sales'!$A$6:$A$50,0),MATCH($ER$3,'Summary sales'!$A$7:$BX$7,0))</f>
        <v>5606.5299999999115</v>
      </c>
      <c r="ET42" s="335">
        <f t="shared" si="873"/>
        <v>-1393.4700000000885</v>
      </c>
      <c r="EU42" s="336">
        <f t="shared" si="874"/>
        <v>0.80093285714284446</v>
      </c>
      <c r="EV42" s="335">
        <f>INDEX('SO APRIL 2026 Rev2'!$B$6:$BG$51,MATCH(B42,'SO APRIL 2026 Rev2'!$B$6:$B$51,0),MATCH($EV$3,'SO APRIL 2026 Rev2'!$B$5:$XG$5,0))</f>
        <v>5000</v>
      </c>
      <c r="EW42" s="335">
        <f>INDEX('Summary sales'!$A$6:$BX$50,MATCH($B42,'Summary sales'!$A$6:$A$50,0),MATCH($EV$3,'Summary sales'!$A$7:$BX$7,0))</f>
        <v>8478.2900000000373</v>
      </c>
      <c r="EX42" s="335">
        <f t="shared" si="875"/>
        <v>3478.2900000000373</v>
      </c>
      <c r="EY42" s="336">
        <f t="shared" si="876"/>
        <v>1.6956580000000074</v>
      </c>
      <c r="EZ42" s="335">
        <f>INDEX('SO APRIL 2026 Rev2'!$B$6:$BG$51,MATCH(B42,'SO APRIL 2026 Rev2'!$B$6:$B$51,0),MATCH($EZ$3,'SO APRIL 2026 Rev2'!$B$5:$XG$5,0))</f>
        <v>26500</v>
      </c>
      <c r="FA42" s="335">
        <f>INDEX('Summary sales'!$A$6:$BX$50,MATCH($B42,'Summary sales'!$A$6:$A$50,0),MATCH($EZ$3,'Summary sales'!$A$7:$BX$7,0))</f>
        <v>36251.200000000186</v>
      </c>
      <c r="FB42" s="335">
        <f t="shared" si="877"/>
        <v>9751.2000000001863</v>
      </c>
      <c r="FC42" s="336">
        <f t="shared" si="878"/>
        <v>1.3679698113207617</v>
      </c>
      <c r="FD42" s="335">
        <f>INDEX('SO APRIL 2026 Rev2'!$B$6:$BG$51,MATCH(B42,'SO APRIL 2026 Rev2'!$B$6:$B$51,0),MATCH($FD$3,'SO APRIL 2026 Rev2'!$B$5:$XG$5,0))</f>
        <v>6500</v>
      </c>
      <c r="FE42" s="335">
        <f>INDEX('Summary sales'!$A$6:$BX$50,MATCH(B42,'Summary sales'!$A$6:$A$50,0),MATCH($FD$3,'Summary sales'!$A$7:$BX$7,0))</f>
        <v>4073.4000000001397</v>
      </c>
      <c r="FF42" s="335">
        <f t="shared" si="879"/>
        <v>-2426.5999999998603</v>
      </c>
      <c r="FG42" s="336">
        <f t="shared" si="880"/>
        <v>0.62667692307694456</v>
      </c>
      <c r="FH42" s="335">
        <f>INDEX('SO APRIL 2026 Rev2'!$B$6:$BG$51,MATCH(B42,'SO APRIL 2026 Rev2'!$B$6:$B$51,0),MATCH($FH$3,'SO APRIL 2026 Rev2'!$B$5:$XG$5,0))</f>
        <v>3500</v>
      </c>
      <c r="FI42" s="335">
        <f>INDEX('Summary sales'!$A$6:$BX$50,MATCH(B42,'Summary sales'!$A$6:$A$50,0),MATCH($FH$3,'Summary sales'!$A$7:$BX$7,0))</f>
        <v>2127.2999999998137</v>
      </c>
      <c r="FJ42" s="335">
        <f t="shared" si="881"/>
        <v>-1372.7000000001863</v>
      </c>
      <c r="FK42" s="336">
        <f t="shared" si="882"/>
        <v>0.60779999999994683</v>
      </c>
      <c r="FL42" s="335">
        <f>INDEX('SO APRIL 2026 Rev2'!$B$6:$BG$51,MATCH(B42,'SO APRIL 2026 Rev2'!$B$6:$B$51,0),MATCH($FL$3,'SO APRIL 2026 Rev2'!$B$5:$XG$5,0))</f>
        <v>726.8151612903232</v>
      </c>
      <c r="FM42" s="335">
        <f>INDEX('Summary sales'!$A$6:$BX$50,MATCH(B42,'Summary sales'!$A$6:$A$50,0),MATCH($FL$3,'Summary sales'!$A$7:$BX$7,0))</f>
        <v>559.07000000006519</v>
      </c>
      <c r="FN42" s="335">
        <f t="shared" si="883"/>
        <v>-167.74516129025801</v>
      </c>
      <c r="FO42" s="336">
        <f t="shared" si="884"/>
        <v>0.76920519793167474</v>
      </c>
      <c r="FP42" s="335">
        <f>INDEX('SO APRIL 2026 Rev2'!$B$6:$BG$51,MATCH(B42,'SO APRIL 2026 Rev2'!$B$6:$B$51,0),MATCH($FP$3,'SO APRIL 2026 Rev2'!$B$5:$XG$5,0))</f>
        <v>3018.0416129032269</v>
      </c>
      <c r="FQ42" s="335">
        <f>INDEX('Summary sales'!$A$6:$BX$50,MATCH(B42,'Summary sales'!$A$6:$A$50,0),MATCH($FP$3,'Summary sales'!$A$7:$BX$7,0))</f>
        <v>882.9499999997206</v>
      </c>
      <c r="FR42" s="335">
        <f t="shared" si="885"/>
        <v>-2135.0916129035063</v>
      </c>
      <c r="FS42" s="336">
        <f t="shared" si="886"/>
        <v>0.29255726502404333</v>
      </c>
      <c r="FT42" s="335">
        <f>INDEX('SO APRIL 2026 Rev2'!$B$6:$BG$51,MATCH(B42,'SO APRIL 2026 Rev2'!$B$6:$B$51,0),MATCH($FT$3,'SO APRIL 2026 Rev2'!$B$5:$XG$5,0))</f>
        <v>2044.9996774193546</v>
      </c>
      <c r="FU42" s="335">
        <f>INDEX('Summary sales'!$A$6:$BX$50,MATCH(B42,'Summary sales'!$A$6:$A$50,0),MATCH($FT$3,'Summary sales'!$A$7:$BX$7,0))</f>
        <v>2674.2800000000279</v>
      </c>
      <c r="FV42" s="335">
        <f t="shared" si="887"/>
        <v>629.28032258067333</v>
      </c>
      <c r="FW42" s="336">
        <f t="shared" si="888"/>
        <v>1.3077165876988208</v>
      </c>
      <c r="FX42" s="335">
        <f>INDEX('SO APRIL 2026 Rev2'!$B$6:$BG$51,MATCH(B42,'SO APRIL 2026 Rev2'!$B$6:$B$51,0),MATCH($FX$3,'SO APRIL 2026 Rev2'!$B$5:$XG$5,0))</f>
        <v>369.61070967741654</v>
      </c>
      <c r="FY42" s="335">
        <f>INDEX('Summary sales'!$A$6:$BX$50,MATCH(B42,'Summary sales'!$A$6:$A$50,0),MATCH($FX$3,'Summary sales'!$A$7:$BX$7,0))</f>
        <v>0</v>
      </c>
      <c r="FZ42" s="335">
        <f t="shared" si="889"/>
        <v>-369.61070967741654</v>
      </c>
      <c r="GA42" s="336">
        <f t="shared" si="890"/>
        <v>0</v>
      </c>
      <c r="GB42" s="335">
        <f>INDEX('SO APRIL 2026 Rev2'!$B$6:$BG$51,MATCH(B42,'SO APRIL 2026 Rev2'!$B$6:$B$51,0),MATCH($GB$3,'SO APRIL 2026 Rev2'!$B$5:$XG$5,0))</f>
        <v>0</v>
      </c>
      <c r="GC42" s="335">
        <f>INDEX('Summary sales'!$A$6:$BX$50,MATCH(B42,'Summary sales'!$A$6:$A$50,0),MATCH($GB$3,'Summary sales'!$A$7:$BX$7,0))</f>
        <v>0</v>
      </c>
      <c r="GD42" s="335">
        <f t="shared" si="891"/>
        <v>0</v>
      </c>
      <c r="GE42" s="336" t="e">
        <f t="shared" si="892"/>
        <v>#DIV/0!</v>
      </c>
      <c r="GF42" s="335">
        <f>INDEX('SO APRIL 2026 Rev2'!$B$6:$BG$51,MATCH(B42,'SO APRIL 2026 Rev2'!$B$6:$B$51,0),MATCH($GF$3,'SO APRIL 2026 Rev2'!$B$5:$XG$5,0))</f>
        <v>5000</v>
      </c>
      <c r="GG42" s="335">
        <f>INDEX('Summary sales'!$A$6:$BX$50,MATCH($B42,'Summary sales'!$A$6:$A$50,0),MATCH($GF$3,'Summary sales'!$A$7:$BX$7,0))</f>
        <v>0</v>
      </c>
      <c r="GH42" s="335">
        <f t="shared" si="893"/>
        <v>-5000</v>
      </c>
      <c r="GI42" s="336">
        <f t="shared" si="894"/>
        <v>0</v>
      </c>
      <c r="GJ42" s="335">
        <f>INDEX('SO APRIL 2026 Rev2'!$B$6:$BG$51,MATCH(B42,'SO APRIL 2026 Rev2'!$B$6:$B$51,0),MATCH($GJ$3,'SO APRIL 2026 Rev2'!$B$5:$XG$5,0))</f>
        <v>1121.900322580635</v>
      </c>
      <c r="GK42" s="335">
        <f>INDEX('Summary sales'!$A$6:$BX$50,MATCH($B42,'Summary sales'!$A$6:$A$50,0),MATCH($GJ$3,'Summary sales'!$A$7:$BX$7,0))</f>
        <v>1247.929999999702</v>
      </c>
      <c r="GL42" s="335">
        <f t="shared" si="895"/>
        <v>126.02967741906696</v>
      </c>
      <c r="GM42" s="336">
        <f t="shared" si="896"/>
        <v>1.112335895518034</v>
      </c>
      <c r="GN42" s="335">
        <f>INDEX('SO APRIL 2026 Rev2'!$B$6:$BG$51,MATCH(B42,'SO APRIL 2026 Rev2'!$B$6:$B$51,0),MATCH($GN$3,'SO APRIL 2026 Rev2'!$B$5:$XG$5,0))</f>
        <v>1800</v>
      </c>
      <c r="GO42" s="335">
        <f>INDEX('Summary sales'!$A$6:$BX$50,MATCH(B42,'Summary sales'!$A$6:$A$50,0),MATCH($GN$3,'Summary sales'!$A$7:$BX$7,0))</f>
        <v>1978.8620000000228</v>
      </c>
      <c r="GP42" s="335">
        <f t="shared" si="897"/>
        <v>178.86200000002282</v>
      </c>
      <c r="GQ42" s="336">
        <f t="shared" si="898"/>
        <v>1.0993677777777904</v>
      </c>
      <c r="GR42" s="335">
        <f>INDEX('SO APRIL 2026 Rev2'!$B$6:$BG$51,MATCH(B42,'SO APRIL 2026 Rev2'!$B$6:$B$51,0),MATCH($GR$3,'SO APRIL 2026 Rev2'!$B$5:$XG$5,0))</f>
        <v>2499.7025806451697</v>
      </c>
      <c r="GS42" s="335">
        <f>INDEX('Summary sales'!$A$6:$BX$50,MATCH(B42,'Summary sales'!$A$6:$A$50,0),MATCH($GR$3,'Summary sales'!$A$7:$BX$7,0))</f>
        <v>2180.0699999998324</v>
      </c>
      <c r="GT42" s="335">
        <f t="shared" si="899"/>
        <v>-319.63258064533738</v>
      </c>
      <c r="GU42" s="336">
        <f t="shared" si="900"/>
        <v>0.87213175554555744</v>
      </c>
      <c r="GV42" s="335">
        <f>INDEX('SO APRIL 2026 Rev2'!$B$6:$BG$51,MATCH(B42,'SO APRIL 2026 Rev2'!$B$6:$B$51,0),MATCH($GV$3,'SO APRIL 2026 Rev2'!$B$5:$XG$5,0))</f>
        <v>4500</v>
      </c>
      <c r="GW42" s="335">
        <f>INDEX('Summary sales'!$A$6:$BX$50,MATCH(B42,'Summary sales'!$A$6:$A$50,0),MATCH($GV$3,'Summary sales'!$A$7:$BX$7,0))</f>
        <v>5062.47</v>
      </c>
      <c r="GX42" s="335">
        <f t="shared" si="901"/>
        <v>562.47000000000025</v>
      </c>
      <c r="GY42" s="336">
        <f t="shared" si="902"/>
        <v>1.1249933333333333</v>
      </c>
      <c r="GZ42" s="335">
        <f>INDEX('SO APRIL 2026 Rev2'!$B$6:$BG$51,MATCH(B42,'SO APRIL 2026 Rev2'!$B$6:$B$51,0),MATCH($GZ$3,'SO APRIL 2026 Rev2'!$B$5:$XG$5,0))</f>
        <v>0</v>
      </c>
      <c r="HA42" s="335">
        <f>INDEX('Summary sales'!$A$6:$BX$50,MATCH(B42,'Summary sales'!$A$6:$A$50,0),MATCH($GZ$3,'Summary sales'!$A$7:$BX$7,0))</f>
        <v>0</v>
      </c>
      <c r="HB42" s="335">
        <f t="shared" si="903"/>
        <v>0</v>
      </c>
      <c r="HC42" s="379" t="e">
        <f t="shared" si="904"/>
        <v>#DIV/0!</v>
      </c>
    </row>
    <row r="43" spans="1:211" ht="15" customHeight="1">
      <c r="A43" s="345"/>
      <c r="B43" s="339" t="s">
        <v>57</v>
      </c>
      <c r="C43" s="340"/>
      <c r="D43" s="341">
        <f>SUM(D39:D42)</f>
        <v>714148.18361290311</v>
      </c>
      <c r="E43" s="341">
        <f t="shared" ref="E43:BT43" ca="1" si="906">SUM(E39:E42)</f>
        <v>734842.23299999896</v>
      </c>
      <c r="F43" s="341">
        <f t="shared" ca="1" si="906"/>
        <v>20694.049387095874</v>
      </c>
      <c r="G43" s="342">
        <f t="shared" ca="1" si="906"/>
        <v>4.1159089940264435</v>
      </c>
      <c r="H43" s="341">
        <f t="shared" si="906"/>
        <v>4798.2916129032274</v>
      </c>
      <c r="I43" s="341">
        <f t="shared" si="906"/>
        <v>4443.0800000000745</v>
      </c>
      <c r="J43" s="341">
        <f t="shared" si="906"/>
        <v>-355.21161290315285</v>
      </c>
      <c r="K43" s="342">
        <f t="shared" si="906"/>
        <v>3.7038849310884374</v>
      </c>
      <c r="L43" s="341">
        <f t="shared" si="906"/>
        <v>6000</v>
      </c>
      <c r="M43" s="341">
        <f t="shared" si="906"/>
        <v>7347.3300000000745</v>
      </c>
      <c r="N43" s="341">
        <f t="shared" si="906"/>
        <v>1347.3300000000745</v>
      </c>
      <c r="O43" s="342">
        <f t="shared" si="906"/>
        <v>4.8982200000000491</v>
      </c>
      <c r="P43" s="341">
        <f t="shared" si="906"/>
        <v>4518.9251612903427</v>
      </c>
      <c r="Q43" s="341">
        <f t="shared" si="906"/>
        <v>5010.2299999999814</v>
      </c>
      <c r="R43" s="341">
        <f t="shared" si="906"/>
        <v>491.30483870963872</v>
      </c>
      <c r="S43" s="342">
        <f t="shared" si="906"/>
        <v>4.4348864574418849</v>
      </c>
      <c r="T43" s="341">
        <f t="shared" si="906"/>
        <v>13130.064516129063</v>
      </c>
      <c r="U43" s="341">
        <f t="shared" si="906"/>
        <v>13385.300000000279</v>
      </c>
      <c r="V43" s="341">
        <f t="shared" si="906"/>
        <v>255.23548387121627</v>
      </c>
      <c r="W43" s="342">
        <f t="shared" si="906"/>
        <v>4.0777560486645541</v>
      </c>
      <c r="X43" s="341">
        <f t="shared" si="906"/>
        <v>2576.0825806451635</v>
      </c>
      <c r="Y43" s="341">
        <f t="shared" si="906"/>
        <v>2726.3100000000559</v>
      </c>
      <c r="Z43" s="341">
        <f t="shared" si="906"/>
        <v>150.22741935489239</v>
      </c>
      <c r="AA43" s="342">
        <f t="shared" si="906"/>
        <v>4.2332649123651445</v>
      </c>
      <c r="AB43" s="341">
        <f t="shared" si="906"/>
        <v>0</v>
      </c>
      <c r="AC43" s="341">
        <f t="shared" si="906"/>
        <v>0</v>
      </c>
      <c r="AD43" s="341">
        <f t="shared" si="906"/>
        <v>0</v>
      </c>
      <c r="AE43" s="342" t="e">
        <f t="shared" si="906"/>
        <v>#DIV/0!</v>
      </c>
      <c r="AF43" s="341">
        <f t="shared" si="906"/>
        <v>1999.8825806451609</v>
      </c>
      <c r="AG43" s="341">
        <f t="shared" si="906"/>
        <v>905.51999999998952</v>
      </c>
      <c r="AH43" s="341">
        <f t="shared" si="906"/>
        <v>-1094.3625806451714</v>
      </c>
      <c r="AI43" s="342">
        <f t="shared" si="906"/>
        <v>1.8111463318168797</v>
      </c>
      <c r="AJ43" s="341">
        <f t="shared" si="906"/>
        <v>2415.0529032257955</v>
      </c>
      <c r="AK43" s="341">
        <f t="shared" si="906"/>
        <v>3835.6499999999069</v>
      </c>
      <c r="AL43" s="341">
        <f t="shared" si="906"/>
        <v>1420.5970967741114</v>
      </c>
      <c r="AM43" s="342">
        <f t="shared" si="906"/>
        <v>6.3529043109185963</v>
      </c>
      <c r="AN43" s="341">
        <f t="shared" si="906"/>
        <v>2693.1019354838681</v>
      </c>
      <c r="AO43" s="341">
        <f t="shared" si="906"/>
        <v>2696.9200000000419</v>
      </c>
      <c r="AP43" s="341">
        <f t="shared" si="906"/>
        <v>3.818064516173763</v>
      </c>
      <c r="AQ43" s="342">
        <f t="shared" si="906"/>
        <v>4.0056708800597072</v>
      </c>
      <c r="AR43" s="341">
        <f t="shared" si="906"/>
        <v>22056.796129032249</v>
      </c>
      <c r="AS43" s="341">
        <f t="shared" si="906"/>
        <v>18958.809999998659</v>
      </c>
      <c r="AT43" s="341">
        <f t="shared" si="906"/>
        <v>-3097.9861290335903</v>
      </c>
      <c r="AU43" s="342">
        <f t="shared" si="906"/>
        <v>3.4381802124097494</v>
      </c>
      <c r="AV43" s="341">
        <f t="shared" si="906"/>
        <v>32000</v>
      </c>
      <c r="AW43" s="341">
        <f t="shared" si="906"/>
        <v>14451.549999999814</v>
      </c>
      <c r="AX43" s="341">
        <f t="shared" si="906"/>
        <v>-17548.450000000186</v>
      </c>
      <c r="AY43" s="342">
        <f t="shared" si="906"/>
        <v>1.8064437499999766</v>
      </c>
      <c r="AZ43" s="341">
        <f t="shared" si="906"/>
        <v>2000</v>
      </c>
      <c r="BA43" s="341">
        <f t="shared" si="906"/>
        <v>1746.4099999999162</v>
      </c>
      <c r="BB43" s="341">
        <f t="shared" si="906"/>
        <v>-253.59000000008382</v>
      </c>
      <c r="BC43" s="342">
        <f t="shared" si="906"/>
        <v>3.4928199999998326</v>
      </c>
      <c r="BD43" s="341">
        <f t="shared" si="906"/>
        <v>2000</v>
      </c>
      <c r="BE43" s="341">
        <f t="shared" si="906"/>
        <v>823.81000000000131</v>
      </c>
      <c r="BF43" s="341">
        <f t="shared" si="906"/>
        <v>-1176.1899999999987</v>
      </c>
      <c r="BG43" s="342">
        <f t="shared" si="906"/>
        <v>1.6476200000000027</v>
      </c>
      <c r="BH43" s="341">
        <f t="shared" si="906"/>
        <v>19200</v>
      </c>
      <c r="BI43" s="341">
        <f t="shared" si="906"/>
        <v>14857.870000000112</v>
      </c>
      <c r="BJ43" s="341">
        <f t="shared" si="906"/>
        <v>-4342.1299999998882</v>
      </c>
      <c r="BK43" s="342">
        <f t="shared" si="906"/>
        <v>3.0953895833333567</v>
      </c>
      <c r="BL43" s="341">
        <f t="shared" si="906"/>
        <v>36000.228387096766</v>
      </c>
      <c r="BM43" s="341">
        <f t="shared" si="906"/>
        <v>30319.839999999851</v>
      </c>
      <c r="BN43" s="341">
        <f t="shared" si="906"/>
        <v>-5680.3883870969148</v>
      </c>
      <c r="BO43" s="342">
        <f t="shared" si="906"/>
        <v>3.3688497388385588</v>
      </c>
      <c r="BP43" s="341">
        <f t="shared" ref="BP43" si="907">SUM(BP39:BP42)</f>
        <v>5200</v>
      </c>
      <c r="BQ43" s="341">
        <f t="shared" ref="BQ43" si="908">SUM(BQ39:BQ42)</f>
        <v>5308.4000000000233</v>
      </c>
      <c r="BR43" s="341">
        <f t="shared" ref="BR43" si="909">SUM(BR39:BR42)</f>
        <v>108.40000000002328</v>
      </c>
      <c r="BS43" s="342">
        <f t="shared" ref="BS43" si="910">SUM(BS39:BS42)</f>
        <v>4.0833846153846336</v>
      </c>
      <c r="BT43" s="341">
        <f t="shared" si="906"/>
        <v>4000</v>
      </c>
      <c r="BU43" s="341">
        <f t="shared" ref="BU43:EF43" si="911">SUM(BU39:BU42)</f>
        <v>4779.3640000000596</v>
      </c>
      <c r="BV43" s="341">
        <f t="shared" si="911"/>
        <v>779.3640000000596</v>
      </c>
      <c r="BW43" s="342">
        <f t="shared" si="911"/>
        <v>4.7793640000000597</v>
      </c>
      <c r="BX43" s="341">
        <f t="shared" si="911"/>
        <v>22000</v>
      </c>
      <c r="BY43" s="341">
        <f t="shared" ca="1" si="911"/>
        <v>24912.09</v>
      </c>
      <c r="BZ43" s="341">
        <f t="shared" ca="1" si="911"/>
        <v>2912.0900000000006</v>
      </c>
      <c r="CA43" s="342">
        <f t="shared" ca="1" si="911"/>
        <v>4.5294709090909091</v>
      </c>
      <c r="CB43" s="341">
        <f t="shared" si="911"/>
        <v>280.21935483870931</v>
      </c>
      <c r="CC43" s="341">
        <f t="shared" si="911"/>
        <v>0</v>
      </c>
      <c r="CD43" s="341">
        <f t="shared" si="911"/>
        <v>-280.21935483870931</v>
      </c>
      <c r="CE43" s="342">
        <f t="shared" si="911"/>
        <v>0</v>
      </c>
      <c r="CF43" s="341">
        <f t="shared" si="911"/>
        <v>357.80645161290323</v>
      </c>
      <c r="CG43" s="341">
        <f t="shared" si="911"/>
        <v>182.8179999999993</v>
      </c>
      <c r="CH43" s="341">
        <f t="shared" si="911"/>
        <v>-174.98845161290393</v>
      </c>
      <c r="CI43" s="342">
        <f t="shared" si="911"/>
        <v>2.0437641543454661</v>
      </c>
      <c r="CJ43" s="341">
        <f t="shared" si="911"/>
        <v>14000</v>
      </c>
      <c r="CK43" s="341">
        <f t="shared" si="911"/>
        <v>14935.700000000186</v>
      </c>
      <c r="CL43" s="341">
        <f t="shared" si="911"/>
        <v>935.70000000018626</v>
      </c>
      <c r="CM43" s="342">
        <f t="shared" si="911"/>
        <v>4.2673428571429106</v>
      </c>
      <c r="CN43" s="341">
        <f t="shared" si="911"/>
        <v>11600</v>
      </c>
      <c r="CO43" s="341">
        <f t="shared" si="911"/>
        <v>19250.200000000186</v>
      </c>
      <c r="CP43" s="341">
        <f t="shared" si="911"/>
        <v>7650.2000000001863</v>
      </c>
      <c r="CQ43" s="342">
        <f t="shared" si="911"/>
        <v>6.6380000000000647</v>
      </c>
      <c r="CR43" s="341">
        <f t="shared" si="911"/>
        <v>20000</v>
      </c>
      <c r="CS43" s="341">
        <f t="shared" si="911"/>
        <v>27379.530000000028</v>
      </c>
      <c r="CT43" s="341">
        <f t="shared" si="911"/>
        <v>7379.5300000000279</v>
      </c>
      <c r="CU43" s="342">
        <f t="shared" si="911"/>
        <v>5.4759060000000055</v>
      </c>
      <c r="CV43" s="341">
        <f t="shared" si="911"/>
        <v>20000</v>
      </c>
      <c r="CW43" s="341">
        <f t="shared" si="911"/>
        <v>13388.09999999986</v>
      </c>
      <c r="CX43" s="341">
        <f t="shared" si="911"/>
        <v>-6611.9000000001397</v>
      </c>
      <c r="CY43" s="342">
        <f t="shared" si="911"/>
        <v>2.6776199999999726</v>
      </c>
      <c r="CZ43" s="341">
        <f t="shared" si="911"/>
        <v>46638.218193548339</v>
      </c>
      <c r="DA43" s="341">
        <f t="shared" si="911"/>
        <v>58582.668999999762</v>
      </c>
      <c r="DB43" s="341">
        <f t="shared" si="911"/>
        <v>11944.450806451423</v>
      </c>
      <c r="DC43" s="342">
        <f t="shared" si="911"/>
        <v>5.0244345748271959</v>
      </c>
      <c r="DD43" s="341">
        <f t="shared" si="911"/>
        <v>8083.4412903225702</v>
      </c>
      <c r="DE43" s="341">
        <f t="shared" si="911"/>
        <v>8771.7900000000373</v>
      </c>
      <c r="DF43" s="341">
        <f t="shared" si="911"/>
        <v>688.34870967746701</v>
      </c>
      <c r="DG43" s="342">
        <f t="shared" si="911"/>
        <v>4.3406216164402913</v>
      </c>
      <c r="DH43" s="341">
        <f t="shared" si="911"/>
        <v>3200</v>
      </c>
      <c r="DI43" s="341">
        <f t="shared" si="911"/>
        <v>1974.5800000000745</v>
      </c>
      <c r="DJ43" s="341">
        <f t="shared" si="911"/>
        <v>-1225.4199999999255</v>
      </c>
      <c r="DK43" s="342">
        <f t="shared" si="911"/>
        <v>2.4682250000000927</v>
      </c>
      <c r="DL43" s="341">
        <f t="shared" si="911"/>
        <v>28800</v>
      </c>
      <c r="DM43" s="341">
        <f t="shared" si="911"/>
        <v>31184.160000000149</v>
      </c>
      <c r="DN43" s="341">
        <f t="shared" si="911"/>
        <v>2384.160000000149</v>
      </c>
      <c r="DO43" s="342">
        <f t="shared" si="911"/>
        <v>4.3311333333333542</v>
      </c>
      <c r="DP43" s="341">
        <f t="shared" si="911"/>
        <v>13999.507096774192</v>
      </c>
      <c r="DQ43" s="341">
        <f t="shared" si="911"/>
        <v>13236.580000000016</v>
      </c>
      <c r="DR43" s="341">
        <f t="shared" si="911"/>
        <v>-762.92709677417588</v>
      </c>
      <c r="DS43" s="342">
        <f t="shared" si="911"/>
        <v>3.7820131547488631</v>
      </c>
      <c r="DT43" s="341">
        <f t="shared" si="911"/>
        <v>8173.0980645161299</v>
      </c>
      <c r="DU43" s="341">
        <f t="shared" si="911"/>
        <v>5420.1000000000931</v>
      </c>
      <c r="DV43" s="341">
        <f t="shared" si="911"/>
        <v>-2752.9980645160367</v>
      </c>
      <c r="DW43" s="342">
        <f t="shared" si="911"/>
        <v>2.652653844216895</v>
      </c>
      <c r="DX43" s="341">
        <f t="shared" si="911"/>
        <v>7998.1212903225805</v>
      </c>
      <c r="DY43" s="341">
        <f t="shared" si="911"/>
        <v>8377.5100000000093</v>
      </c>
      <c r="DZ43" s="341">
        <f t="shared" si="911"/>
        <v>379.38870967742878</v>
      </c>
      <c r="EA43" s="342">
        <f t="shared" si="911"/>
        <v>4.1897389128801903</v>
      </c>
      <c r="EB43" s="341">
        <f t="shared" si="911"/>
        <v>4000</v>
      </c>
      <c r="EC43" s="341">
        <f t="shared" si="911"/>
        <v>5875.1199999999953</v>
      </c>
      <c r="ED43" s="341">
        <f t="shared" si="911"/>
        <v>1875.1199999999953</v>
      </c>
      <c r="EE43" s="342">
        <f t="shared" si="911"/>
        <v>5.8751199999999955</v>
      </c>
      <c r="EF43" s="341">
        <f t="shared" si="911"/>
        <v>44028.189677419381</v>
      </c>
      <c r="EG43" s="341">
        <f t="shared" ref="EG43:GR43" si="912">SUM(EG39:EG42)</f>
        <v>36212.44000000041</v>
      </c>
      <c r="EH43" s="341">
        <f t="shared" si="912"/>
        <v>-7815.7496774189713</v>
      </c>
      <c r="EI43" s="342">
        <f t="shared" si="912"/>
        <v>3.2899322243605749</v>
      </c>
      <c r="EJ43" s="341">
        <f t="shared" si="912"/>
        <v>6078.1793548387113</v>
      </c>
      <c r="EK43" s="341">
        <f t="shared" si="912"/>
        <v>9088.1899999999441</v>
      </c>
      <c r="EL43" s="341">
        <f t="shared" si="912"/>
        <v>3010.0106451612328</v>
      </c>
      <c r="EM43" s="342">
        <f t="shared" si="912"/>
        <v>5.980863327282389</v>
      </c>
      <c r="EN43" s="341">
        <f t="shared" si="912"/>
        <v>15998.696774193537</v>
      </c>
      <c r="EO43" s="341">
        <f t="shared" si="912"/>
        <v>9650.109999999404</v>
      </c>
      <c r="EP43" s="341">
        <f t="shared" si="912"/>
        <v>-6348.5867741941329</v>
      </c>
      <c r="EQ43" s="342">
        <f t="shared" si="912"/>
        <v>2.412724020262794</v>
      </c>
      <c r="ER43" s="341">
        <f t="shared" si="912"/>
        <v>28000</v>
      </c>
      <c r="ES43" s="341">
        <f t="shared" si="912"/>
        <v>22176.199999999953</v>
      </c>
      <c r="ET43" s="341">
        <f t="shared" si="912"/>
        <v>-5823.8000000000466</v>
      </c>
      <c r="EU43" s="342">
        <f t="shared" si="912"/>
        <v>3.1680285714285645</v>
      </c>
      <c r="EV43" s="341">
        <f t="shared" si="912"/>
        <v>20000</v>
      </c>
      <c r="EW43" s="341">
        <f t="shared" si="912"/>
        <v>24925.800000000047</v>
      </c>
      <c r="EX43" s="341">
        <f t="shared" si="912"/>
        <v>4925.8000000000466</v>
      </c>
      <c r="EY43" s="342">
        <f t="shared" si="912"/>
        <v>4.9851600000000094</v>
      </c>
      <c r="EZ43" s="341">
        <f t="shared" si="912"/>
        <v>106000</v>
      </c>
      <c r="FA43" s="341">
        <f t="shared" si="912"/>
        <v>166828.12000000011</v>
      </c>
      <c r="FB43" s="341">
        <f t="shared" si="912"/>
        <v>60828.120000000112</v>
      </c>
      <c r="FC43" s="342">
        <f t="shared" si="912"/>
        <v>6.2954007547169848</v>
      </c>
      <c r="FD43" s="341">
        <f t="shared" si="912"/>
        <v>26000</v>
      </c>
      <c r="FE43" s="341">
        <f t="shared" si="912"/>
        <v>18778</v>
      </c>
      <c r="FF43" s="341">
        <f t="shared" si="912"/>
        <v>-7222</v>
      </c>
      <c r="FG43" s="342">
        <f t="shared" si="912"/>
        <v>2.8889230769230769</v>
      </c>
      <c r="FH43" s="341">
        <f t="shared" si="912"/>
        <v>14000</v>
      </c>
      <c r="FI43" s="341">
        <f t="shared" si="912"/>
        <v>11127.299999999814</v>
      </c>
      <c r="FJ43" s="341">
        <f t="shared" si="912"/>
        <v>-2872.7000000001863</v>
      </c>
      <c r="FK43" s="342">
        <f t="shared" si="912"/>
        <v>3.179228571428518</v>
      </c>
      <c r="FL43" s="341">
        <f t="shared" si="912"/>
        <v>2907.2606451612928</v>
      </c>
      <c r="FM43" s="341">
        <f t="shared" si="912"/>
        <v>2140.5400000000373</v>
      </c>
      <c r="FN43" s="341">
        <f t="shared" si="912"/>
        <v>-766.72064516125556</v>
      </c>
      <c r="FO43" s="342">
        <f t="shared" si="912"/>
        <v>2.9450954162815099</v>
      </c>
      <c r="FP43" s="341">
        <f t="shared" si="912"/>
        <v>12072.166451612908</v>
      </c>
      <c r="FQ43" s="341">
        <f t="shared" si="912"/>
        <v>12225.540000000037</v>
      </c>
      <c r="FR43" s="341">
        <f t="shared" si="912"/>
        <v>153.37354838712963</v>
      </c>
      <c r="FS43" s="342">
        <f t="shared" si="912"/>
        <v>4.0508188978347421</v>
      </c>
      <c r="FT43" s="341">
        <f t="shared" si="912"/>
        <v>8179.9987096774184</v>
      </c>
      <c r="FU43" s="341">
        <f t="shared" si="912"/>
        <v>8505.6300000001211</v>
      </c>
      <c r="FV43" s="341">
        <f t="shared" si="912"/>
        <v>325.63129032270263</v>
      </c>
      <c r="FW43" s="342">
        <f t="shared" si="912"/>
        <v>4.1592329299208615</v>
      </c>
      <c r="FX43" s="341">
        <f t="shared" si="912"/>
        <v>1478.4428387096661</v>
      </c>
      <c r="FY43" s="341">
        <f t="shared" si="912"/>
        <v>5717.8249999999534</v>
      </c>
      <c r="FZ43" s="341">
        <f t="shared" si="912"/>
        <v>4239.3821612902866</v>
      </c>
      <c r="GA43" s="342">
        <f t="shared" si="912"/>
        <v>15.46985747515345</v>
      </c>
      <c r="GB43" s="341">
        <f t="shared" si="912"/>
        <v>0</v>
      </c>
      <c r="GC43" s="341">
        <f t="shared" si="912"/>
        <v>0</v>
      </c>
      <c r="GD43" s="341">
        <f t="shared" si="912"/>
        <v>0</v>
      </c>
      <c r="GE43" s="342" t="e">
        <f t="shared" si="912"/>
        <v>#DIV/0!</v>
      </c>
      <c r="GF43" s="341">
        <f t="shared" si="912"/>
        <v>20000</v>
      </c>
      <c r="GG43" s="341">
        <f t="shared" si="912"/>
        <v>12534.270000000484</v>
      </c>
      <c r="GH43" s="341">
        <f t="shared" si="912"/>
        <v>-7465.7299999995157</v>
      </c>
      <c r="GI43" s="342">
        <f t="shared" si="912"/>
        <v>2.5068540000000965</v>
      </c>
      <c r="GJ43" s="341">
        <f t="shared" si="912"/>
        <v>4487.6012903225401</v>
      </c>
      <c r="GK43" s="341">
        <f t="shared" si="912"/>
        <v>4423.5799999996088</v>
      </c>
      <c r="GL43" s="341">
        <f t="shared" si="912"/>
        <v>-64.021290322931236</v>
      </c>
      <c r="GM43" s="342">
        <f t="shared" si="912"/>
        <v>3.9429349568456606</v>
      </c>
      <c r="GN43" s="341">
        <f t="shared" si="912"/>
        <v>7200</v>
      </c>
      <c r="GO43" s="341">
        <f t="shared" si="912"/>
        <v>7309.6570000000065</v>
      </c>
      <c r="GP43" s="341">
        <f t="shared" si="912"/>
        <v>109.65700000000652</v>
      </c>
      <c r="GQ43" s="342">
        <f t="shared" si="912"/>
        <v>4.0609205555555592</v>
      </c>
      <c r="GR43" s="341">
        <f t="shared" si="912"/>
        <v>9998.810322580679</v>
      </c>
      <c r="GS43" s="341">
        <f t="shared" ref="GS43:HC43" si="913">SUM(GS39:GS42)</f>
        <v>8130.0299999997951</v>
      </c>
      <c r="GT43" s="341">
        <f t="shared" si="913"/>
        <v>-1868.7803225808839</v>
      </c>
      <c r="GU43" s="342">
        <f t="shared" si="913"/>
        <v>3.2523989305565486</v>
      </c>
      <c r="GV43" s="341">
        <f t="shared" si="913"/>
        <v>18000</v>
      </c>
      <c r="GW43" s="341">
        <f t="shared" ref="GW43:GY43" si="914">SUM(GW39:GW42)</f>
        <v>10001.66</v>
      </c>
      <c r="GX43" s="341">
        <f t="shared" si="914"/>
        <v>-7998.3400000000011</v>
      </c>
      <c r="GY43" s="342">
        <f t="shared" si="914"/>
        <v>2.222591111111111</v>
      </c>
      <c r="GZ43" s="341">
        <f t="shared" si="913"/>
        <v>0</v>
      </c>
      <c r="HA43" s="341">
        <f t="shared" si="913"/>
        <v>0</v>
      </c>
      <c r="HB43" s="341">
        <f t="shared" si="913"/>
        <v>0</v>
      </c>
      <c r="HC43" s="342" t="e">
        <f t="shared" si="913"/>
        <v>#DIV/0!</v>
      </c>
    </row>
    <row r="44" spans="1:211" ht="15" customHeight="1" thickBot="1">
      <c r="A44" s="346"/>
      <c r="B44" s="347"/>
      <c r="C44" s="348"/>
      <c r="D44" s="335"/>
      <c r="E44" s="335"/>
      <c r="F44" s="335"/>
      <c r="G44" s="336"/>
      <c r="H44" s="335"/>
      <c r="I44" s="335"/>
      <c r="J44" s="335"/>
      <c r="K44" s="336"/>
      <c r="L44" s="335"/>
      <c r="M44" s="335"/>
      <c r="N44" s="335"/>
      <c r="O44" s="336"/>
      <c r="P44" s="335"/>
      <c r="Q44" s="335"/>
      <c r="R44" s="335"/>
      <c r="S44" s="336"/>
      <c r="T44" s="335"/>
      <c r="U44" s="335"/>
      <c r="V44" s="335"/>
      <c r="W44" s="336"/>
      <c r="X44" s="335"/>
      <c r="Y44" s="335"/>
      <c r="Z44" s="335"/>
      <c r="AA44" s="336"/>
      <c r="AB44" s="335"/>
      <c r="AC44" s="335"/>
      <c r="AD44" s="335"/>
      <c r="AE44" s="336"/>
      <c r="AF44" s="335"/>
      <c r="AG44" s="335"/>
      <c r="AH44" s="335"/>
      <c r="AI44" s="336"/>
      <c r="AJ44" s="335"/>
      <c r="AK44" s="335"/>
      <c r="AL44" s="335"/>
      <c r="AM44" s="336"/>
      <c r="AN44" s="335"/>
      <c r="AO44" s="335"/>
      <c r="AP44" s="335"/>
      <c r="AQ44" s="336"/>
      <c r="AR44" s="335"/>
      <c r="AS44" s="335"/>
      <c r="AT44" s="335"/>
      <c r="AU44" s="336"/>
      <c r="AV44" s="335"/>
      <c r="AW44" s="335"/>
      <c r="AX44" s="335"/>
      <c r="AY44" s="336"/>
      <c r="AZ44" s="335"/>
      <c r="BA44" s="335"/>
      <c r="BB44" s="335"/>
      <c r="BC44" s="336"/>
      <c r="BD44" s="335"/>
      <c r="BE44" s="335"/>
      <c r="BF44" s="335"/>
      <c r="BG44" s="336"/>
      <c r="BH44" s="335"/>
      <c r="BI44" s="335"/>
      <c r="BJ44" s="335"/>
      <c r="BK44" s="336"/>
      <c r="BL44" s="335"/>
      <c r="BM44" s="335"/>
      <c r="BN44" s="335"/>
      <c r="BO44" s="336"/>
      <c r="BP44" s="335"/>
      <c r="BQ44" s="335"/>
      <c r="BR44" s="335"/>
      <c r="BS44" s="336"/>
      <c r="BT44" s="335"/>
      <c r="BU44" s="335"/>
      <c r="BV44" s="335"/>
      <c r="BW44" s="336"/>
      <c r="BX44" s="335"/>
      <c r="BY44" s="335"/>
      <c r="BZ44" s="335"/>
      <c r="CA44" s="336"/>
      <c r="CB44" s="335"/>
      <c r="CC44" s="335"/>
      <c r="CD44" s="335"/>
      <c r="CE44" s="336"/>
      <c r="CF44" s="335"/>
      <c r="CG44" s="335"/>
      <c r="CH44" s="335"/>
      <c r="CI44" s="336"/>
      <c r="CJ44" s="335"/>
      <c r="CK44" s="335"/>
      <c r="CL44" s="335"/>
      <c r="CM44" s="336"/>
      <c r="CN44" s="335"/>
      <c r="CO44" s="335"/>
      <c r="CP44" s="335"/>
      <c r="CQ44" s="336"/>
      <c r="CR44" s="335"/>
      <c r="CS44" s="335"/>
      <c r="CT44" s="335"/>
      <c r="CU44" s="336"/>
      <c r="CV44" s="335"/>
      <c r="CW44" s="335"/>
      <c r="CX44" s="335"/>
      <c r="CY44" s="336"/>
      <c r="CZ44" s="335"/>
      <c r="DA44" s="335"/>
      <c r="DB44" s="335"/>
      <c r="DC44" s="336"/>
      <c r="DD44" s="335"/>
      <c r="DE44" s="335"/>
      <c r="DF44" s="335"/>
      <c r="DG44" s="336"/>
      <c r="DH44" s="335"/>
      <c r="DI44" s="335"/>
      <c r="DJ44" s="335"/>
      <c r="DK44" s="336"/>
      <c r="DL44" s="335"/>
      <c r="DM44" s="335"/>
      <c r="DN44" s="335"/>
      <c r="DO44" s="336"/>
      <c r="DP44" s="335"/>
      <c r="DQ44" s="335"/>
      <c r="DR44" s="335"/>
      <c r="DS44" s="336"/>
      <c r="DT44" s="335"/>
      <c r="DU44" s="335"/>
      <c r="DV44" s="335"/>
      <c r="DW44" s="336"/>
      <c r="DX44" s="335"/>
      <c r="DY44" s="335"/>
      <c r="DZ44" s="335"/>
      <c r="EA44" s="336"/>
      <c r="EB44" s="335"/>
      <c r="EC44" s="335"/>
      <c r="ED44" s="335"/>
      <c r="EE44" s="336"/>
      <c r="EF44" s="335"/>
      <c r="EG44" s="335"/>
      <c r="EH44" s="335"/>
      <c r="EI44" s="336"/>
      <c r="EJ44" s="335"/>
      <c r="EK44" s="335"/>
      <c r="EL44" s="335"/>
      <c r="EM44" s="336"/>
      <c r="EN44" s="335"/>
      <c r="EO44" s="335"/>
      <c r="EP44" s="335"/>
      <c r="EQ44" s="336"/>
      <c r="ER44" s="335"/>
      <c r="ES44" s="335"/>
      <c r="ET44" s="335"/>
      <c r="EU44" s="336"/>
      <c r="EV44" s="335"/>
      <c r="EW44" s="335"/>
      <c r="EX44" s="335"/>
      <c r="EY44" s="336"/>
      <c r="EZ44" s="335"/>
      <c r="FA44" s="335"/>
      <c r="FB44" s="335"/>
      <c r="FC44" s="336"/>
      <c r="FD44" s="335"/>
      <c r="FE44" s="335"/>
      <c r="FF44" s="335"/>
      <c r="FG44" s="336"/>
      <c r="FH44" s="335"/>
      <c r="FI44" s="335"/>
      <c r="FJ44" s="335"/>
      <c r="FK44" s="336"/>
      <c r="FL44" s="335"/>
      <c r="FM44" s="335"/>
      <c r="FN44" s="335"/>
      <c r="FO44" s="336"/>
      <c r="FP44" s="335"/>
      <c r="FQ44" s="335"/>
      <c r="FR44" s="335"/>
      <c r="FS44" s="336"/>
      <c r="FT44" s="335"/>
      <c r="FU44" s="335"/>
      <c r="FV44" s="335"/>
      <c r="FW44" s="336"/>
      <c r="FX44" s="335"/>
      <c r="FY44" s="335"/>
      <c r="FZ44" s="335"/>
      <c r="GA44" s="336"/>
      <c r="GB44" s="335"/>
      <c r="GC44" s="335"/>
      <c r="GD44" s="335"/>
      <c r="GE44" s="336"/>
      <c r="GF44" s="335"/>
      <c r="GG44" s="335"/>
      <c r="GH44" s="335"/>
      <c r="GI44" s="336"/>
      <c r="GJ44" s="335"/>
      <c r="GK44" s="335"/>
      <c r="GL44" s="335"/>
      <c r="GM44" s="336"/>
      <c r="GN44" s="335"/>
      <c r="GO44" s="335"/>
      <c r="GP44" s="335"/>
      <c r="GQ44" s="336"/>
      <c r="GR44" s="335"/>
      <c r="GS44" s="335"/>
      <c r="GT44" s="335"/>
      <c r="GU44" s="336"/>
      <c r="GV44" s="335"/>
      <c r="GW44" s="335"/>
      <c r="GX44" s="335"/>
      <c r="GY44" s="336"/>
      <c r="GZ44" s="335"/>
      <c r="HA44" s="335"/>
      <c r="HB44" s="335"/>
      <c r="HC44" s="379"/>
    </row>
    <row r="45" spans="1:211" ht="15" customHeight="1" thickTop="1">
      <c r="A45" s="349"/>
      <c r="B45" s="350" t="s">
        <v>57</v>
      </c>
      <c r="C45" s="351"/>
      <c r="D45" s="352">
        <f>D10+D19+D28+D37+D43</f>
        <v>5201351.6267741937</v>
      </c>
      <c r="E45" s="352">
        <f ca="1">E10+E19+E28+E37+E43</f>
        <v>5332717.6512142792</v>
      </c>
      <c r="F45" s="352">
        <f t="shared" ref="F45" ca="1" si="915">E45-D45</f>
        <v>131366.02444008552</v>
      </c>
      <c r="G45" s="353">
        <f ca="1">E45/D45</f>
        <v>1.0252561322260685</v>
      </c>
      <c r="H45" s="352">
        <f>H10+H19+H28+H37+H43</f>
        <v>32259.187096774207</v>
      </c>
      <c r="I45" s="352">
        <f>I10+I19+I28+I37+I43</f>
        <v>29417.830000000075</v>
      </c>
      <c r="J45" s="352">
        <f t="shared" ref="J45:J46" si="916">I45-H45</f>
        <v>-2841.3570967741325</v>
      </c>
      <c r="K45" s="353">
        <f>I45/H45</f>
        <v>0.91192099514937075</v>
      </c>
      <c r="L45" s="352">
        <f t="shared" ref="L45:M45" si="917">L10+L19+L28+L37+L43</f>
        <v>43000</v>
      </c>
      <c r="M45" s="352">
        <f t="shared" si="917"/>
        <v>47347.120000001043</v>
      </c>
      <c r="N45" s="352">
        <f t="shared" ref="N45:N46" si="918">M45-L45</f>
        <v>4347.1200000010431</v>
      </c>
      <c r="O45" s="353">
        <f t="shared" ref="O45:O46" si="919">M45/L45</f>
        <v>1.1010958139535125</v>
      </c>
      <c r="P45" s="352">
        <f t="shared" ref="P45:Q45" si="920">P10+P19+P28+P37+P43</f>
        <v>33891.938709677568</v>
      </c>
      <c r="Q45" s="352">
        <f t="shared" si="920"/>
        <v>33704.770000000019</v>
      </c>
      <c r="R45" s="352">
        <f t="shared" ref="R45:R46" si="921">Q45-P45</f>
        <v>-187.16870967754949</v>
      </c>
      <c r="S45" s="353">
        <f t="shared" ref="S45:S46" si="922">Q45/P45</f>
        <v>0.99447748589182638</v>
      </c>
      <c r="T45" s="352">
        <f t="shared" ref="T45:U45" si="923">T10+T19+T28+T37+T43</f>
        <v>89343.483870967961</v>
      </c>
      <c r="U45" s="352">
        <f t="shared" si="923"/>
        <v>84696.520000000019</v>
      </c>
      <c r="V45" s="352">
        <f t="shared" ref="V45:V46" si="924">U45-T45</f>
        <v>-4646.9638709679421</v>
      </c>
      <c r="W45" s="353">
        <f t="shared" ref="W45:W46" si="925">U45/T45</f>
        <v>0.94798765763735826</v>
      </c>
      <c r="X45" s="352">
        <f t="shared" ref="X45:Y45" si="926">X10+X19+X28+X37+X43</f>
        <v>19320.619354838727</v>
      </c>
      <c r="Y45" s="352">
        <f t="shared" si="926"/>
        <v>21685.090000000084</v>
      </c>
      <c r="Z45" s="352">
        <f t="shared" ref="Z45:Z46" si="927">Y45-X45</f>
        <v>2364.4706451613565</v>
      </c>
      <c r="AA45" s="353">
        <f t="shared" ref="AA45:AA46" si="928">Y45/X45</f>
        <v>1.1223806857190213</v>
      </c>
      <c r="AB45" s="352">
        <f t="shared" ref="AB45:AC45" si="929">AB10+AB19+AB28+AB37+AB43</f>
        <v>0</v>
      </c>
      <c r="AC45" s="352">
        <f t="shared" si="929"/>
        <v>0</v>
      </c>
      <c r="AD45" s="352">
        <f t="shared" ref="AD45:AD46" si="930">AC45-AB45</f>
        <v>0</v>
      </c>
      <c r="AE45" s="353" t="e">
        <f t="shared" ref="AE45:AE46" si="931">AC45/AB45</f>
        <v>#DIV/0!</v>
      </c>
      <c r="AF45" s="352">
        <f t="shared" ref="AF45:AG45" si="932">AF10+AF19+AF28+AF37+AF43</f>
        <v>12999.236774193545</v>
      </c>
      <c r="AG45" s="352">
        <f t="shared" si="932"/>
        <v>2645.7200000000012</v>
      </c>
      <c r="AH45" s="352">
        <f t="shared" ref="AH45:AH46" si="933">AG45-AF45</f>
        <v>-10353.516774193544</v>
      </c>
      <c r="AI45" s="353">
        <f t="shared" ref="AI45:AI46" si="934">AG45/AF45</f>
        <v>0.2035288721913551</v>
      </c>
      <c r="AJ45" s="352">
        <f t="shared" ref="AJ45:AK45" si="935">AJ10+AJ19+AJ28+AJ37+AJ43</f>
        <v>18112.896774193465</v>
      </c>
      <c r="AK45" s="352">
        <f t="shared" si="935"/>
        <v>25780.069999999949</v>
      </c>
      <c r="AL45" s="352">
        <f t="shared" ref="AL45:AL46" si="936">AK45-AJ45</f>
        <v>7667.173225806484</v>
      </c>
      <c r="AM45" s="353">
        <f t="shared" ref="AM45:AM46" si="937">AK45/AJ45</f>
        <v>1.4232991178269379</v>
      </c>
      <c r="AN45" s="352">
        <f t="shared" ref="AN45:AO45" si="938">AN10+AN19+AN28+AN37+AN43</f>
        <v>20198.264516129013</v>
      </c>
      <c r="AO45" s="352">
        <f t="shared" si="938"/>
        <v>18946.930000000051</v>
      </c>
      <c r="AP45" s="352">
        <f t="shared" ref="AP45:AP46" si="939">AO45-AN45</f>
        <v>-1251.3345161289617</v>
      </c>
      <c r="AQ45" s="353">
        <f t="shared" ref="AQ45:AQ46" si="940">AO45/AN45</f>
        <v>0.93804742406805652</v>
      </c>
      <c r="AR45" s="352">
        <f t="shared" ref="AR45:AS45" si="941">AR10+AR19+AR28+AR37+AR43</f>
        <v>139369.17483870962</v>
      </c>
      <c r="AS45" s="352">
        <f t="shared" si="941"/>
        <v>116700.30999999866</v>
      </c>
      <c r="AT45" s="352">
        <f t="shared" ref="AT45:AT46" si="942">AS45-AR45</f>
        <v>-22668.864838710957</v>
      </c>
      <c r="AU45" s="353">
        <f t="shared" ref="AU45:AU46" si="943">AS45/AR45</f>
        <v>0.83734663805719323</v>
      </c>
      <c r="AV45" s="352">
        <f t="shared" ref="AV45:AW45" si="944">AV10+AV19+AV28+AV37+AV43</f>
        <v>220400.87161290331</v>
      </c>
      <c r="AW45" s="352">
        <f t="shared" si="944"/>
        <v>99981.319999999832</v>
      </c>
      <c r="AX45" s="352">
        <f t="shared" ref="AX45:AX46" si="945">AW45-AV45</f>
        <v>-120419.55161290348</v>
      </c>
      <c r="AY45" s="353">
        <f t="shared" ref="AY45:AY46" si="946">AW45/AV45</f>
        <v>0.45363395919595106</v>
      </c>
      <c r="AZ45" s="352">
        <f t="shared" ref="AZ45:BA45" si="947">AZ10+AZ19+AZ28+AZ37+AZ43</f>
        <v>37343.264516129027</v>
      </c>
      <c r="BA45" s="352">
        <f t="shared" si="947"/>
        <v>25000.279999999912</v>
      </c>
      <c r="BB45" s="352">
        <f t="shared" ref="BB45:BB46" si="948">BA45-AZ45</f>
        <v>-12342.984516129116</v>
      </c>
      <c r="BC45" s="353">
        <f t="shared" ref="BC45:BC46" si="949">BA45/AZ45</f>
        <v>0.66947226826411965</v>
      </c>
      <c r="BD45" s="352">
        <f t="shared" ref="BD45:BE45" si="950">BD10+BD19+BD28+BD37+BD43</f>
        <v>15000</v>
      </c>
      <c r="BE45" s="352">
        <f t="shared" si="950"/>
        <v>10357.140000000003</v>
      </c>
      <c r="BF45" s="352">
        <f t="shared" ref="BF45:BF46" si="951">BE45-BD45</f>
        <v>-4642.8599999999969</v>
      </c>
      <c r="BG45" s="353">
        <f t="shared" ref="BG45:BG46" si="952">BE45/BD45</f>
        <v>0.6904760000000002</v>
      </c>
      <c r="BH45" s="352">
        <f t="shared" ref="BH45:BI45" si="953">BH10+BH19+BH28+BH37+BH43</f>
        <v>168000</v>
      </c>
      <c r="BI45" s="352">
        <f t="shared" si="953"/>
        <v>143248.63000000012</v>
      </c>
      <c r="BJ45" s="352">
        <f t="shared" ref="BJ45:BJ46" si="954">BI45-BH45</f>
        <v>-24751.369999999879</v>
      </c>
      <c r="BK45" s="353">
        <f t="shared" ref="BK45:BK46" si="955">BI45/BH45</f>
        <v>0.85267041666666743</v>
      </c>
      <c r="BL45" s="352">
        <f t="shared" ref="BL45:BM45" si="956">BL10+BL19+BL28+BL37+BL43</f>
        <v>258001.71290322579</v>
      </c>
      <c r="BM45" s="352">
        <f t="shared" si="956"/>
        <v>246207.52000000002</v>
      </c>
      <c r="BN45" s="352">
        <f t="shared" ref="BN45:BN46" si="957">BM45-BL45</f>
        <v>-11794.192903225776</v>
      </c>
      <c r="BO45" s="353">
        <f t="shared" ref="BO45:BO46" si="958">BM45/BL45</f>
        <v>0.95428637751854894</v>
      </c>
      <c r="BP45" s="352">
        <f t="shared" ref="BP45:BQ45" si="959">BP10+BP19+BP28+BP37+BP43</f>
        <v>39000</v>
      </c>
      <c r="BQ45" s="352">
        <f t="shared" si="959"/>
        <v>36145.930000000051</v>
      </c>
      <c r="BR45" s="352">
        <f t="shared" ref="BR45:BR46" si="960">BQ45-BP45</f>
        <v>-2854.0699999999488</v>
      </c>
      <c r="BS45" s="353">
        <f t="shared" ref="BS45:BS46" si="961">BQ45/BP45</f>
        <v>0.92681871794871928</v>
      </c>
      <c r="BT45" s="352">
        <f t="shared" ref="BT45:BU45" si="962">BT10+BT19+BT28+BT37+BT43</f>
        <v>26000</v>
      </c>
      <c r="BU45" s="352">
        <f t="shared" si="962"/>
        <v>26794.525000000023</v>
      </c>
      <c r="BV45" s="352">
        <f t="shared" ref="BV45:BV46" si="963">BU45-BT45</f>
        <v>794.52500000002328</v>
      </c>
      <c r="BW45" s="353">
        <f t="shared" ref="BW45:BW46" si="964">BU45/BT45</f>
        <v>1.0305586538461546</v>
      </c>
      <c r="BX45" s="352">
        <f t="shared" ref="BX45:BY45" si="965">BX10+BX19+BX28+BX37+BX43</f>
        <v>153000</v>
      </c>
      <c r="BY45" s="352">
        <f t="shared" ca="1" si="965"/>
        <v>147345.53321428574</v>
      </c>
      <c r="BZ45" s="352">
        <f t="shared" ref="BZ45:BZ46" ca="1" si="966">BY45-BX45</f>
        <v>-5654.4667857142631</v>
      </c>
      <c r="CA45" s="353">
        <f t="shared" ref="CA45:CA46" ca="1" si="967">BY45/BX45</f>
        <v>0.96304270074696563</v>
      </c>
      <c r="CB45" s="352">
        <f t="shared" ref="CB45:CC45" si="968">CB10+CB19+CB28+CB37+CB43</f>
        <v>2101.6451612903197</v>
      </c>
      <c r="CC45" s="352">
        <f t="shared" si="968"/>
        <v>1575.2999999999884</v>
      </c>
      <c r="CD45" s="352">
        <f t="shared" ref="CD45:CD46" si="969">CC45-CB45</f>
        <v>-526.34516129033136</v>
      </c>
      <c r="CE45" s="353">
        <f t="shared" ref="CE45:CE46" si="970">CC45/CB45</f>
        <v>0.74955564764930249</v>
      </c>
      <c r="CF45" s="352">
        <f t="shared" ref="CF45:CG45" si="971">CF10+CF19+CF28+CF37+CF43</f>
        <v>2683.5483870967746</v>
      </c>
      <c r="CG45" s="352">
        <f t="shared" si="971"/>
        <v>1547.8179999999993</v>
      </c>
      <c r="CH45" s="352">
        <f t="shared" ref="CH45:CH46" si="972">CG45-CF45</f>
        <v>-1135.7303870967753</v>
      </c>
      <c r="CI45" s="353">
        <f t="shared" ref="CI45:CI46" si="973">CG45/CF45</f>
        <v>0.57678035821613138</v>
      </c>
      <c r="CJ45" s="352">
        <f t="shared" ref="CJ45:CK45" si="974">CJ10+CJ19+CJ28+CJ37+CJ43</f>
        <v>95000</v>
      </c>
      <c r="CK45" s="352">
        <f t="shared" si="974"/>
        <v>88068.5</v>
      </c>
      <c r="CL45" s="352">
        <f t="shared" ref="CL45:CL46" si="975">CK45-CJ45</f>
        <v>-6931.5</v>
      </c>
      <c r="CM45" s="353">
        <f t="shared" ref="CM45:CM46" si="976">CK45/CJ45</f>
        <v>0.92703684210526316</v>
      </c>
      <c r="CN45" s="352">
        <f t="shared" ref="CN45:CO45" si="977">CN10+CN19+CN28+CN37+CN43</f>
        <v>75400</v>
      </c>
      <c r="CO45" s="352">
        <f t="shared" si="977"/>
        <v>98831.5</v>
      </c>
      <c r="CP45" s="352">
        <f t="shared" ref="CP45:CP46" si="978">CO45-CN45</f>
        <v>23431.5</v>
      </c>
      <c r="CQ45" s="353">
        <f t="shared" ref="CQ45:CQ46" si="979">CO45/CN45</f>
        <v>1.310762599469496</v>
      </c>
      <c r="CR45" s="352">
        <f t="shared" ref="CR45:CS45" si="980">CR10+CR19+CR28+CR37+CR43</f>
        <v>150000</v>
      </c>
      <c r="CS45" s="352">
        <f t="shared" si="980"/>
        <v>132638.26</v>
      </c>
      <c r="CT45" s="352">
        <f t="shared" ref="CT45:CT46" si="981">CS45-CR45</f>
        <v>-17361.739999999991</v>
      </c>
      <c r="CU45" s="353">
        <f t="shared" ref="CU45:CU46" si="982">CS45/CR45</f>
        <v>0.88425506666666676</v>
      </c>
      <c r="CV45" s="352">
        <f t="shared" ref="CV45:CW45" si="983">CV10+CV19+CV28+CV37+CV43</f>
        <v>209000</v>
      </c>
      <c r="CW45" s="352">
        <f t="shared" si="983"/>
        <v>163308.39999999991</v>
      </c>
      <c r="CX45" s="352">
        <f t="shared" ref="CX45:CX46" si="984">CW45-CV45</f>
        <v>-45691.600000000093</v>
      </c>
      <c r="CY45" s="353">
        <f t="shared" ref="CY45:CY46" si="985">CW45/CV45</f>
        <v>0.78137990430621962</v>
      </c>
      <c r="CZ45" s="352">
        <f t="shared" ref="CZ45:DA45" si="986">CZ10+CZ19+CZ28+CZ37+CZ43</f>
        <v>329786.63645161252</v>
      </c>
      <c r="DA45" s="352">
        <f t="shared" si="986"/>
        <v>452119.25399999321</v>
      </c>
      <c r="DB45" s="352">
        <f t="shared" ref="DB45:DB46" si="987">DA45-CZ45</f>
        <v>122332.61754838069</v>
      </c>
      <c r="DC45" s="353">
        <f t="shared" ref="DC45:DC46" si="988">DA45/CZ45</f>
        <v>1.3709447382848388</v>
      </c>
      <c r="DD45" s="352">
        <f t="shared" ref="DD45:DE45" si="989">DD10+DD19+DD28+DD37+DD43</f>
        <v>60625.809677419275</v>
      </c>
      <c r="DE45" s="352">
        <f t="shared" si="989"/>
        <v>62405.189999999478</v>
      </c>
      <c r="DF45" s="352">
        <f t="shared" ref="DF45:DF46" si="990">DE45-DD45</f>
        <v>1779.3803225802039</v>
      </c>
      <c r="DG45" s="353">
        <f t="shared" ref="DG45:DG46" si="991">DE45/DD45</f>
        <v>1.0293502112721959</v>
      </c>
      <c r="DH45" s="352">
        <f t="shared" ref="DH45:DI45" si="992">DH10+DH19+DH28+DH37+DH43</f>
        <v>20800</v>
      </c>
      <c r="DI45" s="352">
        <f t="shared" si="992"/>
        <v>16653.220000000088</v>
      </c>
      <c r="DJ45" s="352">
        <f t="shared" ref="DJ45:DJ46" si="993">DI45-DH45</f>
        <v>-4146.7799999999115</v>
      </c>
      <c r="DK45" s="353">
        <f t="shared" ref="DK45:DK46" si="994">DI45/DH45</f>
        <v>0.80063557692308118</v>
      </c>
      <c r="DL45" s="352">
        <f t="shared" ref="DL45:DM45" si="995">DL10+DL19+DL28+DL37+DL43</f>
        <v>199199.40774193549</v>
      </c>
      <c r="DM45" s="352">
        <f t="shared" si="995"/>
        <v>213118.66000000015</v>
      </c>
      <c r="DN45" s="352">
        <f t="shared" ref="DN45:DN46" si="996">DM45-DL45</f>
        <v>13919.252258064662</v>
      </c>
      <c r="DO45" s="353">
        <f t="shared" ref="DO45:DO46" si="997">DM45/DL45</f>
        <v>1.0698759721017703</v>
      </c>
      <c r="DP45" s="352">
        <f t="shared" ref="DP45:DQ45" si="998">DP10+DP19+DP28+DP37+DP43</f>
        <v>76997.28903225805</v>
      </c>
      <c r="DQ45" s="352">
        <f t="shared" si="998"/>
        <v>77979.03</v>
      </c>
      <c r="DR45" s="352">
        <f t="shared" ref="DR45:DR46" si="999">DQ45-DP45</f>
        <v>981.74096774194913</v>
      </c>
      <c r="DS45" s="353">
        <f t="shared" ref="DS45:DS46" si="1000">DQ45/DP45</f>
        <v>1.0127503316036315</v>
      </c>
      <c r="DT45" s="352">
        <f t="shared" ref="DT45:DU45" si="1001">DT10+DT19+DT28+DT37+DT43</f>
        <v>61298.23548387098</v>
      </c>
      <c r="DU45" s="352">
        <f t="shared" si="1001"/>
        <v>39391.220000000205</v>
      </c>
      <c r="DV45" s="352">
        <f t="shared" ref="DV45:DV46" si="1002">DU45-DT45</f>
        <v>-21907.015483870775</v>
      </c>
      <c r="DW45" s="353">
        <f t="shared" ref="DW45:DW46" si="1003">DU45/DT45</f>
        <v>0.64261588753831211</v>
      </c>
      <c r="DX45" s="352">
        <f t="shared" ref="DX45:DY45" si="1004">DX10+DX19+DX28+DX37+DX43</f>
        <v>59985.90967741936</v>
      </c>
      <c r="DY45" s="352">
        <f t="shared" si="1004"/>
        <v>55800.640000000014</v>
      </c>
      <c r="DZ45" s="352">
        <f t="shared" ref="DZ45:DZ46" si="1005">DY45-DX45</f>
        <v>-4185.2696774193464</v>
      </c>
      <c r="EA45" s="353">
        <f t="shared" ref="EA45:EA46" si="1006">DY45/DX45</f>
        <v>0.93022912047302309</v>
      </c>
      <c r="EB45" s="352">
        <f t="shared" ref="EB45:EC45" si="1007">EB10+EB19+EB28+EB37+EB43</f>
        <v>26000</v>
      </c>
      <c r="EC45" s="352">
        <f t="shared" si="1007"/>
        <v>18638.969999999972</v>
      </c>
      <c r="ED45" s="352">
        <f t="shared" ref="ED45:ED46" si="1008">EC45-EB45</f>
        <v>-7361.0300000000279</v>
      </c>
      <c r="EE45" s="353">
        <f t="shared" ref="EE45:EE46" si="1009">EC45/EB45</f>
        <v>0.7168834615384605</v>
      </c>
      <c r="EF45" s="352">
        <f t="shared" ref="EF45:EG45" si="1010">EF10+EF19+EF28+EF37+EF43</f>
        <v>330211.42258064536</v>
      </c>
      <c r="EG45" s="352">
        <f t="shared" si="1010"/>
        <v>271924.40000000037</v>
      </c>
      <c r="EH45" s="352">
        <f t="shared" ref="EH45:EH46" si="1011">EG45-EF45</f>
        <v>-58287.022580644989</v>
      </c>
      <c r="EI45" s="353">
        <f t="shared" ref="EI45:EI46" si="1012">EG45/EF45</f>
        <v>0.82348574702496868</v>
      </c>
      <c r="EJ45" s="352">
        <f t="shared" ref="EJ45:EK45" si="1013">EJ10+EJ19+EJ28+EJ37+EJ43</f>
        <v>45586.345161290337</v>
      </c>
      <c r="EK45" s="352">
        <f t="shared" si="1013"/>
        <v>59588.620000000112</v>
      </c>
      <c r="EL45" s="352">
        <f t="shared" ref="EL45:EL46" si="1014">EK45-EJ45</f>
        <v>14002.274838709774</v>
      </c>
      <c r="EM45" s="353">
        <f t="shared" ref="EM45:EM46" si="1015">EK45/EJ45</f>
        <v>1.3071594090109204</v>
      </c>
      <c r="EN45" s="352">
        <f t="shared" ref="EN45:EO45" si="1016">EN10+EN19+EN28+EN37+EN43</f>
        <v>119990.22580645152</v>
      </c>
      <c r="EO45" s="352">
        <f t="shared" si="1016"/>
        <v>148607.05999999959</v>
      </c>
      <c r="EP45" s="352">
        <f t="shared" ref="EP45:EP46" si="1017">EO45-EN45</f>
        <v>28616.834193548071</v>
      </c>
      <c r="EQ45" s="353">
        <f t="shared" ref="EQ45:EQ46" si="1018">EO45/EN45</f>
        <v>1.2384930439226611</v>
      </c>
      <c r="ER45" s="352">
        <f t="shared" ref="ER45:ES45" si="1019">ER10+ER19+ER28+ER37+ER43</f>
        <v>182000</v>
      </c>
      <c r="ES45" s="352">
        <f t="shared" si="1019"/>
        <v>138272.95999999996</v>
      </c>
      <c r="ET45" s="352">
        <f t="shared" ref="ET45:ET46" si="1020">ES45-ER45</f>
        <v>-43727.040000000037</v>
      </c>
      <c r="EU45" s="353">
        <f t="shared" ref="EU45:EU46" si="1021">ES45/ER45</f>
        <v>0.75974153846153825</v>
      </c>
      <c r="EV45" s="352">
        <f t="shared" ref="EV45:EW45" si="1022">EV10+EV19+EV28+EV37+EV43</f>
        <v>160000</v>
      </c>
      <c r="EW45" s="352">
        <f t="shared" si="1022"/>
        <v>199608.5</v>
      </c>
      <c r="EX45" s="352">
        <f t="shared" ref="EX45:EX46" si="1023">EW45-EV45</f>
        <v>39608.5</v>
      </c>
      <c r="EY45" s="353">
        <f t="shared" ref="EY45:EY46" si="1024">EW45/EV45</f>
        <v>1.247553125</v>
      </c>
      <c r="EZ45" s="352">
        <f t="shared" ref="EZ45:FA45" si="1025">EZ10+EZ19+EZ28+EZ37+EZ43</f>
        <v>881000</v>
      </c>
      <c r="FA45" s="352">
        <f t="shared" si="1025"/>
        <v>1158062.29</v>
      </c>
      <c r="FB45" s="352">
        <f t="shared" ref="FB45:FB46" si="1026">FA45-EZ45</f>
        <v>277062.29000000004</v>
      </c>
      <c r="FC45" s="353">
        <f t="shared" ref="FC45:FC46" si="1027">FA45/EZ45</f>
        <v>1.3144861407491488</v>
      </c>
      <c r="FD45" s="352">
        <f t="shared" ref="FD45:FE45" si="1028">FD10+FD19+FD28+FD37+FD43</f>
        <v>199000</v>
      </c>
      <c r="FE45" s="352">
        <f t="shared" si="1028"/>
        <v>175321.46999999997</v>
      </c>
      <c r="FF45" s="352">
        <f t="shared" ref="FF45:FF46" si="1029">FE45-FD45</f>
        <v>-23678.530000000028</v>
      </c>
      <c r="FG45" s="353">
        <f t="shared" ref="FG45:FG46" si="1030">FE45/FD45</f>
        <v>0.88101241206030134</v>
      </c>
      <c r="FH45" s="352">
        <f t="shared" ref="FH45:FI45" si="1031">FH10+FH19+FH28+FH37+FH43</f>
        <v>94500</v>
      </c>
      <c r="FI45" s="352">
        <f t="shared" si="1031"/>
        <v>93150.5</v>
      </c>
      <c r="FJ45" s="352">
        <f t="shared" ref="FJ45:FJ46" si="1032">FI45-FH45</f>
        <v>-1349.5</v>
      </c>
      <c r="FK45" s="353">
        <f t="shared" ref="FK45:FK46" si="1033">FI45/FH45</f>
        <v>0.98571957671957677</v>
      </c>
      <c r="FL45" s="352">
        <f t="shared" ref="FL45:FM45" si="1034">FL10+FL19+FL28+FL37+FL43</f>
        <v>21804.454838709691</v>
      </c>
      <c r="FM45" s="352">
        <f t="shared" si="1034"/>
        <v>21914.719999999972</v>
      </c>
      <c r="FN45" s="352">
        <f t="shared" ref="FN45:FN46" si="1035">FM45-FL45</f>
        <v>110.26516129028096</v>
      </c>
      <c r="FO45" s="353">
        <f t="shared" ref="FO45:FO46" si="1036">FM45/FL45</f>
        <v>1.0050570015212912</v>
      </c>
      <c r="FP45" s="352">
        <f t="shared" ref="FP45:FQ45" si="1037">FP10+FP19+FP28+FP37+FP43</f>
        <v>90541.248387096814</v>
      </c>
      <c r="FQ45" s="352">
        <f t="shared" si="1037"/>
        <v>112529.58000000007</v>
      </c>
      <c r="FR45" s="352">
        <f t="shared" ref="FR45:FR46" si="1038">FQ45-FP45</f>
        <v>21988.331612903261</v>
      </c>
      <c r="FS45" s="353">
        <f t="shared" ref="FS45:FS46" si="1039">FQ45/FP45</f>
        <v>1.2428543012671434</v>
      </c>
      <c r="FT45" s="352">
        <f t="shared" ref="FT45:FU45" si="1040">FT10+FT19+FT28+FT37+FT43</f>
        <v>61349.990322580641</v>
      </c>
      <c r="FU45" s="352">
        <f t="shared" si="1040"/>
        <v>59728.380000000121</v>
      </c>
      <c r="FV45" s="352">
        <f t="shared" ref="FV45:FV46" si="1041">FU45-FT45</f>
        <v>-1621.61032258052</v>
      </c>
      <c r="FW45" s="353">
        <f t="shared" ref="FW45:FW46" si="1042">FU45/FT45</f>
        <v>0.97356787973308501</v>
      </c>
      <c r="FX45" s="352">
        <f t="shared" ref="FX45:FY45" si="1043">FX10+FX19+FX28+FX37+FX43</f>
        <v>11088.321290322498</v>
      </c>
      <c r="FY45" s="352">
        <f t="shared" si="1043"/>
        <v>29060.967999999993</v>
      </c>
      <c r="FZ45" s="352">
        <f t="shared" ref="FZ45:FZ46" si="1044">FY45-FX45</f>
        <v>17972.646709677494</v>
      </c>
      <c r="GA45" s="353">
        <f t="shared" ref="GA45:GA46" si="1045">FY45/FX45</f>
        <v>2.6208627292720492</v>
      </c>
      <c r="GB45" s="352">
        <f t="shared" ref="GB45:GC45" si="1046">GB10+GB19+GB28+GB37+GB43</f>
        <v>0</v>
      </c>
      <c r="GC45" s="352">
        <f t="shared" si="1046"/>
        <v>0</v>
      </c>
      <c r="GD45" s="352">
        <f t="shared" ref="GD45:GD46" si="1047">GC45-GB45</f>
        <v>0</v>
      </c>
      <c r="GE45" s="353" t="e">
        <f t="shared" ref="GE45:GE46" si="1048">GC45/GB45</f>
        <v>#DIV/0!</v>
      </c>
      <c r="GF45" s="352">
        <f t="shared" ref="GF45:GG45" si="1049">GF10+GF19+GF28+GF37+GF43</f>
        <v>134000</v>
      </c>
      <c r="GG45" s="352">
        <f t="shared" si="1049"/>
        <v>164040.85800000021</v>
      </c>
      <c r="GH45" s="352">
        <f t="shared" ref="GH45:GH46" si="1050">GG45-GF45</f>
        <v>30040.858000000211</v>
      </c>
      <c r="GI45" s="353">
        <f t="shared" ref="GI45:GI46" si="1051">GG45/GF45</f>
        <v>1.2241855074626882</v>
      </c>
      <c r="GJ45" s="352">
        <f t="shared" ref="GJ45:GK45" si="1052">GJ10+GJ19+GJ28+GJ37+GJ43</f>
        <v>29169.408387096511</v>
      </c>
      <c r="GK45" s="352">
        <f t="shared" si="1052"/>
        <v>29495.929999999702</v>
      </c>
      <c r="GL45" s="352">
        <f t="shared" ref="GL45:GL46" si="1053">GK45-GJ45</f>
        <v>326.52161290319054</v>
      </c>
      <c r="GM45" s="353">
        <f t="shared" ref="GM45:GM46" si="1054">GK45/GJ45</f>
        <v>1.0111939744738749</v>
      </c>
      <c r="GN45" s="352">
        <f t="shared" ref="GN45:GO45" si="1055">GN10+GN19+GN28+GN37+GN43</f>
        <v>54000</v>
      </c>
      <c r="GO45" s="352">
        <f t="shared" si="1055"/>
        <v>51836.705000000016</v>
      </c>
      <c r="GP45" s="352">
        <f t="shared" ref="GP45:GP46" si="1056">GO45-GN45</f>
        <v>-2163.2949999999837</v>
      </c>
      <c r="GQ45" s="353">
        <f t="shared" ref="GQ45:GQ46" si="1057">GO45/GN45</f>
        <v>0.95993898148148182</v>
      </c>
      <c r="GR45" s="352">
        <f t="shared" ref="GR45:GS45" si="1058">GR10+GR19+GR28+GR37+GR43</f>
        <v>74991.07741935509</v>
      </c>
      <c r="GS45" s="352">
        <f t="shared" si="1058"/>
        <v>66490.850000000093</v>
      </c>
      <c r="GT45" s="352">
        <f t="shared" ref="GT45:GT46" si="1059">GS45-GR45</f>
        <v>-8500.2274193549965</v>
      </c>
      <c r="GU45" s="353">
        <f t="shared" ref="GU45:GU46" si="1060">GS45/GR45</f>
        <v>0.88665014943282972</v>
      </c>
      <c r="GV45" s="352">
        <f t="shared" ref="GV45:GW45" si="1061">GV10+GV19+GV28+GV37+GV43</f>
        <v>18000</v>
      </c>
      <c r="GW45" s="352">
        <f t="shared" si="1061"/>
        <v>15002.66</v>
      </c>
      <c r="GX45" s="352">
        <f t="shared" ref="GX45:GX46" si="1062">GW45-GV45</f>
        <v>-2997.34</v>
      </c>
      <c r="GY45" s="353">
        <f t="shared" ref="GY45:GY46" si="1063">GW45/GV45</f>
        <v>0.83348111111111112</v>
      </c>
      <c r="GZ45" s="352">
        <f t="shared" ref="GZ45:HA45" si="1064">GZ10+GZ19+GZ28+GZ37+GZ43</f>
        <v>0</v>
      </c>
      <c r="HA45" s="352">
        <f t="shared" si="1064"/>
        <v>0</v>
      </c>
      <c r="HB45" s="352">
        <f t="shared" ref="HB45:HB46" si="1065">HA45-GZ45</f>
        <v>0</v>
      </c>
      <c r="HC45" s="353" t="e">
        <f t="shared" ref="HC45:HC46" si="1066">HA45/GZ45</f>
        <v>#DIV/0!</v>
      </c>
    </row>
    <row r="46" spans="1:211" ht="17.25" customHeight="1" thickBot="1">
      <c r="A46" s="354"/>
      <c r="B46" s="355" t="s">
        <v>58</v>
      </c>
      <c r="C46" s="355"/>
      <c r="D46" s="356">
        <f>SUM(D39:D42,D30:D36,D21:D27,D12:D18,D5:D9,D44:D44)</f>
        <v>5201351.6267741928</v>
      </c>
      <c r="E46" s="356">
        <f ca="1">SUM(E39:E42,E30:E36,E21:E27,E12:E18,E5:E9,E44:E44)</f>
        <v>5332717.6512142802</v>
      </c>
      <c r="F46" s="356">
        <f ca="1">SUM(F39:F42,F30:F36,F21:F27,F12:F18,F5:F9,F44:F44)</f>
        <v>131366.02444008586</v>
      </c>
      <c r="G46" s="357">
        <f ca="1">E46/D46</f>
        <v>1.0252561322260689</v>
      </c>
      <c r="H46" s="356">
        <f>SUM(H39:H42,H30:H36,H21:H27,H12:H18,H5:H9,H44:H44)</f>
        <v>32259.187096774189</v>
      </c>
      <c r="I46" s="356">
        <f>SUM(I39:I42,I30:I36,I21:I27,I12:I18,I5:I9,I44:I44)</f>
        <v>29417.830000000075</v>
      </c>
      <c r="J46" s="356">
        <f t="shared" si="916"/>
        <v>-2841.3570967741143</v>
      </c>
      <c r="K46" s="357">
        <f>I46/H46</f>
        <v>0.91192099514937119</v>
      </c>
      <c r="L46" s="356">
        <f t="shared" ref="L46:M46" si="1067">SUM(L39:L42,L30:L36,L21:L27,L12:L18,L5:L9,L44:L44)</f>
        <v>43000</v>
      </c>
      <c r="M46" s="356">
        <f t="shared" si="1067"/>
        <v>47347.120000001043</v>
      </c>
      <c r="N46" s="356">
        <f t="shared" si="918"/>
        <v>4347.1200000010431</v>
      </c>
      <c r="O46" s="357">
        <f t="shared" si="919"/>
        <v>1.1010958139535125</v>
      </c>
      <c r="P46" s="356">
        <f t="shared" ref="P46:Q46" si="1068">SUM(P39:P42,P30:P36,P21:P27,P12:P18,P5:P9,P44:P44)</f>
        <v>33891.93870967759</v>
      </c>
      <c r="Q46" s="356">
        <f t="shared" si="1068"/>
        <v>33704.770000000019</v>
      </c>
      <c r="R46" s="356">
        <f t="shared" si="921"/>
        <v>-187.16870967757131</v>
      </c>
      <c r="S46" s="357">
        <f t="shared" si="922"/>
        <v>0.99447748589182572</v>
      </c>
      <c r="T46" s="356">
        <f t="shared" ref="T46:U46" si="1069">SUM(T39:T42,T30:T36,T21:T27,T12:T18,T5:T9,T44:T44)</f>
        <v>89343.483870968019</v>
      </c>
      <c r="U46" s="356">
        <f t="shared" si="1069"/>
        <v>84696.520000000019</v>
      </c>
      <c r="V46" s="356">
        <f t="shared" si="924"/>
        <v>-4646.9638709680003</v>
      </c>
      <c r="W46" s="357">
        <f t="shared" si="925"/>
        <v>0.94798765763735771</v>
      </c>
      <c r="X46" s="356">
        <f t="shared" ref="X46:Y46" si="1070">SUM(X39:X42,X30:X36,X21:X27,X12:X18,X5:X9,X44:X44)</f>
        <v>19320.61935483872</v>
      </c>
      <c r="Y46" s="356">
        <f t="shared" si="1070"/>
        <v>21685.090000000084</v>
      </c>
      <c r="Z46" s="356">
        <f t="shared" si="927"/>
        <v>2364.4706451613638</v>
      </c>
      <c r="AA46" s="357">
        <f t="shared" si="928"/>
        <v>1.1223806857190217</v>
      </c>
      <c r="AB46" s="356">
        <f t="shared" ref="AB46:AC46" si="1071">SUM(AB39:AB42,AB30:AB36,AB21:AB27,AB12:AB18,AB5:AB9,AB44:AB44)</f>
        <v>0</v>
      </c>
      <c r="AC46" s="356">
        <f t="shared" si="1071"/>
        <v>0</v>
      </c>
      <c r="AD46" s="356">
        <f t="shared" si="930"/>
        <v>0</v>
      </c>
      <c r="AE46" s="357" t="e">
        <f t="shared" si="931"/>
        <v>#DIV/0!</v>
      </c>
      <c r="AF46" s="356">
        <f t="shared" ref="AF46:AG46" si="1072">SUM(AF39:AF42,AF30:AF36,AF21:AF27,AF12:AF18,AF5:AF9,AF44:AF44)</f>
        <v>12999.236774193552</v>
      </c>
      <c r="AG46" s="356">
        <f t="shared" si="1072"/>
        <v>2645.7200000000012</v>
      </c>
      <c r="AH46" s="356">
        <f t="shared" si="933"/>
        <v>-10353.516774193551</v>
      </c>
      <c r="AI46" s="357">
        <f t="shared" si="934"/>
        <v>0.20352887219135499</v>
      </c>
      <c r="AJ46" s="356">
        <f t="shared" ref="AJ46:AK46" si="1073">SUM(AJ39:AJ42,AJ30:AJ36,AJ21:AJ27,AJ12:AJ18,AJ5:AJ9,AJ44:AJ44)</f>
        <v>18112.896774193472</v>
      </c>
      <c r="AK46" s="356">
        <f t="shared" si="1073"/>
        <v>25780.069999999949</v>
      </c>
      <c r="AL46" s="356">
        <f t="shared" si="936"/>
        <v>7667.1732258064767</v>
      </c>
      <c r="AM46" s="357">
        <f t="shared" si="937"/>
        <v>1.4232991178269374</v>
      </c>
      <c r="AN46" s="356">
        <f t="shared" ref="AN46:AO46" si="1074">SUM(AN39:AN42,AN30:AN36,AN21:AN27,AN12:AN18,AN5:AN9,AN44:AN44)</f>
        <v>20198.264516128995</v>
      </c>
      <c r="AO46" s="356">
        <f t="shared" si="1074"/>
        <v>18946.930000000051</v>
      </c>
      <c r="AP46" s="356">
        <f t="shared" si="939"/>
        <v>-1251.3345161289435</v>
      </c>
      <c r="AQ46" s="357">
        <f t="shared" si="940"/>
        <v>0.93804742406805741</v>
      </c>
      <c r="AR46" s="356">
        <f t="shared" ref="AR46:AS46" si="1075">SUM(AR39:AR42,AR30:AR36,AR21:AR27,AR12:AR18,AR5:AR9,AR44:AR44)</f>
        <v>139369.17483870967</v>
      </c>
      <c r="AS46" s="356">
        <f t="shared" si="1075"/>
        <v>116700.30999999866</v>
      </c>
      <c r="AT46" s="356">
        <f t="shared" si="942"/>
        <v>-22668.864838711015</v>
      </c>
      <c r="AU46" s="357">
        <f t="shared" si="943"/>
        <v>0.83734663805719289</v>
      </c>
      <c r="AV46" s="356">
        <f t="shared" ref="AV46:AW46" si="1076">SUM(AV39:AV42,AV30:AV36,AV21:AV27,AV12:AV18,AV5:AV9,AV44:AV44)</f>
        <v>220400.8716129032</v>
      </c>
      <c r="AW46" s="356">
        <f t="shared" si="1076"/>
        <v>99981.319999999832</v>
      </c>
      <c r="AX46" s="356">
        <f t="shared" si="945"/>
        <v>-120419.55161290336</v>
      </c>
      <c r="AY46" s="357">
        <f t="shared" si="946"/>
        <v>0.45363395919595129</v>
      </c>
      <c r="AZ46" s="356">
        <f t="shared" ref="AZ46:BA46" si="1077">SUM(AZ39:AZ42,AZ30:AZ36,AZ21:AZ27,AZ12:AZ18,AZ5:AZ9,AZ44:AZ44)</f>
        <v>37343.264516129027</v>
      </c>
      <c r="BA46" s="356">
        <f t="shared" si="1077"/>
        <v>25000.279999999912</v>
      </c>
      <c r="BB46" s="356">
        <f t="shared" si="948"/>
        <v>-12342.984516129116</v>
      </c>
      <c r="BC46" s="357">
        <f t="shared" si="949"/>
        <v>0.66947226826411965</v>
      </c>
      <c r="BD46" s="356">
        <f t="shared" ref="BD46:BE46" si="1078">SUM(BD39:BD42,BD30:BD36,BD21:BD27,BD12:BD18,BD5:BD9,BD44:BD44)</f>
        <v>15000</v>
      </c>
      <c r="BE46" s="356">
        <f t="shared" si="1078"/>
        <v>10357.140000000003</v>
      </c>
      <c r="BF46" s="356">
        <f t="shared" si="951"/>
        <v>-4642.8599999999969</v>
      </c>
      <c r="BG46" s="357">
        <f t="shared" si="952"/>
        <v>0.6904760000000002</v>
      </c>
      <c r="BH46" s="356">
        <f t="shared" ref="BH46:BI46" si="1079">SUM(BH39:BH42,BH30:BH36,BH21:BH27,BH12:BH18,BH5:BH9,BH44:BH44)</f>
        <v>168000</v>
      </c>
      <c r="BI46" s="356">
        <f t="shared" si="1079"/>
        <v>143248.63000000012</v>
      </c>
      <c r="BJ46" s="356">
        <f t="shared" si="954"/>
        <v>-24751.369999999879</v>
      </c>
      <c r="BK46" s="357">
        <f t="shared" si="955"/>
        <v>0.85267041666666743</v>
      </c>
      <c r="BL46" s="356">
        <f t="shared" ref="BL46:BM46" si="1080">SUM(BL39:BL42,BL30:BL36,BL21:BL27,BL12:BL18,BL5:BL9,BL44:BL44)</f>
        <v>258001.71290322582</v>
      </c>
      <c r="BM46" s="356">
        <f t="shared" si="1080"/>
        <v>246207.52000000002</v>
      </c>
      <c r="BN46" s="356">
        <f t="shared" si="957"/>
        <v>-11794.192903225805</v>
      </c>
      <c r="BO46" s="357">
        <f t="shared" si="958"/>
        <v>0.95428637751854883</v>
      </c>
      <c r="BP46" s="356">
        <f t="shared" ref="BP46:BQ46" si="1081">SUM(BP39:BP42,BP30:BP36,BP21:BP27,BP12:BP18,BP5:BP9,BP44:BP44)</f>
        <v>39000</v>
      </c>
      <c r="BQ46" s="356">
        <f t="shared" si="1081"/>
        <v>36145.930000000051</v>
      </c>
      <c r="BR46" s="356">
        <f t="shared" si="960"/>
        <v>-2854.0699999999488</v>
      </c>
      <c r="BS46" s="357">
        <f t="shared" si="961"/>
        <v>0.92681871794871928</v>
      </c>
      <c r="BT46" s="356">
        <f t="shared" ref="BT46:BU46" si="1082">SUM(BT39:BT42,BT30:BT36,BT21:BT27,BT12:BT18,BT5:BT9,BT44:BT44)</f>
        <v>26000</v>
      </c>
      <c r="BU46" s="356">
        <f t="shared" si="1082"/>
        <v>26794.525000000023</v>
      </c>
      <c r="BV46" s="356">
        <f t="shared" si="963"/>
        <v>794.52500000002328</v>
      </c>
      <c r="BW46" s="357">
        <f t="shared" si="964"/>
        <v>1.0305586538461546</v>
      </c>
      <c r="BX46" s="356">
        <f t="shared" ref="BX46:BY46" si="1083">SUM(BX39:BX42,BX30:BX36,BX21:BX27,BX12:BX18,BX5:BX9,BX44:BX44)</f>
        <v>153000</v>
      </c>
      <c r="BY46" s="356">
        <f t="shared" ca="1" si="1083"/>
        <v>147345.53321428568</v>
      </c>
      <c r="BZ46" s="356">
        <f t="shared" ca="1" si="966"/>
        <v>-5654.4667857143213</v>
      </c>
      <c r="CA46" s="357">
        <f t="shared" ca="1" si="967"/>
        <v>0.96304270074696519</v>
      </c>
      <c r="CB46" s="356">
        <f t="shared" ref="CB46:CC46" si="1084">SUM(CB39:CB42,CB30:CB36,CB21:CB27,CB12:CB18,CB5:CB9,CB44:CB44)</f>
        <v>2101.6451612903206</v>
      </c>
      <c r="CC46" s="356">
        <f t="shared" si="1084"/>
        <v>1575.2999999999884</v>
      </c>
      <c r="CD46" s="356">
        <f t="shared" si="969"/>
        <v>-526.34516129033227</v>
      </c>
      <c r="CE46" s="357">
        <f t="shared" si="970"/>
        <v>0.74955564764930216</v>
      </c>
      <c r="CF46" s="356">
        <f t="shared" ref="CF46:CG46" si="1085">SUM(CF39:CF42,CF30:CF36,CF21:CF27,CF12:CF18,CF5:CF9,CF44:CF44)</f>
        <v>2683.5483870967751</v>
      </c>
      <c r="CG46" s="356">
        <f t="shared" si="1085"/>
        <v>1547.8179999999993</v>
      </c>
      <c r="CH46" s="356">
        <f t="shared" si="972"/>
        <v>-1135.7303870967758</v>
      </c>
      <c r="CI46" s="357">
        <f t="shared" si="973"/>
        <v>0.57678035821613127</v>
      </c>
      <c r="CJ46" s="356">
        <f t="shared" ref="CJ46:CK46" si="1086">SUM(CJ39:CJ42,CJ30:CJ36,CJ21:CJ27,CJ12:CJ18,CJ5:CJ9,CJ44:CJ44)</f>
        <v>95000</v>
      </c>
      <c r="CK46" s="356">
        <f t="shared" si="1086"/>
        <v>88068.5</v>
      </c>
      <c r="CL46" s="356">
        <f t="shared" si="975"/>
        <v>-6931.5</v>
      </c>
      <c r="CM46" s="357">
        <f t="shared" si="976"/>
        <v>0.92703684210526316</v>
      </c>
      <c r="CN46" s="356">
        <f t="shared" ref="CN46:CO46" si="1087">SUM(CN39:CN42,CN30:CN36,CN21:CN27,CN12:CN18,CN5:CN9,CN44:CN44)</f>
        <v>75400</v>
      </c>
      <c r="CO46" s="356">
        <f t="shared" si="1087"/>
        <v>98831.5</v>
      </c>
      <c r="CP46" s="356">
        <f t="shared" si="978"/>
        <v>23431.5</v>
      </c>
      <c r="CQ46" s="357">
        <f t="shared" si="979"/>
        <v>1.310762599469496</v>
      </c>
      <c r="CR46" s="356">
        <f t="shared" ref="CR46:CS46" si="1088">SUM(CR39:CR42,CR30:CR36,CR21:CR27,CR12:CR18,CR5:CR9,CR44:CR44)</f>
        <v>150000</v>
      </c>
      <c r="CS46" s="356">
        <f t="shared" si="1088"/>
        <v>132638.26</v>
      </c>
      <c r="CT46" s="356">
        <f t="shared" si="981"/>
        <v>-17361.739999999991</v>
      </c>
      <c r="CU46" s="357">
        <f t="shared" si="982"/>
        <v>0.88425506666666676</v>
      </c>
      <c r="CV46" s="356">
        <f t="shared" ref="CV46:CW46" si="1089">SUM(CV39:CV42,CV30:CV36,CV21:CV27,CV12:CV18,CV5:CV9,CV44:CV44)</f>
        <v>209000</v>
      </c>
      <c r="CW46" s="356">
        <f t="shared" si="1089"/>
        <v>163308.39999999991</v>
      </c>
      <c r="CX46" s="356">
        <f t="shared" si="984"/>
        <v>-45691.600000000093</v>
      </c>
      <c r="CY46" s="357">
        <f t="shared" si="985"/>
        <v>0.78137990430621962</v>
      </c>
      <c r="CZ46" s="356">
        <f t="shared" ref="CZ46:DA46" si="1090">SUM(CZ39:CZ42,CZ30:CZ36,CZ21:CZ27,CZ12:CZ18,CZ5:CZ9,CZ44:CZ44)</f>
        <v>329786.63645161252</v>
      </c>
      <c r="DA46" s="356">
        <f t="shared" si="1090"/>
        <v>452119.25399999321</v>
      </c>
      <c r="DB46" s="356">
        <f t="shared" si="987"/>
        <v>122332.61754838069</v>
      </c>
      <c r="DC46" s="357">
        <f t="shared" si="988"/>
        <v>1.3709447382848388</v>
      </c>
      <c r="DD46" s="356">
        <f t="shared" ref="DD46:DE46" si="1091">SUM(DD39:DD42,DD30:DD36,DD21:DD27,DD12:DD18,DD5:DD9,DD44:DD44)</f>
        <v>60625.809677419296</v>
      </c>
      <c r="DE46" s="356">
        <f t="shared" si="1091"/>
        <v>62405.189999999478</v>
      </c>
      <c r="DF46" s="356">
        <f t="shared" si="990"/>
        <v>1779.3803225801821</v>
      </c>
      <c r="DG46" s="357">
        <f t="shared" si="991"/>
        <v>1.0293502112721957</v>
      </c>
      <c r="DH46" s="356">
        <f t="shared" ref="DH46:DI46" si="1092">SUM(DH39:DH42,DH30:DH36,DH21:DH27,DH12:DH18,DH5:DH9,DH44:DH44)</f>
        <v>20800</v>
      </c>
      <c r="DI46" s="356">
        <f t="shared" si="1092"/>
        <v>16653.220000000088</v>
      </c>
      <c r="DJ46" s="356">
        <f t="shared" si="993"/>
        <v>-4146.7799999999115</v>
      </c>
      <c r="DK46" s="357">
        <f t="shared" si="994"/>
        <v>0.80063557692308118</v>
      </c>
      <c r="DL46" s="356">
        <f t="shared" ref="DL46:DM46" si="1093">SUM(DL39:DL42,DL30:DL36,DL21:DL27,DL12:DL18,DL5:DL9,DL44:DL44)</f>
        <v>199199.40774193549</v>
      </c>
      <c r="DM46" s="356">
        <f t="shared" si="1093"/>
        <v>213118.66000000015</v>
      </c>
      <c r="DN46" s="356">
        <f t="shared" si="996"/>
        <v>13919.252258064662</v>
      </c>
      <c r="DO46" s="357">
        <f t="shared" si="997"/>
        <v>1.0698759721017703</v>
      </c>
      <c r="DP46" s="356">
        <f t="shared" ref="DP46:DQ46" si="1094">SUM(DP39:DP42,DP30:DP36,DP21:DP27,DP12:DP18,DP5:DP9,DP44:DP44)</f>
        <v>76997.289032258021</v>
      </c>
      <c r="DQ46" s="356">
        <f t="shared" si="1094"/>
        <v>77979.03</v>
      </c>
      <c r="DR46" s="356">
        <f t="shared" si="999"/>
        <v>981.74096774197824</v>
      </c>
      <c r="DS46" s="357">
        <f t="shared" si="1000"/>
        <v>1.0127503316036319</v>
      </c>
      <c r="DT46" s="356">
        <f t="shared" ref="DT46:DU46" si="1095">SUM(DT39:DT42,DT30:DT36,DT21:DT27,DT12:DT18,DT5:DT9,DT44:DT44)</f>
        <v>61298.235483870943</v>
      </c>
      <c r="DU46" s="356">
        <f t="shared" si="1095"/>
        <v>39391.220000000205</v>
      </c>
      <c r="DV46" s="356">
        <f t="shared" si="1002"/>
        <v>-21907.015483870739</v>
      </c>
      <c r="DW46" s="357">
        <f t="shared" si="1003"/>
        <v>0.64261588753831245</v>
      </c>
      <c r="DX46" s="356">
        <f t="shared" ref="DX46:DY46" si="1096">SUM(DX39:DX42,DX30:DX36,DX21:DX27,DX12:DX18,DX5:DX9,DX44:DX44)</f>
        <v>59985.909677419317</v>
      </c>
      <c r="DY46" s="356">
        <f t="shared" si="1096"/>
        <v>55800.640000000014</v>
      </c>
      <c r="DZ46" s="356">
        <f t="shared" si="1005"/>
        <v>-4185.2696774193028</v>
      </c>
      <c r="EA46" s="357">
        <f t="shared" si="1006"/>
        <v>0.93022912047302375</v>
      </c>
      <c r="EB46" s="356">
        <f t="shared" ref="EB46:EC46" si="1097">SUM(EB39:EB42,EB30:EB36,EB21:EB27,EB12:EB18,EB5:EB9,EB44:EB44)</f>
        <v>26000</v>
      </c>
      <c r="EC46" s="356">
        <f t="shared" si="1097"/>
        <v>18638.969999999972</v>
      </c>
      <c r="ED46" s="356">
        <f t="shared" si="1008"/>
        <v>-7361.0300000000279</v>
      </c>
      <c r="EE46" s="357">
        <f t="shared" si="1009"/>
        <v>0.7168834615384605</v>
      </c>
      <c r="EF46" s="356">
        <f t="shared" ref="EF46:EG46" si="1098">SUM(EF39:EF42,EF30:EF36,EF21:EF27,EF12:EF18,EF5:EF9,EF44:EF44)</f>
        <v>330211.42258064536</v>
      </c>
      <c r="EG46" s="356">
        <f t="shared" si="1098"/>
        <v>271924.40000000037</v>
      </c>
      <c r="EH46" s="356">
        <f t="shared" si="1011"/>
        <v>-58287.022580644989</v>
      </c>
      <c r="EI46" s="357">
        <f t="shared" si="1012"/>
        <v>0.82348574702496868</v>
      </c>
      <c r="EJ46" s="356">
        <f t="shared" ref="EJ46:EK46" si="1099">SUM(EJ39:EJ42,EJ30:EJ36,EJ21:EJ27,EJ12:EJ18,EJ5:EJ9,EJ44:EJ44)</f>
        <v>45586.345161290315</v>
      </c>
      <c r="EK46" s="356">
        <f t="shared" si="1099"/>
        <v>59588.620000000112</v>
      </c>
      <c r="EL46" s="356">
        <f t="shared" si="1014"/>
        <v>14002.274838709796</v>
      </c>
      <c r="EM46" s="357">
        <f t="shared" si="1015"/>
        <v>1.3071594090109211</v>
      </c>
      <c r="EN46" s="356">
        <f t="shared" ref="EN46:EO46" si="1100">SUM(EN39:EN42,EN30:EN36,EN21:EN27,EN12:EN18,EN5:EN9,EN44:EN44)</f>
        <v>119990.22580645161</v>
      </c>
      <c r="EO46" s="356">
        <f t="shared" si="1100"/>
        <v>148607.05999999959</v>
      </c>
      <c r="EP46" s="356">
        <f t="shared" si="1017"/>
        <v>28616.834193547984</v>
      </c>
      <c r="EQ46" s="357">
        <f t="shared" si="1018"/>
        <v>1.2384930439226602</v>
      </c>
      <c r="ER46" s="356">
        <f t="shared" ref="ER46:ES46" si="1101">SUM(ER39:ER42,ER30:ER36,ER21:ER27,ER12:ER18,ER5:ER9,ER44:ER44)</f>
        <v>182000</v>
      </c>
      <c r="ES46" s="356">
        <f t="shared" si="1101"/>
        <v>138272.95999999996</v>
      </c>
      <c r="ET46" s="356">
        <f t="shared" si="1020"/>
        <v>-43727.040000000037</v>
      </c>
      <c r="EU46" s="357">
        <f t="shared" si="1021"/>
        <v>0.75974153846153825</v>
      </c>
      <c r="EV46" s="356">
        <f t="shared" ref="EV46:EW46" si="1102">SUM(EV39:EV42,EV30:EV36,EV21:EV27,EV12:EV18,EV5:EV9,EV44:EV44)</f>
        <v>160000</v>
      </c>
      <c r="EW46" s="356">
        <f t="shared" si="1102"/>
        <v>199608.5</v>
      </c>
      <c r="EX46" s="356">
        <f t="shared" si="1023"/>
        <v>39608.5</v>
      </c>
      <c r="EY46" s="357">
        <f t="shared" si="1024"/>
        <v>1.247553125</v>
      </c>
      <c r="EZ46" s="356">
        <f t="shared" ref="EZ46:FA46" si="1103">SUM(EZ39:EZ42,EZ30:EZ36,EZ21:EZ27,EZ12:EZ18,EZ5:EZ9,EZ44:EZ44)</f>
        <v>881000</v>
      </c>
      <c r="FA46" s="356">
        <f t="shared" si="1103"/>
        <v>1158062.29</v>
      </c>
      <c r="FB46" s="356">
        <f t="shared" si="1026"/>
        <v>277062.29000000004</v>
      </c>
      <c r="FC46" s="357">
        <f t="shared" si="1027"/>
        <v>1.3144861407491488</v>
      </c>
      <c r="FD46" s="356">
        <f t="shared" ref="FD46:FE46" si="1104">SUM(FD39:FD42,FD30:FD36,FD21:FD27,FD12:FD18,FD5:FD9,FD44:FD44)</f>
        <v>199000</v>
      </c>
      <c r="FE46" s="356">
        <f t="shared" si="1104"/>
        <v>175321.46999999997</v>
      </c>
      <c r="FF46" s="356">
        <f t="shared" si="1029"/>
        <v>-23678.530000000028</v>
      </c>
      <c r="FG46" s="357">
        <f t="shared" si="1030"/>
        <v>0.88101241206030134</v>
      </c>
      <c r="FH46" s="356">
        <f t="shared" ref="FH46:FI46" si="1105">SUM(FH39:FH42,FH30:FH36,FH21:FH27,FH12:FH18,FH5:FH9,FH44:FH44)</f>
        <v>94500</v>
      </c>
      <c r="FI46" s="356">
        <f t="shared" si="1105"/>
        <v>93150.5</v>
      </c>
      <c r="FJ46" s="356">
        <f t="shared" si="1032"/>
        <v>-1349.5</v>
      </c>
      <c r="FK46" s="357">
        <f t="shared" si="1033"/>
        <v>0.98571957671957677</v>
      </c>
      <c r="FL46" s="356">
        <f t="shared" ref="FL46:FM46" si="1106">SUM(FL39:FL42,FL30:FL36,FL21:FL27,FL12:FL18,FL5:FL9,FL44:FL44)</f>
        <v>21804.454838709706</v>
      </c>
      <c r="FM46" s="356">
        <f t="shared" si="1106"/>
        <v>21914.719999999972</v>
      </c>
      <c r="FN46" s="356">
        <f t="shared" si="1035"/>
        <v>110.26516129026641</v>
      </c>
      <c r="FO46" s="357">
        <f t="shared" si="1036"/>
        <v>1.0050570015212905</v>
      </c>
      <c r="FP46" s="356">
        <f t="shared" ref="FP46:FQ46" si="1107">SUM(FP39:FP42,FP30:FP36,FP21:FP27,FP12:FP18,FP5:FP9,FP44:FP44)</f>
        <v>90541.248387096755</v>
      </c>
      <c r="FQ46" s="356">
        <f t="shared" si="1107"/>
        <v>112529.58000000007</v>
      </c>
      <c r="FR46" s="356">
        <f t="shared" si="1038"/>
        <v>21988.331612903319</v>
      </c>
      <c r="FS46" s="357">
        <f t="shared" si="1039"/>
        <v>1.242854301267144</v>
      </c>
      <c r="FT46" s="356">
        <f t="shared" ref="FT46:FU46" si="1108">SUM(FT39:FT42,FT30:FT36,FT21:FT27,FT12:FT18,FT5:FT9,FT44:FT44)</f>
        <v>61349.990322580663</v>
      </c>
      <c r="FU46" s="356">
        <f t="shared" si="1108"/>
        <v>59728.380000000121</v>
      </c>
      <c r="FV46" s="356">
        <f t="shared" si="1041"/>
        <v>-1621.6103225805418</v>
      </c>
      <c r="FW46" s="357">
        <f t="shared" si="1042"/>
        <v>0.97356787973308467</v>
      </c>
      <c r="FX46" s="356">
        <f t="shared" ref="FX46:FY46" si="1109">SUM(FX39:FX42,FX30:FX36,FX21:FX27,FX12:FX18,FX5:FX9,FX44:FX44)</f>
        <v>11088.321290322494</v>
      </c>
      <c r="FY46" s="356">
        <f t="shared" si="1109"/>
        <v>29060.967999999993</v>
      </c>
      <c r="FZ46" s="356">
        <f t="shared" si="1044"/>
        <v>17972.646709677501</v>
      </c>
      <c r="GA46" s="357">
        <f t="shared" si="1045"/>
        <v>2.6208627292720501</v>
      </c>
      <c r="GB46" s="356">
        <f t="shared" ref="GB46:GC46" si="1110">SUM(GB39:GB42,GB30:GB36,GB21:GB27,GB12:GB18,GB5:GB9,GB44:GB44)</f>
        <v>0</v>
      </c>
      <c r="GC46" s="356">
        <f t="shared" si="1110"/>
        <v>0</v>
      </c>
      <c r="GD46" s="356">
        <f t="shared" si="1047"/>
        <v>0</v>
      </c>
      <c r="GE46" s="357" t="e">
        <f t="shared" si="1048"/>
        <v>#DIV/0!</v>
      </c>
      <c r="GF46" s="356">
        <f t="shared" ref="GF46:GG46" si="1111">SUM(GF39:GF42,GF30:GF36,GF21:GF27,GF12:GF18,GF5:GF9,GF44:GF44)</f>
        <v>134000</v>
      </c>
      <c r="GG46" s="356">
        <f t="shared" si="1111"/>
        <v>164040.85800000018</v>
      </c>
      <c r="GH46" s="356">
        <f t="shared" si="1050"/>
        <v>30040.858000000182</v>
      </c>
      <c r="GI46" s="357">
        <f t="shared" si="1051"/>
        <v>1.2241855074626879</v>
      </c>
      <c r="GJ46" s="356">
        <f t="shared" ref="GJ46:GK46" si="1112">SUM(GJ39:GJ42,GJ30:GJ36,GJ21:GJ27,GJ12:GJ18,GJ5:GJ9,GJ44:GJ44)</f>
        <v>29169.408387096501</v>
      </c>
      <c r="GK46" s="356">
        <f t="shared" si="1112"/>
        <v>29495.929999999702</v>
      </c>
      <c r="GL46" s="356">
        <f t="shared" si="1053"/>
        <v>326.52161290320146</v>
      </c>
      <c r="GM46" s="357">
        <f t="shared" si="1054"/>
        <v>1.0111939744738754</v>
      </c>
      <c r="GN46" s="356">
        <f t="shared" ref="GN46:GO46" si="1113">SUM(GN39:GN42,GN30:GN36,GN21:GN27,GN12:GN18,GN5:GN9,GN44:GN44)</f>
        <v>54000</v>
      </c>
      <c r="GO46" s="356">
        <f t="shared" si="1113"/>
        <v>51836.705000000016</v>
      </c>
      <c r="GP46" s="356">
        <f t="shared" si="1056"/>
        <v>-2163.2949999999837</v>
      </c>
      <c r="GQ46" s="357">
        <f t="shared" si="1057"/>
        <v>0.95993898148148182</v>
      </c>
      <c r="GR46" s="356">
        <f t="shared" ref="GR46:GS46" si="1114">SUM(GR39:GR42,GR30:GR36,GR21:GR27,GR12:GR18,GR5:GR9,GR44:GR44)</f>
        <v>74991.077419355119</v>
      </c>
      <c r="GS46" s="356">
        <f t="shared" si="1114"/>
        <v>66490.850000000093</v>
      </c>
      <c r="GT46" s="356">
        <f t="shared" si="1059"/>
        <v>-8500.2274193550256</v>
      </c>
      <c r="GU46" s="357">
        <f t="shared" si="1060"/>
        <v>0.88665014943282938</v>
      </c>
      <c r="GV46" s="356">
        <f t="shared" ref="GV46:GW46" si="1115">SUM(GV39:GV42,GV30:GV36,GV21:GV27,GV12:GV18,GV5:GV9,GV44:GV44)</f>
        <v>18000</v>
      </c>
      <c r="GW46" s="356">
        <f t="shared" si="1115"/>
        <v>15002.66</v>
      </c>
      <c r="GX46" s="356">
        <f t="shared" si="1062"/>
        <v>-2997.34</v>
      </c>
      <c r="GY46" s="357">
        <f t="shared" si="1063"/>
        <v>0.83348111111111112</v>
      </c>
      <c r="GZ46" s="356">
        <f t="shared" ref="GZ46:HA46" si="1116">SUM(GZ39:GZ42,GZ30:GZ36,GZ21:GZ27,GZ12:GZ18,GZ5:GZ9,GZ44:GZ44)</f>
        <v>0</v>
      </c>
      <c r="HA46" s="356">
        <f t="shared" si="1116"/>
        <v>0</v>
      </c>
      <c r="HB46" s="356">
        <f t="shared" si="1065"/>
        <v>0</v>
      </c>
      <c r="HC46" s="357" t="e">
        <f t="shared" si="1066"/>
        <v>#DIV/0!</v>
      </c>
    </row>
    <row r="47" spans="1:211" ht="16.5" thickTop="1"/>
    <row r="50" spans="3:211" ht="18.75" hidden="1" customHeight="1" thickTop="1">
      <c r="C50" s="609" t="s">
        <v>5</v>
      </c>
      <c r="D50" s="601" t="s">
        <v>100</v>
      </c>
      <c r="E50" s="602"/>
      <c r="F50" s="602"/>
      <c r="G50" s="602"/>
      <c r="H50" s="603" t="s">
        <v>101</v>
      </c>
      <c r="I50" s="603"/>
      <c r="J50" s="603"/>
      <c r="K50" s="604"/>
      <c r="S50" s="322"/>
      <c r="W50" s="322"/>
      <c r="AA50" s="322"/>
      <c r="AE50" s="322"/>
      <c r="AI50" s="322"/>
      <c r="AM50" s="322"/>
      <c r="AQ50" s="322"/>
      <c r="AU50" s="322"/>
      <c r="AY50" s="322"/>
      <c r="BC50" s="322"/>
      <c r="BG50" s="322"/>
      <c r="BK50" s="322"/>
      <c r="BO50" s="322"/>
      <c r="BP50" s="322"/>
      <c r="BQ50" s="322"/>
      <c r="BR50" s="322"/>
      <c r="BS50" s="322"/>
      <c r="BW50" s="322"/>
      <c r="CA50" s="322"/>
      <c r="CE50" s="322"/>
      <c r="CI50" s="322"/>
      <c r="CM50" s="322"/>
      <c r="CQ50" s="322"/>
      <c r="CU50" s="322"/>
      <c r="CY50" s="322"/>
      <c r="DC50" s="322"/>
      <c r="DG50" s="322"/>
      <c r="DK50" s="322"/>
      <c r="DO50" s="322"/>
      <c r="DS50" s="322"/>
      <c r="DW50" s="322"/>
      <c r="EA50" s="322"/>
      <c r="EE50" s="322"/>
      <c r="EI50" s="322"/>
      <c r="EM50" s="322"/>
      <c r="EQ50" s="322"/>
      <c r="EU50" s="322"/>
      <c r="EY50" s="322"/>
      <c r="FC50" s="322"/>
      <c r="FG50" s="322"/>
      <c r="FK50" s="322"/>
      <c r="FO50" s="322"/>
      <c r="FS50" s="322"/>
      <c r="FW50" s="322"/>
      <c r="GA50" s="322"/>
      <c r="GE50" s="322"/>
      <c r="GI50" s="322"/>
      <c r="GM50" s="322"/>
      <c r="GQ50" s="322"/>
      <c r="GU50" s="322"/>
      <c r="GY50" s="322"/>
      <c r="HC50" s="322"/>
    </row>
    <row r="51" spans="3:211" ht="18" hidden="1" customHeight="1" thickBot="1">
      <c r="C51" s="610"/>
      <c r="D51" s="358" t="s">
        <v>102</v>
      </c>
      <c r="E51" s="358" t="s">
        <v>103</v>
      </c>
      <c r="F51" s="358" t="s">
        <v>104</v>
      </c>
      <c r="G51" s="358" t="s">
        <v>105</v>
      </c>
      <c r="H51" s="327" t="s">
        <v>102</v>
      </c>
      <c r="I51" s="327" t="s">
        <v>103</v>
      </c>
      <c r="J51" s="327" t="s">
        <v>104</v>
      </c>
      <c r="K51" s="374" t="s">
        <v>105</v>
      </c>
      <c r="S51" s="322"/>
      <c r="W51" s="322"/>
      <c r="AA51" s="322"/>
      <c r="AE51" s="322"/>
      <c r="AI51" s="322"/>
      <c r="AM51" s="322"/>
      <c r="AQ51" s="322"/>
      <c r="AU51" s="322"/>
      <c r="AY51" s="322"/>
      <c r="BC51" s="322"/>
      <c r="BG51" s="322"/>
      <c r="BK51" s="322"/>
      <c r="BO51" s="322"/>
      <c r="BP51" s="322"/>
      <c r="BQ51" s="322"/>
      <c r="BR51" s="322"/>
      <c r="BS51" s="322"/>
      <c r="BW51" s="322"/>
      <c r="CA51" s="322"/>
      <c r="CE51" s="322"/>
      <c r="CI51" s="322"/>
      <c r="CM51" s="322"/>
      <c r="CQ51" s="322"/>
      <c r="CU51" s="322"/>
      <c r="CY51" s="322"/>
      <c r="DC51" s="322"/>
      <c r="DG51" s="322"/>
      <c r="DK51" s="322"/>
      <c r="DO51" s="322"/>
      <c r="DS51" s="322"/>
      <c r="DW51" s="322"/>
      <c r="EA51" s="322"/>
      <c r="EE51" s="322"/>
      <c r="EI51" s="322"/>
      <c r="EJ51" s="322"/>
      <c r="EK51" s="322"/>
      <c r="EL51" s="322"/>
      <c r="EM51" s="322"/>
      <c r="EN51" s="322"/>
      <c r="EO51" s="322"/>
      <c r="EP51" s="322"/>
      <c r="EQ51" s="322"/>
      <c r="ER51" s="322"/>
      <c r="ES51" s="322"/>
      <c r="ET51" s="322"/>
      <c r="EU51" s="322"/>
      <c r="EV51" s="322"/>
      <c r="EW51" s="322"/>
      <c r="EX51" s="322"/>
      <c r="EY51" s="322"/>
      <c r="EZ51" s="322"/>
      <c r="FA51" s="322"/>
      <c r="FB51" s="322"/>
      <c r="FC51" s="322"/>
      <c r="FD51" s="322"/>
      <c r="FE51" s="322"/>
      <c r="FF51" s="322"/>
      <c r="FG51" s="322"/>
      <c r="FH51" s="322"/>
      <c r="FI51" s="322"/>
      <c r="FJ51" s="322"/>
      <c r="FK51" s="322"/>
      <c r="FL51" s="322"/>
      <c r="FM51" s="322"/>
      <c r="FN51" s="322"/>
      <c r="FO51" s="322"/>
      <c r="FP51" s="322"/>
      <c r="FQ51" s="322"/>
      <c r="FR51" s="322"/>
      <c r="FS51" s="322"/>
      <c r="FT51" s="322"/>
      <c r="FU51" s="322"/>
      <c r="FV51" s="322"/>
      <c r="FW51" s="322"/>
      <c r="FX51" s="322"/>
      <c r="FY51" s="322"/>
      <c r="FZ51" s="322"/>
      <c r="GA51" s="322"/>
      <c r="GB51" s="322"/>
      <c r="GC51" s="322"/>
      <c r="GD51" s="322"/>
      <c r="GE51" s="322"/>
      <c r="GF51" s="322"/>
      <c r="GG51" s="322"/>
      <c r="GH51" s="322"/>
      <c r="GI51" s="322"/>
      <c r="GJ51" s="322"/>
      <c r="GK51" s="322"/>
      <c r="GL51" s="322"/>
      <c r="GM51" s="322"/>
      <c r="GN51" s="322"/>
      <c r="GO51" s="322"/>
      <c r="GP51" s="322"/>
      <c r="GQ51" s="322"/>
      <c r="GR51" s="322"/>
      <c r="GS51" s="322"/>
      <c r="GT51" s="322"/>
      <c r="GU51" s="322"/>
      <c r="GV51" s="322"/>
      <c r="GW51" s="322"/>
      <c r="GX51" s="322"/>
      <c r="GY51" s="322"/>
      <c r="GZ51" s="322"/>
      <c r="HA51" s="322"/>
      <c r="HB51" s="322"/>
      <c r="HC51" s="322"/>
    </row>
    <row r="52" spans="3:211" ht="16.5" hidden="1" thickTop="1">
      <c r="C52" s="359">
        <f>A5</f>
        <v>14</v>
      </c>
      <c r="D52" s="360">
        <f>D10</f>
        <v>900731.87499999988</v>
      </c>
      <c r="E52" s="360">
        <f ca="1">E10</f>
        <v>777989.38099999493</v>
      </c>
      <c r="F52" s="360">
        <f ca="1">E52-D52</f>
        <v>-122742.49400000495</v>
      </c>
      <c r="G52" s="361">
        <f t="shared" ref="G52:G56" ca="1" si="1117">E52/D52</f>
        <v>0.86373026490263272</v>
      </c>
      <c r="H52" s="362">
        <f>D10</f>
        <v>900731.87499999988</v>
      </c>
      <c r="I52" s="362">
        <f ca="1">E10</f>
        <v>777989.38099999493</v>
      </c>
      <c r="J52" s="362">
        <f ca="1">I52-H52</f>
        <v>-122742.49400000495</v>
      </c>
      <c r="K52" s="375">
        <f ca="1">I52/H52</f>
        <v>0.86373026490263272</v>
      </c>
      <c r="S52" s="322"/>
      <c r="W52" s="322"/>
      <c r="AA52" s="322"/>
      <c r="AE52" s="322"/>
      <c r="AI52" s="322"/>
      <c r="AM52" s="322"/>
      <c r="AQ52" s="322"/>
      <c r="AU52" s="322"/>
      <c r="AY52" s="322"/>
      <c r="BC52" s="322"/>
      <c r="BG52" s="322"/>
      <c r="BK52" s="322"/>
      <c r="BO52" s="322"/>
      <c r="BP52" s="322"/>
      <c r="BQ52" s="322"/>
      <c r="BR52" s="322"/>
      <c r="BS52" s="322"/>
      <c r="BW52" s="322"/>
      <c r="CA52" s="322"/>
      <c r="CE52" s="322"/>
      <c r="CI52" s="322"/>
      <c r="CM52" s="322"/>
      <c r="CQ52" s="322"/>
      <c r="CU52" s="322"/>
      <c r="CY52" s="322"/>
      <c r="DC52" s="322"/>
      <c r="DG52" s="322"/>
      <c r="DK52" s="322"/>
      <c r="DO52" s="322"/>
      <c r="DS52" s="322"/>
      <c r="DW52" s="322"/>
      <c r="EA52" s="322"/>
      <c r="EE52" s="322"/>
      <c r="EI52" s="322"/>
      <c r="EJ52" s="322"/>
      <c r="EK52" s="322"/>
      <c r="EL52" s="322"/>
      <c r="EM52" s="322"/>
      <c r="EN52" s="322"/>
      <c r="EO52" s="322"/>
      <c r="EP52" s="322"/>
      <c r="EQ52" s="322"/>
      <c r="ER52" s="322"/>
      <c r="ES52" s="322"/>
      <c r="ET52" s="322"/>
      <c r="EU52" s="322"/>
      <c r="EV52" s="322"/>
      <c r="EW52" s="322"/>
      <c r="EX52" s="322"/>
      <c r="EY52" s="322"/>
      <c r="EZ52" s="322"/>
      <c r="FA52" s="322"/>
      <c r="FB52" s="322"/>
      <c r="FC52" s="322"/>
      <c r="FD52" s="322"/>
      <c r="FE52" s="322"/>
      <c r="FF52" s="322"/>
      <c r="FG52" s="322"/>
      <c r="FH52" s="322"/>
      <c r="FI52" s="322"/>
      <c r="FJ52" s="322"/>
      <c r="FK52" s="322"/>
      <c r="FL52" s="322"/>
      <c r="FM52" s="322"/>
      <c r="FN52" s="322"/>
      <c r="FO52" s="322"/>
      <c r="FP52" s="322"/>
      <c r="FQ52" s="322"/>
      <c r="FR52" s="322"/>
      <c r="FS52" s="322"/>
      <c r="FT52" s="322"/>
      <c r="FU52" s="322"/>
      <c r="FV52" s="322"/>
      <c r="FW52" s="322"/>
      <c r="FX52" s="322"/>
      <c r="FY52" s="322"/>
      <c r="FZ52" s="322"/>
      <c r="GA52" s="322"/>
      <c r="GB52" s="322"/>
      <c r="GC52" s="322"/>
      <c r="GD52" s="322"/>
      <c r="GE52" s="322"/>
      <c r="GF52" s="322"/>
      <c r="GG52" s="322"/>
      <c r="GH52" s="322"/>
      <c r="GI52" s="322"/>
      <c r="GJ52" s="322"/>
      <c r="GK52" s="322"/>
      <c r="GL52" s="322"/>
      <c r="GM52" s="322"/>
      <c r="GN52" s="322"/>
      <c r="GO52" s="322"/>
      <c r="GP52" s="322"/>
      <c r="GQ52" s="322"/>
      <c r="GR52" s="322"/>
      <c r="GS52" s="322"/>
      <c r="GT52" s="322"/>
      <c r="GU52" s="322"/>
      <c r="GV52" s="322"/>
      <c r="GW52" s="322"/>
      <c r="GX52" s="322"/>
      <c r="GY52" s="322"/>
      <c r="GZ52" s="322"/>
      <c r="HA52" s="322"/>
      <c r="HB52" s="322"/>
      <c r="HC52" s="322"/>
    </row>
    <row r="53" spans="3:211" hidden="1">
      <c r="C53" s="363">
        <f>C52+1</f>
        <v>15</v>
      </c>
      <c r="D53" s="364">
        <f>D52+D19</f>
        <v>2128986.6192258061</v>
      </c>
      <c r="E53" s="364">
        <f ca="1">E52+E19</f>
        <v>2045347.5172142822</v>
      </c>
      <c r="F53" s="364">
        <f ca="1">E53-D53</f>
        <v>-83639.102011523908</v>
      </c>
      <c r="G53" s="365">
        <f t="shared" ca="1" si="1117"/>
        <v>0.9607141250883301</v>
      </c>
      <c r="H53" s="362">
        <f>H52+D19</f>
        <v>2128986.6192258061</v>
      </c>
      <c r="I53" s="362">
        <f ca="1">I52+E19</f>
        <v>2045347.5172142822</v>
      </c>
      <c r="J53" s="362">
        <f ca="1">I53-H53</f>
        <v>-83639.102011523908</v>
      </c>
      <c r="K53" s="375">
        <f ca="1">I53/H53</f>
        <v>0.9607141250883301</v>
      </c>
      <c r="S53" s="322"/>
      <c r="W53" s="322"/>
      <c r="AA53" s="322"/>
      <c r="AE53" s="322"/>
      <c r="AI53" s="322"/>
      <c r="AM53" s="322"/>
      <c r="AQ53" s="322"/>
      <c r="AU53" s="322"/>
      <c r="AY53" s="322"/>
      <c r="BC53" s="322"/>
      <c r="BG53" s="322"/>
      <c r="BK53" s="322"/>
      <c r="BO53" s="322"/>
      <c r="BP53" s="322"/>
      <c r="BQ53" s="322"/>
      <c r="BR53" s="322"/>
      <c r="BS53" s="322"/>
      <c r="BW53" s="322"/>
      <c r="CA53" s="322"/>
      <c r="CE53" s="322"/>
      <c r="CI53" s="322"/>
      <c r="CM53" s="322"/>
      <c r="CQ53" s="322"/>
      <c r="CU53" s="322"/>
      <c r="CY53" s="322"/>
      <c r="DC53" s="322"/>
      <c r="DG53" s="322"/>
      <c r="DK53" s="322"/>
      <c r="DO53" s="322"/>
      <c r="DS53" s="322"/>
      <c r="DW53" s="322"/>
      <c r="EA53" s="322"/>
      <c r="EE53" s="322"/>
      <c r="EI53" s="322"/>
      <c r="EJ53" s="322"/>
      <c r="EK53" s="322"/>
      <c r="EL53" s="322"/>
      <c r="EM53" s="322"/>
      <c r="EN53" s="322"/>
      <c r="EO53" s="322"/>
      <c r="EP53" s="322"/>
      <c r="EQ53" s="322"/>
      <c r="ER53" s="322"/>
      <c r="ES53" s="322"/>
      <c r="ET53" s="322"/>
      <c r="EU53" s="322"/>
      <c r="EV53" s="322"/>
      <c r="EW53" s="322"/>
      <c r="EX53" s="322"/>
      <c r="EY53" s="322"/>
      <c r="EZ53" s="322"/>
      <c r="FA53" s="322"/>
      <c r="FB53" s="322"/>
      <c r="FC53" s="322"/>
      <c r="FD53" s="322"/>
      <c r="FE53" s="322"/>
      <c r="FF53" s="322"/>
      <c r="FG53" s="322"/>
      <c r="FH53" s="322"/>
      <c r="FI53" s="322"/>
      <c r="FJ53" s="322"/>
      <c r="FK53" s="322"/>
      <c r="FL53" s="322"/>
      <c r="FM53" s="322"/>
      <c r="FN53" s="322"/>
      <c r="FO53" s="322"/>
      <c r="FP53" s="322"/>
      <c r="FQ53" s="322"/>
      <c r="FR53" s="322"/>
      <c r="FS53" s="322"/>
      <c r="FT53" s="322"/>
      <c r="FU53" s="322"/>
      <c r="FV53" s="322"/>
      <c r="FW53" s="322"/>
      <c r="FX53" s="322"/>
      <c r="FY53" s="322"/>
      <c r="FZ53" s="322"/>
      <c r="GA53" s="322"/>
      <c r="GB53" s="322"/>
      <c r="GC53" s="322"/>
      <c r="GD53" s="322"/>
      <c r="GE53" s="322"/>
      <c r="GF53" s="322"/>
      <c r="GG53" s="322"/>
      <c r="GH53" s="322"/>
      <c r="GI53" s="322"/>
      <c r="GJ53" s="322"/>
      <c r="GK53" s="322"/>
      <c r="GL53" s="322"/>
      <c r="GM53" s="322"/>
      <c r="GN53" s="322"/>
      <c r="GO53" s="322"/>
      <c r="GP53" s="322"/>
      <c r="GQ53" s="322"/>
      <c r="GR53" s="322"/>
      <c r="GS53" s="322"/>
      <c r="GT53" s="322"/>
      <c r="GU53" s="322"/>
      <c r="GV53" s="322"/>
      <c r="GW53" s="322"/>
      <c r="GX53" s="322"/>
      <c r="GY53" s="322"/>
      <c r="GZ53" s="322"/>
      <c r="HA53" s="322"/>
      <c r="HB53" s="322"/>
      <c r="HC53" s="322"/>
    </row>
    <row r="54" spans="3:211" hidden="1">
      <c r="C54" s="363">
        <f t="shared" ref="C54:C56" si="1118">C53+1</f>
        <v>16</v>
      </c>
      <c r="D54" s="364">
        <f>D53+D28</f>
        <v>3311195.0934516126</v>
      </c>
      <c r="E54" s="364">
        <f ca="1">E53+E28</f>
        <v>3319331.0892142816</v>
      </c>
      <c r="F54" s="364">
        <f ca="1">E54-D54</f>
        <v>8135.9957626690157</v>
      </c>
      <c r="G54" s="365">
        <f t="shared" ca="1" si="1117"/>
        <v>1.0024571176064978</v>
      </c>
      <c r="H54" s="362">
        <f>H53+D28</f>
        <v>3311195.0934516126</v>
      </c>
      <c r="I54" s="362">
        <f ca="1">I53+E28</f>
        <v>3319331.0892142816</v>
      </c>
      <c r="J54" s="362">
        <f ca="1">I54-H54</f>
        <v>8135.9957626690157</v>
      </c>
      <c r="K54" s="375">
        <f ca="1">I54/H54</f>
        <v>1.0024571176064978</v>
      </c>
      <c r="S54" s="322"/>
      <c r="W54" s="322"/>
      <c r="AA54" s="322"/>
      <c r="AE54" s="322"/>
      <c r="AI54" s="322"/>
      <c r="AM54" s="322"/>
      <c r="AQ54" s="322"/>
      <c r="AU54" s="322"/>
      <c r="AY54" s="322"/>
      <c r="BC54" s="322"/>
      <c r="BG54" s="322"/>
      <c r="BK54" s="322"/>
      <c r="BO54" s="322"/>
      <c r="BP54" s="322"/>
      <c r="BQ54" s="322"/>
      <c r="BR54" s="322"/>
      <c r="BS54" s="322"/>
      <c r="BW54" s="322"/>
      <c r="CA54" s="322"/>
      <c r="CE54" s="322"/>
      <c r="CI54" s="322"/>
      <c r="CM54" s="322"/>
      <c r="CQ54" s="322"/>
      <c r="CU54" s="322"/>
      <c r="CY54" s="322"/>
      <c r="DC54" s="322"/>
      <c r="DG54" s="322"/>
      <c r="DK54" s="322"/>
      <c r="DO54" s="322"/>
      <c r="DS54" s="322"/>
      <c r="DW54" s="322"/>
      <c r="EA54" s="322"/>
      <c r="EE54" s="322"/>
      <c r="EI54" s="322"/>
      <c r="EJ54" s="322"/>
      <c r="EK54" s="322"/>
      <c r="EL54" s="322"/>
      <c r="EM54" s="322"/>
      <c r="EN54" s="322"/>
      <c r="EO54" s="322"/>
      <c r="EP54" s="322"/>
      <c r="EQ54" s="322"/>
      <c r="ER54" s="322"/>
      <c r="ES54" s="322"/>
      <c r="ET54" s="322"/>
      <c r="EU54" s="322"/>
      <c r="EV54" s="322"/>
      <c r="EW54" s="322"/>
      <c r="EX54" s="322"/>
      <c r="EY54" s="322"/>
      <c r="EZ54" s="322"/>
      <c r="FA54" s="322"/>
      <c r="FB54" s="322"/>
      <c r="FC54" s="322"/>
      <c r="FD54" s="322"/>
      <c r="FE54" s="322"/>
      <c r="FF54" s="322"/>
      <c r="FG54" s="322"/>
      <c r="FH54" s="322"/>
      <c r="FI54" s="322"/>
      <c r="FJ54" s="322"/>
      <c r="FK54" s="322"/>
      <c r="FL54" s="322"/>
      <c r="FM54" s="322"/>
      <c r="FN54" s="322"/>
      <c r="FO54" s="322"/>
      <c r="FP54" s="322"/>
      <c r="FQ54" s="322"/>
      <c r="FR54" s="322"/>
      <c r="FS54" s="322"/>
      <c r="FT54" s="322"/>
      <c r="FU54" s="322"/>
      <c r="FV54" s="322"/>
      <c r="FW54" s="322"/>
      <c r="FX54" s="322"/>
      <c r="FY54" s="322"/>
      <c r="FZ54" s="322"/>
      <c r="GA54" s="322"/>
      <c r="GB54" s="322"/>
      <c r="GC54" s="322"/>
      <c r="GD54" s="322"/>
      <c r="GE54" s="322"/>
      <c r="GF54" s="322"/>
      <c r="GG54" s="322"/>
      <c r="GH54" s="322"/>
      <c r="GI54" s="322"/>
      <c r="GJ54" s="322"/>
      <c r="GK54" s="322"/>
      <c r="GL54" s="322"/>
      <c r="GM54" s="322"/>
      <c r="GN54" s="322"/>
      <c r="GO54" s="322"/>
      <c r="GP54" s="322"/>
      <c r="GQ54" s="322"/>
      <c r="GR54" s="322"/>
      <c r="GS54" s="322"/>
      <c r="GT54" s="322"/>
      <c r="GU54" s="322"/>
      <c r="GV54" s="322"/>
      <c r="GW54" s="322"/>
      <c r="GX54" s="322"/>
      <c r="GY54" s="322"/>
      <c r="GZ54" s="322"/>
      <c r="HA54" s="322"/>
      <c r="HB54" s="322"/>
      <c r="HC54" s="322"/>
    </row>
    <row r="55" spans="3:211" hidden="1">
      <c r="C55" s="363">
        <f t="shared" si="1118"/>
        <v>17</v>
      </c>
      <c r="D55" s="364">
        <f>D54+D37</f>
        <v>4487203.4431612901</v>
      </c>
      <c r="E55" s="364">
        <f ca="1">E54+E37</f>
        <v>4597875.4182142802</v>
      </c>
      <c r="F55" s="364">
        <f t="shared" ref="F55" ca="1" si="1119">E55-D55</f>
        <v>110671.97505299002</v>
      </c>
      <c r="G55" s="365">
        <f t="shared" ca="1" si="1117"/>
        <v>1.0246639084799374</v>
      </c>
      <c r="H55" s="362">
        <f>H54+D37</f>
        <v>4487203.4431612901</v>
      </c>
      <c r="I55" s="362">
        <f ca="1">I54+E37</f>
        <v>4597875.4182142802</v>
      </c>
      <c r="J55" s="362">
        <f ca="1">I55-H55</f>
        <v>110671.97505299002</v>
      </c>
      <c r="K55" s="375">
        <f ca="1">I55/H55</f>
        <v>1.0246639084799374</v>
      </c>
      <c r="S55" s="322"/>
      <c r="W55" s="322"/>
      <c r="AA55" s="322"/>
      <c r="AE55" s="322"/>
      <c r="AI55" s="322"/>
      <c r="AM55" s="322"/>
      <c r="AQ55" s="322"/>
      <c r="AU55" s="322"/>
      <c r="AY55" s="322"/>
      <c r="BC55" s="322"/>
      <c r="BG55" s="322"/>
      <c r="BK55" s="322"/>
      <c r="BO55" s="322"/>
      <c r="BP55" s="322"/>
      <c r="BQ55" s="322"/>
      <c r="BR55" s="322"/>
      <c r="BS55" s="322"/>
      <c r="BW55" s="322"/>
      <c r="CA55" s="322"/>
      <c r="CE55" s="322"/>
      <c r="CI55" s="322"/>
      <c r="CM55" s="322"/>
      <c r="CQ55" s="322"/>
      <c r="CU55" s="322"/>
      <c r="CY55" s="322"/>
      <c r="DC55" s="322"/>
      <c r="DG55" s="322"/>
      <c r="DK55" s="322"/>
      <c r="DO55" s="322"/>
      <c r="DS55" s="322"/>
      <c r="DW55" s="322"/>
      <c r="EA55" s="322"/>
      <c r="EE55" s="322"/>
      <c r="EI55" s="322"/>
      <c r="EJ55" s="322"/>
      <c r="EK55" s="322"/>
      <c r="EL55" s="322"/>
      <c r="EM55" s="322"/>
      <c r="EN55" s="322"/>
      <c r="EO55" s="322"/>
      <c r="EP55" s="322"/>
      <c r="EQ55" s="322"/>
      <c r="ER55" s="322"/>
      <c r="ES55" s="322"/>
      <c r="ET55" s="322"/>
      <c r="EU55" s="322"/>
      <c r="EV55" s="322"/>
      <c r="EW55" s="322"/>
      <c r="EX55" s="322"/>
      <c r="EY55" s="322"/>
      <c r="EZ55" s="322"/>
      <c r="FA55" s="322"/>
      <c r="FB55" s="322"/>
      <c r="FC55" s="322"/>
      <c r="FD55" s="322"/>
      <c r="FE55" s="322"/>
      <c r="FF55" s="322"/>
      <c r="FG55" s="322"/>
      <c r="FH55" s="322"/>
      <c r="FI55" s="322"/>
      <c r="FJ55" s="322"/>
      <c r="FK55" s="322"/>
      <c r="FL55" s="322"/>
      <c r="FM55" s="322"/>
      <c r="FN55" s="322"/>
      <c r="FO55" s="322"/>
      <c r="FP55" s="322"/>
      <c r="FQ55" s="322"/>
      <c r="FR55" s="322"/>
      <c r="FS55" s="322"/>
      <c r="FT55" s="322"/>
      <c r="FU55" s="322"/>
      <c r="FV55" s="322"/>
      <c r="FW55" s="322"/>
      <c r="FX55" s="322"/>
      <c r="FY55" s="322"/>
      <c r="FZ55" s="322"/>
      <c r="GA55" s="322"/>
      <c r="GB55" s="322"/>
      <c r="GC55" s="322"/>
      <c r="GD55" s="322"/>
      <c r="GE55" s="322"/>
      <c r="GF55" s="322"/>
      <c r="GG55" s="322"/>
      <c r="GH55" s="322"/>
      <c r="GI55" s="322"/>
      <c r="GJ55" s="322"/>
      <c r="GK55" s="322"/>
      <c r="GL55" s="322"/>
      <c r="GM55" s="322"/>
      <c r="GN55" s="322"/>
      <c r="GO55" s="322"/>
      <c r="GP55" s="322"/>
      <c r="GQ55" s="322"/>
      <c r="GR55" s="322"/>
      <c r="GS55" s="322"/>
      <c r="GT55" s="322"/>
      <c r="GU55" s="322"/>
      <c r="GV55" s="322"/>
      <c r="GW55" s="322"/>
      <c r="GX55" s="322"/>
      <c r="GY55" s="322"/>
      <c r="GZ55" s="322"/>
      <c r="HA55" s="322"/>
      <c r="HB55" s="322"/>
      <c r="HC55" s="322"/>
    </row>
    <row r="56" spans="3:211" hidden="1">
      <c r="C56" s="363">
        <f t="shared" si="1118"/>
        <v>18</v>
      </c>
      <c r="D56" s="364">
        <f>D55+D43</f>
        <v>5201351.6267741937</v>
      </c>
      <c r="E56" s="366">
        <f ca="1">E54+E43</f>
        <v>4054173.3222142807</v>
      </c>
      <c r="F56" s="366">
        <f t="shared" ref="F56" ca="1" si="1120">E56-D56</f>
        <v>-1147178.304559913</v>
      </c>
      <c r="G56" s="367">
        <f t="shared" ca="1" si="1117"/>
        <v>0.77944611576445622</v>
      </c>
      <c r="H56" s="362">
        <f>H55+D39+D40+D41+D42</f>
        <v>5201351.6267741919</v>
      </c>
      <c r="I56" s="362">
        <f ca="1">I55+E43</f>
        <v>5332717.6512142792</v>
      </c>
      <c r="J56" s="362">
        <f ca="1">I56-H56</f>
        <v>131366.02444008738</v>
      </c>
      <c r="K56" s="375">
        <f ca="1">I56/H56</f>
        <v>1.0252561322260689</v>
      </c>
      <c r="S56" s="322"/>
      <c r="W56" s="322"/>
      <c r="AA56" s="322"/>
      <c r="AE56" s="322"/>
      <c r="AI56" s="322"/>
      <c r="AM56" s="322"/>
      <c r="AQ56" s="322"/>
      <c r="AU56" s="322"/>
      <c r="AY56" s="322"/>
      <c r="BC56" s="322"/>
      <c r="BG56" s="322"/>
      <c r="BK56" s="322"/>
      <c r="BO56" s="322"/>
      <c r="BP56" s="322"/>
      <c r="BQ56" s="322"/>
      <c r="BR56" s="322"/>
      <c r="BS56" s="322"/>
      <c r="BW56" s="322"/>
      <c r="CA56" s="322"/>
      <c r="CE56" s="322"/>
      <c r="CI56" s="322"/>
      <c r="CM56" s="322"/>
      <c r="CQ56" s="322"/>
      <c r="CU56" s="322"/>
      <c r="CY56" s="322"/>
      <c r="DC56" s="322"/>
      <c r="DG56" s="322"/>
      <c r="DK56" s="322"/>
      <c r="DO56" s="322"/>
      <c r="DS56" s="322"/>
      <c r="DW56" s="322"/>
      <c r="EA56" s="322"/>
      <c r="EE56" s="322"/>
      <c r="EI56" s="322"/>
      <c r="EJ56" s="322"/>
      <c r="EK56" s="322"/>
      <c r="EL56" s="322"/>
      <c r="EM56" s="322"/>
      <c r="EN56" s="322"/>
      <c r="EO56" s="322"/>
      <c r="EP56" s="322"/>
      <c r="EQ56" s="322"/>
      <c r="ER56" s="322"/>
      <c r="ES56" s="322"/>
      <c r="ET56" s="322"/>
      <c r="EU56" s="322"/>
      <c r="EV56" s="322"/>
      <c r="EW56" s="322"/>
      <c r="EX56" s="322"/>
      <c r="EY56" s="322"/>
      <c r="EZ56" s="322"/>
      <c r="FA56" s="322"/>
      <c r="FB56" s="322"/>
      <c r="FC56" s="322"/>
      <c r="FD56" s="322"/>
      <c r="FE56" s="322"/>
      <c r="FF56" s="322"/>
      <c r="FG56" s="322"/>
      <c r="FH56" s="322"/>
      <c r="FI56" s="322"/>
      <c r="FJ56" s="322"/>
      <c r="FK56" s="322"/>
      <c r="FL56" s="322"/>
      <c r="FM56" s="322"/>
      <c r="FN56" s="322"/>
      <c r="FO56" s="322"/>
      <c r="FP56" s="322"/>
      <c r="FQ56" s="322"/>
      <c r="FR56" s="322"/>
      <c r="FS56" s="322"/>
      <c r="FT56" s="322"/>
      <c r="FU56" s="322"/>
      <c r="FV56" s="322"/>
      <c r="FW56" s="322"/>
      <c r="FX56" s="322"/>
      <c r="FY56" s="322"/>
      <c r="FZ56" s="322"/>
      <c r="GA56" s="322"/>
      <c r="GB56" s="322"/>
      <c r="GC56" s="322"/>
      <c r="GD56" s="322"/>
      <c r="GE56" s="322"/>
      <c r="GF56" s="322"/>
      <c r="GG56" s="322"/>
      <c r="GH56" s="322"/>
      <c r="GI56" s="322"/>
      <c r="GJ56" s="322"/>
      <c r="GK56" s="322"/>
      <c r="GL56" s="322"/>
      <c r="GM56" s="322"/>
      <c r="GN56" s="322"/>
      <c r="GO56" s="322"/>
      <c r="GP56" s="322"/>
      <c r="GQ56" s="322"/>
      <c r="GR56" s="322"/>
      <c r="GS56" s="322"/>
      <c r="GT56" s="322"/>
      <c r="GU56" s="322"/>
      <c r="GV56" s="322"/>
      <c r="GW56" s="322"/>
      <c r="GX56" s="322"/>
      <c r="GY56" s="322"/>
      <c r="GZ56" s="322"/>
      <c r="HA56" s="322"/>
      <c r="HB56" s="322"/>
      <c r="HC56" s="322"/>
    </row>
    <row r="57" spans="3:211" ht="16.5" hidden="1" thickBot="1">
      <c r="C57" s="368"/>
      <c r="D57" s="369"/>
      <c r="E57" s="369"/>
      <c r="F57" s="369"/>
      <c r="G57" s="370"/>
      <c r="H57" s="371"/>
      <c r="I57" s="371"/>
      <c r="J57" s="371"/>
      <c r="K57" s="376"/>
      <c r="S57" s="322"/>
      <c r="W57" s="322"/>
      <c r="AA57" s="322"/>
      <c r="AE57" s="322"/>
      <c r="AI57" s="322"/>
      <c r="AM57" s="322"/>
      <c r="AQ57" s="322"/>
      <c r="AU57" s="322"/>
      <c r="AY57" s="322"/>
      <c r="BC57" s="322"/>
      <c r="BG57" s="322"/>
      <c r="BK57" s="322"/>
      <c r="BO57" s="322"/>
      <c r="BP57" s="322"/>
      <c r="BQ57" s="322"/>
      <c r="BR57" s="322"/>
      <c r="BS57" s="322"/>
      <c r="BW57" s="322"/>
      <c r="CA57" s="322"/>
      <c r="CE57" s="322"/>
      <c r="CI57" s="322"/>
      <c r="CM57" s="322"/>
      <c r="CQ57" s="322"/>
      <c r="CU57" s="322"/>
      <c r="CY57" s="322"/>
      <c r="DC57" s="322"/>
      <c r="DG57" s="322"/>
      <c r="DK57" s="322"/>
      <c r="DO57" s="322"/>
      <c r="DS57" s="322"/>
      <c r="DW57" s="322"/>
      <c r="EA57" s="322"/>
      <c r="EE57" s="322"/>
      <c r="EI57" s="322"/>
      <c r="EJ57" s="322"/>
      <c r="EK57" s="322"/>
      <c r="EL57" s="322"/>
      <c r="EM57" s="322"/>
      <c r="EN57" s="322"/>
      <c r="EO57" s="322"/>
      <c r="EP57" s="322"/>
      <c r="EQ57" s="322"/>
      <c r="ER57" s="322"/>
      <c r="ES57" s="322"/>
      <c r="ET57" s="322"/>
      <c r="EU57" s="322"/>
      <c r="EV57" s="322"/>
      <c r="EW57" s="322"/>
      <c r="EX57" s="322"/>
      <c r="EY57" s="322"/>
      <c r="EZ57" s="322"/>
      <c r="FA57" s="322"/>
      <c r="FB57" s="322"/>
      <c r="FC57" s="322"/>
      <c r="FD57" s="322"/>
      <c r="FE57" s="322"/>
      <c r="FF57" s="322"/>
      <c r="FG57" s="322"/>
      <c r="FH57" s="322"/>
      <c r="FI57" s="322"/>
      <c r="FJ57" s="322"/>
      <c r="FK57" s="322"/>
      <c r="FL57" s="322"/>
      <c r="FM57" s="322"/>
      <c r="FN57" s="322"/>
      <c r="FO57" s="322"/>
      <c r="FP57" s="322"/>
      <c r="FQ57" s="322"/>
      <c r="FR57" s="322"/>
      <c r="FS57" s="322"/>
      <c r="FT57" s="322"/>
      <c r="FU57" s="322"/>
      <c r="FV57" s="322"/>
      <c r="FW57" s="322"/>
      <c r="FX57" s="322"/>
      <c r="FY57" s="322"/>
      <c r="FZ57" s="322"/>
      <c r="GA57" s="322"/>
      <c r="GB57" s="322"/>
      <c r="GC57" s="322"/>
      <c r="GD57" s="322"/>
      <c r="GE57" s="322"/>
      <c r="GF57" s="322"/>
      <c r="GG57" s="322"/>
      <c r="GH57" s="322"/>
      <c r="GI57" s="322"/>
      <c r="GJ57" s="322"/>
      <c r="GK57" s="322"/>
      <c r="GL57" s="322"/>
      <c r="GM57" s="322"/>
      <c r="GN57" s="322"/>
      <c r="GO57" s="322"/>
      <c r="GP57" s="322"/>
      <c r="GQ57" s="322"/>
      <c r="GR57" s="322"/>
      <c r="GS57" s="322"/>
      <c r="GT57" s="322"/>
      <c r="GU57" s="322"/>
      <c r="GV57" s="322"/>
      <c r="GW57" s="322"/>
      <c r="GX57" s="322"/>
      <c r="GY57" s="322"/>
      <c r="GZ57" s="322"/>
      <c r="HA57" s="322"/>
      <c r="HB57" s="322"/>
      <c r="HC57" s="322"/>
    </row>
    <row r="58" spans="3:211">
      <c r="S58" s="322"/>
      <c r="W58" s="322"/>
      <c r="AA58" s="322"/>
      <c r="AE58" s="322"/>
      <c r="AI58" s="322"/>
      <c r="AM58" s="322"/>
      <c r="AQ58" s="322"/>
      <c r="AU58" s="322"/>
      <c r="AY58" s="322"/>
      <c r="BC58" s="322"/>
      <c r="BG58" s="322"/>
      <c r="BK58" s="322"/>
      <c r="BO58" s="322"/>
      <c r="BP58" s="322"/>
      <c r="BQ58" s="322"/>
      <c r="BR58" s="322"/>
      <c r="BS58" s="322"/>
      <c r="BW58" s="322"/>
      <c r="CA58" s="322"/>
      <c r="CE58" s="322"/>
      <c r="CI58" s="322"/>
      <c r="CM58" s="322"/>
      <c r="CQ58" s="322"/>
      <c r="CU58" s="322"/>
      <c r="CY58" s="322"/>
      <c r="DC58" s="322"/>
      <c r="DG58" s="322"/>
      <c r="DK58" s="322"/>
      <c r="DO58" s="322"/>
      <c r="DS58" s="322"/>
      <c r="DW58" s="322"/>
      <c r="EA58" s="322"/>
      <c r="EE58" s="322"/>
      <c r="EI58" s="322"/>
      <c r="EJ58" s="322"/>
      <c r="EK58" s="322"/>
      <c r="EL58" s="322"/>
      <c r="EM58" s="322"/>
      <c r="EN58" s="322"/>
      <c r="EO58" s="322"/>
      <c r="EP58" s="322"/>
      <c r="EQ58" s="322"/>
      <c r="ER58" s="322"/>
      <c r="ES58" s="322"/>
      <c r="ET58" s="322"/>
      <c r="EU58" s="322"/>
      <c r="EV58" s="322"/>
      <c r="EW58" s="322"/>
      <c r="EX58" s="322"/>
      <c r="EY58" s="322"/>
      <c r="EZ58" s="322"/>
      <c r="FA58" s="322"/>
      <c r="FB58" s="322"/>
      <c r="FC58" s="322"/>
      <c r="FD58" s="322"/>
      <c r="FE58" s="322"/>
      <c r="FF58" s="322"/>
      <c r="FG58" s="322"/>
      <c r="FH58" s="322"/>
      <c r="FI58" s="322"/>
      <c r="FJ58" s="322"/>
      <c r="FK58" s="322"/>
      <c r="FL58" s="322"/>
      <c r="FM58" s="322"/>
      <c r="FN58" s="322"/>
      <c r="FO58" s="322"/>
      <c r="FP58" s="322"/>
      <c r="FQ58" s="322"/>
      <c r="FR58" s="322"/>
      <c r="FS58" s="322"/>
      <c r="FT58" s="322"/>
      <c r="FU58" s="322"/>
      <c r="FV58" s="322"/>
      <c r="FW58" s="322"/>
      <c r="FX58" s="322"/>
      <c r="FY58" s="322"/>
      <c r="FZ58" s="322"/>
      <c r="GA58" s="322"/>
      <c r="GB58" s="322"/>
      <c r="GC58" s="322"/>
      <c r="GD58" s="322"/>
      <c r="GE58" s="322"/>
      <c r="GF58" s="322"/>
      <c r="GG58" s="322"/>
      <c r="GH58" s="322"/>
      <c r="GI58" s="322"/>
      <c r="GJ58" s="322"/>
      <c r="GK58" s="322"/>
      <c r="GL58" s="322"/>
      <c r="GM58" s="322"/>
      <c r="GN58" s="322"/>
      <c r="GO58" s="322"/>
      <c r="GP58" s="322"/>
      <c r="GQ58" s="322"/>
      <c r="GR58" s="322"/>
      <c r="GS58" s="322"/>
      <c r="GT58" s="322"/>
      <c r="GU58" s="322"/>
      <c r="GV58" s="322"/>
      <c r="GW58" s="322"/>
      <c r="GX58" s="322"/>
      <c r="GY58" s="322"/>
      <c r="GZ58" s="322"/>
      <c r="HA58" s="322"/>
      <c r="HB58" s="322"/>
      <c r="HC58" s="322"/>
    </row>
    <row r="64" spans="3:211">
      <c r="D64" s="372"/>
    </row>
    <row r="66" spans="1:211" s="318" customFormat="1">
      <c r="A66" s="319"/>
      <c r="B66" s="319"/>
      <c r="C66" s="319"/>
      <c r="D66" s="320"/>
      <c r="E66" s="320"/>
      <c r="F66" s="320"/>
      <c r="G66" s="321"/>
      <c r="H66" s="322"/>
      <c r="I66" s="322"/>
      <c r="J66" s="322"/>
      <c r="K66" s="321"/>
      <c r="L66" s="322"/>
      <c r="M66" s="322"/>
      <c r="N66" s="322"/>
      <c r="O66" s="321"/>
      <c r="P66" s="322"/>
      <c r="Q66" s="322"/>
      <c r="R66" s="322"/>
      <c r="S66" s="321"/>
      <c r="T66" s="322"/>
      <c r="U66" s="322"/>
      <c r="V66" s="322"/>
      <c r="W66" s="321"/>
      <c r="X66" s="322"/>
      <c r="Y66" s="322"/>
      <c r="Z66" s="322"/>
      <c r="AA66" s="321"/>
      <c r="AB66" s="322"/>
      <c r="AC66" s="322"/>
      <c r="AD66" s="322"/>
      <c r="AE66" s="321"/>
      <c r="AF66" s="322"/>
      <c r="AG66" s="322"/>
      <c r="AH66" s="322"/>
      <c r="AI66" s="321"/>
      <c r="AJ66" s="322"/>
      <c r="AK66" s="322"/>
      <c r="AL66" s="322"/>
      <c r="AM66" s="321"/>
      <c r="AN66" s="322"/>
      <c r="AO66" s="322"/>
      <c r="AP66" s="322"/>
      <c r="AQ66" s="321"/>
      <c r="AR66" s="322"/>
      <c r="AS66" s="322"/>
      <c r="AT66" s="322"/>
      <c r="AU66" s="321"/>
      <c r="AV66" s="322"/>
      <c r="AW66" s="322"/>
      <c r="AX66" s="322"/>
      <c r="AY66" s="321"/>
      <c r="AZ66" s="322"/>
      <c r="BA66" s="322"/>
      <c r="BB66" s="322"/>
      <c r="BC66" s="321"/>
      <c r="BD66" s="322"/>
      <c r="BE66" s="322"/>
      <c r="BF66" s="322"/>
      <c r="BG66" s="321"/>
      <c r="BH66" s="322"/>
      <c r="BI66" s="322"/>
      <c r="BJ66" s="322"/>
      <c r="BK66" s="321"/>
      <c r="BL66" s="322"/>
      <c r="BM66" s="322"/>
      <c r="BN66" s="322"/>
      <c r="BO66" s="321"/>
      <c r="BP66" s="321"/>
      <c r="BQ66" s="321"/>
      <c r="BR66" s="321"/>
      <c r="BS66" s="321"/>
      <c r="BT66" s="322"/>
      <c r="BU66" s="322"/>
      <c r="BV66" s="322"/>
      <c r="BW66" s="321"/>
      <c r="BX66" s="322"/>
      <c r="BY66" s="322"/>
      <c r="BZ66" s="322"/>
      <c r="CA66" s="321"/>
      <c r="CB66" s="322"/>
      <c r="CC66" s="322"/>
      <c r="CD66" s="322"/>
      <c r="CE66" s="321"/>
      <c r="CF66" s="322"/>
      <c r="CG66" s="322"/>
      <c r="CH66" s="322"/>
      <c r="CI66" s="321"/>
      <c r="CJ66" s="322"/>
      <c r="CK66" s="322"/>
      <c r="CL66" s="322"/>
      <c r="CM66" s="321"/>
      <c r="CN66" s="322"/>
      <c r="CO66" s="322"/>
      <c r="CP66" s="322"/>
      <c r="CQ66" s="321"/>
      <c r="CR66" s="322"/>
      <c r="CS66" s="322"/>
      <c r="CT66" s="322"/>
      <c r="CU66" s="321"/>
      <c r="CV66" s="322"/>
      <c r="CW66" s="322"/>
      <c r="CX66" s="322"/>
      <c r="CY66" s="321"/>
      <c r="CZ66" s="322"/>
      <c r="DA66" s="322"/>
      <c r="DB66" s="322"/>
      <c r="DC66" s="321"/>
      <c r="DD66" s="322"/>
      <c r="DE66" s="322"/>
      <c r="DF66" s="322"/>
      <c r="DG66" s="321"/>
      <c r="DH66" s="322"/>
      <c r="DI66" s="322"/>
      <c r="DJ66" s="322"/>
      <c r="DK66" s="321"/>
      <c r="DL66" s="322"/>
      <c r="DM66" s="322"/>
      <c r="DN66" s="322"/>
      <c r="DO66" s="321"/>
      <c r="DP66" s="322"/>
      <c r="DQ66" s="322"/>
      <c r="DR66" s="322"/>
      <c r="DS66" s="321"/>
      <c r="DT66" s="322"/>
      <c r="DU66" s="322"/>
      <c r="DV66" s="322"/>
      <c r="DW66" s="321"/>
      <c r="DX66" s="322"/>
      <c r="DY66" s="322"/>
      <c r="DZ66" s="322"/>
      <c r="EA66" s="321"/>
      <c r="EB66" s="322"/>
      <c r="EC66" s="322"/>
      <c r="ED66" s="322"/>
      <c r="EE66" s="321"/>
      <c r="EF66" s="322"/>
      <c r="EG66" s="322"/>
      <c r="EH66" s="322"/>
      <c r="EI66" s="321"/>
      <c r="EJ66" s="320"/>
      <c r="EK66" s="320"/>
      <c r="EL66" s="320"/>
      <c r="EM66" s="321"/>
      <c r="EN66" s="320"/>
      <c r="EO66" s="320"/>
      <c r="EP66" s="320"/>
      <c r="EQ66" s="321"/>
      <c r="ER66" s="320"/>
      <c r="ES66" s="320"/>
      <c r="ET66" s="320"/>
      <c r="EU66" s="321"/>
      <c r="EV66" s="320"/>
      <c r="EW66" s="320"/>
      <c r="EX66" s="320"/>
      <c r="EY66" s="321"/>
      <c r="EZ66" s="320"/>
      <c r="FA66" s="320"/>
      <c r="FB66" s="320"/>
      <c r="FC66" s="321"/>
      <c r="FD66" s="320"/>
      <c r="FE66" s="320"/>
      <c r="FF66" s="320"/>
      <c r="FG66" s="321"/>
      <c r="FH66" s="320"/>
      <c r="FI66" s="320"/>
      <c r="FJ66" s="320"/>
      <c r="FK66" s="321"/>
      <c r="FL66" s="320"/>
      <c r="FM66" s="320"/>
      <c r="FN66" s="320"/>
      <c r="FO66" s="321"/>
      <c r="FP66" s="320"/>
      <c r="FQ66" s="320"/>
      <c r="FR66" s="320"/>
      <c r="FS66" s="321"/>
      <c r="FT66" s="320"/>
      <c r="FU66" s="320"/>
      <c r="FV66" s="320"/>
      <c r="FW66" s="321"/>
      <c r="FX66" s="320"/>
      <c r="FY66" s="320"/>
      <c r="FZ66" s="320"/>
      <c r="GA66" s="321"/>
      <c r="GB66" s="320"/>
      <c r="GC66" s="320"/>
      <c r="GD66" s="320"/>
      <c r="GE66" s="321"/>
      <c r="GF66" s="320"/>
      <c r="GG66" s="320"/>
      <c r="GH66" s="320"/>
      <c r="GI66" s="321"/>
      <c r="GJ66" s="320"/>
      <c r="GK66" s="320"/>
      <c r="GL66" s="320"/>
      <c r="GM66" s="321"/>
      <c r="GN66" s="320"/>
      <c r="GO66" s="320"/>
      <c r="GP66" s="320"/>
      <c r="GQ66" s="321"/>
      <c r="GR66" s="320"/>
      <c r="GS66" s="320"/>
      <c r="GT66" s="320"/>
      <c r="GU66" s="321"/>
      <c r="GV66" s="320"/>
      <c r="GW66" s="320"/>
      <c r="GX66" s="320"/>
      <c r="GY66" s="321"/>
      <c r="GZ66" s="320"/>
      <c r="HA66" s="320"/>
      <c r="HB66" s="320"/>
      <c r="HC66" s="321"/>
    </row>
    <row r="67" spans="1:211" s="318" customFormat="1">
      <c r="A67" s="319"/>
      <c r="B67" s="319"/>
      <c r="C67" s="319"/>
      <c r="D67" s="320"/>
      <c r="E67" s="320"/>
      <c r="F67" s="320"/>
      <c r="G67" s="321"/>
      <c r="H67" s="322"/>
      <c r="I67" s="322"/>
      <c r="J67" s="322"/>
      <c r="K67" s="321"/>
      <c r="L67" s="322"/>
      <c r="M67" s="322"/>
      <c r="N67" s="322"/>
      <c r="O67" s="321"/>
      <c r="P67" s="322"/>
      <c r="Q67" s="322"/>
      <c r="R67" s="322"/>
      <c r="S67" s="321"/>
      <c r="T67" s="322"/>
      <c r="U67" s="322"/>
      <c r="V67" s="322"/>
      <c r="W67" s="321"/>
      <c r="X67" s="322"/>
      <c r="Y67" s="322"/>
      <c r="Z67" s="322"/>
      <c r="AA67" s="321"/>
      <c r="AB67" s="322"/>
      <c r="AC67" s="322"/>
      <c r="AD67" s="322"/>
      <c r="AE67" s="321"/>
      <c r="AF67" s="322"/>
      <c r="AG67" s="322"/>
      <c r="AH67" s="322"/>
      <c r="AI67" s="321"/>
      <c r="AJ67" s="322"/>
      <c r="AK67" s="322"/>
      <c r="AL67" s="322"/>
      <c r="AM67" s="321"/>
      <c r="AN67" s="322"/>
      <c r="AO67" s="322"/>
      <c r="AP67" s="322"/>
      <c r="AQ67" s="321"/>
      <c r="AR67" s="322"/>
      <c r="AS67" s="322"/>
      <c r="AT67" s="322"/>
      <c r="AU67" s="321"/>
      <c r="AV67" s="322"/>
      <c r="AW67" s="322"/>
      <c r="AX67" s="322"/>
      <c r="AY67" s="321"/>
      <c r="AZ67" s="322"/>
      <c r="BA67" s="322"/>
      <c r="BB67" s="322"/>
      <c r="BC67" s="321"/>
      <c r="BD67" s="322"/>
      <c r="BE67" s="322"/>
      <c r="BF67" s="322"/>
      <c r="BG67" s="321"/>
      <c r="BH67" s="322"/>
      <c r="BI67" s="322"/>
      <c r="BJ67" s="322"/>
      <c r="BK67" s="321"/>
      <c r="BL67" s="322"/>
      <c r="BM67" s="322"/>
      <c r="BN67" s="322"/>
      <c r="BO67" s="321"/>
      <c r="BP67" s="321"/>
      <c r="BQ67" s="321"/>
      <c r="BR67" s="321"/>
      <c r="BS67" s="321"/>
      <c r="BT67" s="322"/>
      <c r="BU67" s="322"/>
      <c r="BV67" s="322"/>
      <c r="BW67" s="321"/>
      <c r="BX67" s="322"/>
      <c r="BY67" s="322"/>
      <c r="BZ67" s="322"/>
      <c r="CA67" s="321"/>
      <c r="CB67" s="322"/>
      <c r="CC67" s="322"/>
      <c r="CD67" s="322"/>
      <c r="CE67" s="321"/>
      <c r="CF67" s="322"/>
      <c r="CG67" s="322"/>
      <c r="CH67" s="322"/>
      <c r="CI67" s="321"/>
      <c r="CJ67" s="322"/>
      <c r="CK67" s="322"/>
      <c r="CL67" s="322"/>
      <c r="CM67" s="321"/>
      <c r="CN67" s="322"/>
      <c r="CO67" s="322"/>
      <c r="CP67" s="322"/>
      <c r="CQ67" s="321"/>
      <c r="CR67" s="322"/>
      <c r="CS67" s="322"/>
      <c r="CT67" s="322"/>
      <c r="CU67" s="321"/>
      <c r="CV67" s="322"/>
      <c r="CW67" s="322"/>
      <c r="CX67" s="322"/>
      <c r="CY67" s="321"/>
      <c r="CZ67" s="322"/>
      <c r="DA67" s="322"/>
      <c r="DB67" s="322"/>
      <c r="DC67" s="321"/>
      <c r="DD67" s="322"/>
      <c r="DE67" s="322"/>
      <c r="DF67" s="322"/>
      <c r="DG67" s="321"/>
      <c r="DH67" s="322"/>
      <c r="DI67" s="322"/>
      <c r="DJ67" s="322"/>
      <c r="DK67" s="321"/>
      <c r="DL67" s="322"/>
      <c r="DM67" s="322"/>
      <c r="DN67" s="322"/>
      <c r="DO67" s="321"/>
      <c r="DP67" s="322"/>
      <c r="DQ67" s="322"/>
      <c r="DR67" s="322"/>
      <c r="DS67" s="321"/>
      <c r="DT67" s="322"/>
      <c r="DU67" s="322"/>
      <c r="DV67" s="322"/>
      <c r="DW67" s="321"/>
      <c r="DX67" s="322"/>
      <c r="DY67" s="322"/>
      <c r="DZ67" s="322"/>
      <c r="EA67" s="321"/>
      <c r="EB67" s="322"/>
      <c r="EC67" s="322"/>
      <c r="ED67" s="322"/>
      <c r="EE67" s="321"/>
      <c r="EF67" s="322"/>
      <c r="EG67" s="322"/>
      <c r="EH67" s="322"/>
      <c r="EI67" s="321"/>
      <c r="EJ67" s="320"/>
      <c r="EK67" s="320"/>
      <c r="EL67" s="320"/>
      <c r="EM67" s="321"/>
      <c r="EN67" s="320"/>
      <c r="EO67" s="320"/>
      <c r="EP67" s="320"/>
      <c r="EQ67" s="321"/>
      <c r="ER67" s="320"/>
      <c r="ES67" s="320"/>
      <c r="ET67" s="320"/>
      <c r="EU67" s="321"/>
      <c r="EV67" s="320"/>
      <c r="EW67" s="320"/>
      <c r="EX67" s="320"/>
      <c r="EY67" s="321"/>
      <c r="EZ67" s="320"/>
      <c r="FA67" s="320"/>
      <c r="FB67" s="320"/>
      <c r="FC67" s="321"/>
      <c r="FD67" s="320"/>
      <c r="FE67" s="320"/>
      <c r="FF67" s="320"/>
      <c r="FG67" s="321"/>
      <c r="FH67" s="320"/>
      <c r="FI67" s="320"/>
      <c r="FJ67" s="320"/>
      <c r="FK67" s="321"/>
      <c r="FL67" s="320"/>
      <c r="FM67" s="320"/>
      <c r="FN67" s="320"/>
      <c r="FO67" s="321"/>
      <c r="FP67" s="320"/>
      <c r="FQ67" s="320"/>
      <c r="FR67" s="320"/>
      <c r="FS67" s="321"/>
      <c r="FT67" s="320"/>
      <c r="FU67" s="320"/>
      <c r="FV67" s="320"/>
      <c r="FW67" s="321"/>
      <c r="FX67" s="320"/>
      <c r="FY67" s="320"/>
      <c r="FZ67" s="320"/>
      <c r="GA67" s="321"/>
      <c r="GB67" s="320"/>
      <c r="GC67" s="320"/>
      <c r="GD67" s="320"/>
      <c r="GE67" s="321"/>
      <c r="GF67" s="320"/>
      <c r="GG67" s="320"/>
      <c r="GH67" s="320"/>
      <c r="GI67" s="321"/>
      <c r="GJ67" s="320"/>
      <c r="GK67" s="320"/>
      <c r="GL67" s="320"/>
      <c r="GM67" s="321"/>
      <c r="GN67" s="320"/>
      <c r="GO67" s="320"/>
      <c r="GP67" s="320"/>
      <c r="GQ67" s="321"/>
      <c r="GR67" s="320"/>
      <c r="GS67" s="320"/>
      <c r="GT67" s="320"/>
      <c r="GU67" s="321"/>
      <c r="GV67" s="320"/>
      <c r="GW67" s="320"/>
      <c r="GX67" s="320"/>
      <c r="GY67" s="321"/>
      <c r="GZ67" s="320"/>
      <c r="HA67" s="320"/>
      <c r="HB67" s="320"/>
      <c r="HC67" s="321"/>
    </row>
    <row r="76" spans="1:211" ht="15.75" customHeight="1"/>
    <row r="77" spans="1:211" ht="15.75" customHeight="1"/>
    <row r="78" spans="1:211" ht="15.75" customHeight="1"/>
    <row r="79" spans="1:211" ht="15.75" customHeight="1"/>
    <row r="80" spans="1:211" ht="15.75" customHeight="1"/>
    <row r="81" ht="15.75" customHeight="1"/>
    <row r="82" ht="15.75" customHeight="1"/>
    <row r="83" ht="15.75" customHeight="1"/>
    <row r="89" ht="15.75" customHeight="1"/>
  </sheetData>
  <mergeCells count="64">
    <mergeCell ref="GV3:GX3"/>
    <mergeCell ref="A2:C2"/>
    <mergeCell ref="D3:G3"/>
    <mergeCell ref="H3:J3"/>
    <mergeCell ref="L3:N3"/>
    <mergeCell ref="P3:R3"/>
    <mergeCell ref="T3:V3"/>
    <mergeCell ref="X3:Z3"/>
    <mergeCell ref="AB3:AD3"/>
    <mergeCell ref="AF3:AH3"/>
    <mergeCell ref="AJ3:AL3"/>
    <mergeCell ref="AN3:AP3"/>
    <mergeCell ref="AR3:AT3"/>
    <mergeCell ref="AV3:AX3"/>
    <mergeCell ref="AZ3:BB3"/>
    <mergeCell ref="BD3:BF3"/>
    <mergeCell ref="BH3:BJ3"/>
    <mergeCell ref="BL3:BN3"/>
    <mergeCell ref="BP3:BS3"/>
    <mergeCell ref="BT3:BV3"/>
    <mergeCell ref="BX3:BZ3"/>
    <mergeCell ref="CB3:CD3"/>
    <mergeCell ref="CF3:CH3"/>
    <mergeCell ref="CJ3:CL3"/>
    <mergeCell ref="CN3:CP3"/>
    <mergeCell ref="CR3:CT3"/>
    <mergeCell ref="CV3:CX3"/>
    <mergeCell ref="CZ3:DB3"/>
    <mergeCell ref="DD3:DF3"/>
    <mergeCell ref="DH3:DJ3"/>
    <mergeCell ref="DL3:DN3"/>
    <mergeCell ref="DP3:DR3"/>
    <mergeCell ref="DT3:DV3"/>
    <mergeCell ref="DX3:DZ3"/>
    <mergeCell ref="EB3:ED3"/>
    <mergeCell ref="EF3:EH3"/>
    <mergeCell ref="EJ3:EL3"/>
    <mergeCell ref="EN3:EP3"/>
    <mergeCell ref="ER3:ET3"/>
    <mergeCell ref="EV3:EX3"/>
    <mergeCell ref="EZ3:FB3"/>
    <mergeCell ref="GJ3:GL3"/>
    <mergeCell ref="GN3:GP3"/>
    <mergeCell ref="FD3:FF3"/>
    <mergeCell ref="FH3:FJ3"/>
    <mergeCell ref="FL3:FN3"/>
    <mergeCell ref="FP3:FR3"/>
    <mergeCell ref="FT3:FV3"/>
    <mergeCell ref="GR3:GT3"/>
    <mergeCell ref="GZ3:HC3"/>
    <mergeCell ref="D50:G50"/>
    <mergeCell ref="H50:K50"/>
    <mergeCell ref="A3:A4"/>
    <mergeCell ref="A5:A10"/>
    <mergeCell ref="A12:A19"/>
    <mergeCell ref="A21:A28"/>
    <mergeCell ref="A30:A37"/>
    <mergeCell ref="A39:A42"/>
    <mergeCell ref="B3:B4"/>
    <mergeCell ref="C3:C4"/>
    <mergeCell ref="C50:C51"/>
    <mergeCell ref="FX3:FZ3"/>
    <mergeCell ref="GB3:GD3"/>
    <mergeCell ref="GF3:GH3"/>
  </mergeCells>
  <conditionalFormatting sqref="A11">
    <cfRule type="cellIs" dxfId="60" priority="2" operator="lessThan">
      <formula>0</formula>
    </cfRule>
  </conditionalFormatting>
  <conditionalFormatting sqref="A20">
    <cfRule type="cellIs" dxfId="59" priority="1" operator="lessThan">
      <formula>0</formula>
    </cfRule>
  </conditionalFormatting>
  <conditionalFormatting sqref="B39:B42">
    <cfRule type="cellIs" dxfId="58" priority="7" operator="lessThan">
      <formula>0</formula>
    </cfRule>
  </conditionalFormatting>
  <conditionalFormatting sqref="B10:C11">
    <cfRule type="cellIs" dxfId="57" priority="6" operator="lessThan">
      <formula>0</formula>
    </cfRule>
  </conditionalFormatting>
  <conditionalFormatting sqref="B43:C44">
    <cfRule type="cellIs" dxfId="56" priority="4" operator="lessThan">
      <formula>0</formula>
    </cfRule>
  </conditionalFormatting>
  <conditionalFormatting sqref="T2">
    <cfRule type="cellIs" dxfId="55" priority="16253" operator="lessThan">
      <formula>0</formula>
    </cfRule>
  </conditionalFormatting>
  <conditionalFormatting sqref="X2">
    <cfRule type="cellIs" dxfId="54" priority="16252" operator="lessThan">
      <formula>0</formula>
    </cfRule>
  </conditionalFormatting>
  <conditionalFormatting sqref="AB2">
    <cfRule type="cellIs" dxfId="53" priority="16251" operator="lessThan">
      <formula>0</formula>
    </cfRule>
  </conditionalFormatting>
  <conditionalFormatting sqref="AF2">
    <cfRule type="cellIs" dxfId="52" priority="16250" operator="lessThan">
      <formula>0</formula>
    </cfRule>
  </conditionalFormatting>
  <conditionalFormatting sqref="AJ2">
    <cfRule type="cellIs" dxfId="51" priority="16249" operator="lessThan">
      <formula>0</formula>
    </cfRule>
  </conditionalFormatting>
  <conditionalFormatting sqref="AN2">
    <cfRule type="cellIs" dxfId="50" priority="16248" operator="lessThan">
      <formula>0</formula>
    </cfRule>
  </conditionalFormatting>
  <conditionalFormatting sqref="AR2">
    <cfRule type="cellIs" dxfId="49" priority="16246" operator="lessThan">
      <formula>0</formula>
    </cfRule>
  </conditionalFormatting>
  <conditionalFormatting sqref="AV2">
    <cfRule type="cellIs" dxfId="48" priority="16244" operator="lessThan">
      <formula>0</formula>
    </cfRule>
  </conditionalFormatting>
  <conditionalFormatting sqref="AZ2">
    <cfRule type="cellIs" dxfId="47" priority="16242" operator="lessThan">
      <formula>0</formula>
    </cfRule>
  </conditionalFormatting>
  <conditionalFormatting sqref="BD2">
    <cfRule type="cellIs" dxfId="46" priority="16239" operator="lessThan">
      <formula>0</formula>
    </cfRule>
  </conditionalFormatting>
  <conditionalFormatting sqref="BH2">
    <cfRule type="cellIs" dxfId="45" priority="16236" operator="lessThan">
      <formula>0</formula>
    </cfRule>
  </conditionalFormatting>
  <conditionalFormatting sqref="BL2">
    <cfRule type="cellIs" dxfId="44" priority="16233" operator="lessThan">
      <formula>0</formula>
    </cfRule>
  </conditionalFormatting>
  <conditionalFormatting sqref="BP3">
    <cfRule type="cellIs" dxfId="43" priority="3" operator="lessThan">
      <formula>0</formula>
    </cfRule>
  </conditionalFormatting>
  <conditionalFormatting sqref="BT2">
    <cfRule type="cellIs" dxfId="42" priority="16230" operator="lessThan">
      <formula>0</formula>
    </cfRule>
  </conditionalFormatting>
  <conditionalFormatting sqref="BX2">
    <cfRule type="cellIs" dxfId="41" priority="16227" operator="lessThan">
      <formula>0</formula>
    </cfRule>
  </conditionalFormatting>
  <conditionalFormatting sqref="CB2">
    <cfRule type="cellIs" dxfId="40" priority="16224" operator="lessThan">
      <formula>0</formula>
    </cfRule>
  </conditionalFormatting>
  <conditionalFormatting sqref="CJ2">
    <cfRule type="cellIs" dxfId="39" priority="16221" operator="lessThan">
      <formula>0</formula>
    </cfRule>
  </conditionalFormatting>
  <conditionalFormatting sqref="CN2">
    <cfRule type="cellIs" dxfId="38" priority="16215" operator="lessThan">
      <formula>0</formula>
    </cfRule>
  </conditionalFormatting>
  <conditionalFormatting sqref="CR2">
    <cfRule type="cellIs" dxfId="37" priority="16212" operator="lessThan">
      <formula>0</formula>
    </cfRule>
  </conditionalFormatting>
  <conditionalFormatting sqref="CZ2">
    <cfRule type="cellIs" dxfId="36" priority="16209" operator="lessThan">
      <formula>0</formula>
    </cfRule>
  </conditionalFormatting>
  <conditionalFormatting sqref="DD2">
    <cfRule type="cellIs" dxfId="35" priority="16206" operator="lessThan">
      <formula>0</formula>
    </cfRule>
  </conditionalFormatting>
  <conditionalFormatting sqref="DH2">
    <cfRule type="cellIs" dxfId="34" priority="16203" operator="lessThan">
      <formula>0</formula>
    </cfRule>
  </conditionalFormatting>
  <conditionalFormatting sqref="DL2">
    <cfRule type="cellIs" dxfId="33" priority="16200" operator="lessThan">
      <formula>0</formula>
    </cfRule>
  </conditionalFormatting>
  <conditionalFormatting sqref="DP2">
    <cfRule type="cellIs" dxfId="32" priority="16197" operator="lessThan">
      <formula>0</formula>
    </cfRule>
  </conditionalFormatting>
  <conditionalFormatting sqref="DT2">
    <cfRule type="cellIs" dxfId="31" priority="16194" operator="lessThan">
      <formula>0</formula>
    </cfRule>
  </conditionalFormatting>
  <pageMargins left="0.7" right="0.7" top="0.75" bottom="0.75" header="0.3" footer="0.3"/>
  <pageSetup orientation="portrait" horizontalDpi="360" verticalDpi="36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3"/>
  <sheetViews>
    <sheetView zoomScale="85" zoomScaleNormal="85" workbookViewId="0">
      <pane xSplit="2" ySplit="7" topLeftCell="C8" activePane="bottomRight" state="frozenSplit"/>
      <selection pane="topRight"/>
      <selection pane="bottomLeft"/>
      <selection pane="bottomRight" activeCell="A28" sqref="A28"/>
    </sheetView>
  </sheetViews>
  <sheetFormatPr defaultColWidth="9.140625" defaultRowHeight="15"/>
  <cols>
    <col min="1" max="1" width="4.7109375" style="1" customWidth="1"/>
    <col min="2" max="2" width="21.5703125" style="1" customWidth="1"/>
    <col min="3" max="11" width="21.5703125" style="290" customWidth="1"/>
    <col min="12" max="13" width="16.28515625" style="1" customWidth="1"/>
    <col min="14" max="14" width="20.7109375" style="1" customWidth="1"/>
    <col min="15" max="15" width="15" style="1" customWidth="1"/>
    <col min="16" max="16" width="15.5703125" style="1" customWidth="1"/>
    <col min="17" max="18" width="15" style="1" customWidth="1"/>
    <col min="19" max="19" width="15.5703125" style="1" customWidth="1"/>
    <col min="20" max="21" width="15" style="1" customWidth="1"/>
    <col min="22" max="22" width="15.5703125" style="1" customWidth="1"/>
    <col min="23" max="24" width="15" style="1" customWidth="1"/>
    <col min="25" max="25" width="15.5703125" style="1" customWidth="1"/>
    <col min="26" max="27" width="15" style="1" customWidth="1"/>
    <col min="28" max="28" width="15.5703125" style="1" customWidth="1"/>
    <col min="29" max="30" width="15" style="1" customWidth="1"/>
    <col min="31" max="31" width="15.5703125" style="1" customWidth="1"/>
    <col min="32" max="33" width="15" style="1" customWidth="1"/>
    <col min="34" max="34" width="15.5703125" style="1" customWidth="1"/>
    <col min="35" max="36" width="15" style="1" customWidth="1"/>
    <col min="37" max="37" width="15.5703125" style="1" customWidth="1"/>
    <col min="38" max="38" width="18" style="1" customWidth="1"/>
    <col min="39" max="39" width="15" style="1" customWidth="1"/>
    <col min="40" max="40" width="15.5703125" style="1" customWidth="1"/>
    <col min="41" max="41" width="18" style="1" customWidth="1"/>
    <col min="42" max="44" width="16.42578125" style="1" customWidth="1"/>
    <col min="45" max="45" width="15.5703125" style="1" customWidth="1"/>
    <col min="46" max="46" width="13" style="1" customWidth="1"/>
    <col min="47" max="47" width="16.42578125" style="1" customWidth="1"/>
    <col min="48" max="48" width="15.5703125" style="1" customWidth="1"/>
    <col min="49" max="49" width="13" style="1" customWidth="1"/>
    <col min="50" max="50" width="16.42578125" style="1" customWidth="1"/>
    <col min="51" max="51" width="15.5703125" style="1" customWidth="1"/>
    <col min="52" max="52" width="13" style="1" customWidth="1"/>
    <col min="53" max="53" width="16.42578125" style="1" customWidth="1"/>
    <col min="54" max="16384" width="9.140625" style="1"/>
  </cols>
  <sheetData>
    <row r="1" spans="1:53">
      <c r="C1" s="1"/>
      <c r="D1" s="1"/>
      <c r="E1" s="1"/>
      <c r="F1" s="1"/>
      <c r="G1" s="1"/>
      <c r="H1" s="6"/>
      <c r="I1" s="1"/>
      <c r="J1" s="1"/>
      <c r="K1" s="1"/>
      <c r="O1" s="6"/>
      <c r="P1" s="6"/>
      <c r="Q1" s="5"/>
      <c r="R1" s="6"/>
      <c r="S1" s="6"/>
      <c r="T1" s="5"/>
      <c r="U1" s="6"/>
      <c r="V1" s="6"/>
      <c r="W1" s="5"/>
      <c r="X1" s="6"/>
      <c r="Y1" s="6"/>
      <c r="Z1" s="5"/>
      <c r="AA1" s="6"/>
      <c r="AB1" s="6"/>
      <c r="AC1" s="5"/>
      <c r="AD1" s="6"/>
      <c r="AE1" s="6"/>
      <c r="AF1" s="5"/>
      <c r="AG1" s="6"/>
      <c r="AH1" s="6"/>
      <c r="AI1" s="5"/>
      <c r="AJ1" s="6"/>
      <c r="AK1" s="6"/>
      <c r="AL1" s="5"/>
      <c r="AM1" s="6"/>
      <c r="AN1" s="6"/>
      <c r="AO1" s="5"/>
      <c r="AP1" s="5"/>
      <c r="AQ1" s="5"/>
      <c r="AR1" s="5"/>
      <c r="AU1" s="5"/>
      <c r="AX1" s="5"/>
      <c r="BA1" s="5"/>
    </row>
    <row r="2" spans="1:53" ht="45.6" customHeight="1">
      <c r="B2" s="291" t="s">
        <v>106</v>
      </c>
      <c r="C2" s="1"/>
      <c r="D2" s="1"/>
      <c r="E2" s="1"/>
      <c r="F2" s="1"/>
      <c r="G2" s="1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</row>
    <row r="3" spans="1:53" ht="15" customHeight="1">
      <c r="C3" s="1"/>
      <c r="D3" s="1"/>
      <c r="E3" s="1"/>
      <c r="F3" s="1"/>
      <c r="G3" s="1"/>
      <c r="H3" s="6"/>
      <c r="I3" s="1"/>
      <c r="J3" s="1"/>
      <c r="K3" s="1"/>
      <c r="BA3" s="5"/>
    </row>
    <row r="4" spans="1:53" ht="15.75" customHeight="1">
      <c r="B4" s="292" t="e">
        <f>#REF!</f>
        <v>#REF!</v>
      </c>
      <c r="C4" s="292"/>
      <c r="D4" s="292"/>
      <c r="E4" s="293"/>
      <c r="F4" s="293"/>
      <c r="G4" s="293"/>
      <c r="H4" s="47"/>
      <c r="I4" s="293"/>
      <c r="J4" s="293"/>
      <c r="K4" s="293"/>
      <c r="AK4" s="47"/>
      <c r="AL4" s="151"/>
      <c r="AM4" s="47"/>
      <c r="AN4" s="47"/>
      <c r="AO4" s="151"/>
      <c r="AP4" s="47"/>
      <c r="AQ4" s="47"/>
      <c r="AR4" s="47"/>
      <c r="AU4" s="47"/>
      <c r="AX4" s="47"/>
      <c r="BA4" s="47"/>
    </row>
    <row r="5" spans="1:53" ht="15.75" customHeight="1">
      <c r="A5" s="620" t="s">
        <v>107</v>
      </c>
      <c r="B5" s="623" t="s">
        <v>108</v>
      </c>
      <c r="C5" s="628" t="s">
        <v>7</v>
      </c>
      <c r="D5" s="628"/>
      <c r="E5" s="628" t="s">
        <v>109</v>
      </c>
      <c r="F5" s="639" t="s">
        <v>110</v>
      </c>
      <c r="G5" s="639"/>
      <c r="H5" s="640" t="s">
        <v>111</v>
      </c>
      <c r="I5" s="640"/>
      <c r="J5" s="641" t="s">
        <v>112</v>
      </c>
      <c r="K5" s="642"/>
      <c r="L5" s="643" t="s">
        <v>106</v>
      </c>
      <c r="M5" s="644"/>
      <c r="N5" s="644"/>
      <c r="O5" s="644"/>
      <c r="P5" s="644"/>
      <c r="Q5" s="644"/>
      <c r="R5" s="644"/>
      <c r="S5" s="644"/>
      <c r="T5" s="644"/>
      <c r="U5" s="644"/>
      <c r="V5" s="644"/>
      <c r="W5" s="644"/>
      <c r="X5" s="644"/>
      <c r="Y5" s="644"/>
      <c r="Z5" s="644"/>
      <c r="AA5" s="644"/>
      <c r="AB5" s="644"/>
      <c r="AC5" s="644"/>
      <c r="AD5" s="644"/>
      <c r="AE5" s="644"/>
      <c r="AF5" s="644"/>
      <c r="AG5" s="644"/>
      <c r="AH5" s="644"/>
      <c r="AI5" s="644"/>
      <c r="AJ5" s="644"/>
      <c r="AK5" s="644"/>
      <c r="AL5" s="644"/>
      <c r="AM5" s="644"/>
      <c r="AN5" s="644"/>
      <c r="AO5" s="644"/>
      <c r="AP5" s="644"/>
      <c r="AQ5" s="644"/>
      <c r="AR5" s="644"/>
      <c r="AS5" s="644"/>
      <c r="AT5" s="644"/>
      <c r="AU5" s="644"/>
      <c r="AV5" s="644"/>
      <c r="AW5" s="644"/>
      <c r="AX5" s="644"/>
      <c r="AY5" s="644"/>
      <c r="AZ5" s="644"/>
      <c r="BA5" s="644"/>
    </row>
    <row r="6" spans="1:53" ht="15" customHeight="1">
      <c r="A6" s="621"/>
      <c r="B6" s="624"/>
      <c r="C6" s="626" t="s">
        <v>94</v>
      </c>
      <c r="D6" s="626" t="s">
        <v>95</v>
      </c>
      <c r="E6" s="626"/>
      <c r="F6" s="629" t="s">
        <v>94</v>
      </c>
      <c r="G6" s="629" t="s">
        <v>95</v>
      </c>
      <c r="H6" s="631" t="s">
        <v>94</v>
      </c>
      <c r="I6" s="631" t="s">
        <v>95</v>
      </c>
      <c r="J6" s="633" t="s">
        <v>94</v>
      </c>
      <c r="K6" s="635" t="s">
        <v>95</v>
      </c>
      <c r="L6" s="638" t="s">
        <v>113</v>
      </c>
      <c r="M6" s="637"/>
      <c r="N6" s="637"/>
      <c r="O6" s="637" t="s">
        <v>114</v>
      </c>
      <c r="P6" s="637"/>
      <c r="Q6" s="637"/>
      <c r="R6" s="637" t="s">
        <v>115</v>
      </c>
      <c r="S6" s="637"/>
      <c r="T6" s="637"/>
      <c r="U6" s="637" t="s">
        <v>116</v>
      </c>
      <c r="V6" s="637"/>
      <c r="W6" s="637"/>
      <c r="X6" s="637" t="s">
        <v>117</v>
      </c>
      <c r="Y6" s="637"/>
      <c r="Z6" s="637"/>
      <c r="AA6" s="637" t="s">
        <v>118</v>
      </c>
      <c r="AB6" s="637"/>
      <c r="AC6" s="637"/>
      <c r="AD6" s="637" t="s">
        <v>119</v>
      </c>
      <c r="AE6" s="637"/>
      <c r="AF6" s="637"/>
      <c r="AG6" s="637" t="s">
        <v>120</v>
      </c>
      <c r="AH6" s="637"/>
      <c r="AI6" s="637"/>
      <c r="AJ6" s="637" t="s">
        <v>121</v>
      </c>
      <c r="AK6" s="637"/>
      <c r="AL6" s="637"/>
      <c r="AM6" s="637" t="s">
        <v>122</v>
      </c>
      <c r="AN6" s="637"/>
      <c r="AO6" s="637"/>
      <c r="AP6" s="619" t="s">
        <v>123</v>
      </c>
      <c r="AQ6" s="619"/>
      <c r="AR6" s="619"/>
      <c r="AS6" s="619" t="s">
        <v>124</v>
      </c>
      <c r="AT6" s="619"/>
      <c r="AU6" s="619"/>
      <c r="AV6" s="619" t="s">
        <v>125</v>
      </c>
      <c r="AW6" s="619"/>
      <c r="AX6" s="619"/>
      <c r="AY6" s="619" t="s">
        <v>126</v>
      </c>
      <c r="AZ6" s="619"/>
      <c r="BA6" s="619"/>
    </row>
    <row r="7" spans="1:53" ht="15" customHeight="1">
      <c r="A7" s="622"/>
      <c r="B7" s="625"/>
      <c r="C7" s="627"/>
      <c r="D7" s="627"/>
      <c r="E7" s="627"/>
      <c r="F7" s="630"/>
      <c r="G7" s="630"/>
      <c r="H7" s="632"/>
      <c r="I7" s="632"/>
      <c r="J7" s="634"/>
      <c r="K7" s="636"/>
      <c r="L7" s="310" t="s">
        <v>94</v>
      </c>
      <c r="M7" s="311" t="s">
        <v>95</v>
      </c>
      <c r="N7" s="311" t="s">
        <v>96</v>
      </c>
      <c r="O7" s="311" t="s">
        <v>94</v>
      </c>
      <c r="P7" s="311" t="s">
        <v>95</v>
      </c>
      <c r="Q7" s="311" t="s">
        <v>96</v>
      </c>
      <c r="R7" s="311" t="s">
        <v>94</v>
      </c>
      <c r="S7" s="311" t="s">
        <v>95</v>
      </c>
      <c r="T7" s="311" t="s">
        <v>96</v>
      </c>
      <c r="U7" s="311" t="s">
        <v>94</v>
      </c>
      <c r="V7" s="311" t="s">
        <v>95</v>
      </c>
      <c r="W7" s="311" t="s">
        <v>96</v>
      </c>
      <c r="X7" s="311" t="s">
        <v>94</v>
      </c>
      <c r="Y7" s="311" t="s">
        <v>95</v>
      </c>
      <c r="Z7" s="311" t="s">
        <v>96</v>
      </c>
      <c r="AA7" s="311" t="s">
        <v>94</v>
      </c>
      <c r="AB7" s="311" t="s">
        <v>95</v>
      </c>
      <c r="AC7" s="311" t="s">
        <v>96</v>
      </c>
      <c r="AD7" s="311" t="s">
        <v>94</v>
      </c>
      <c r="AE7" s="311" t="s">
        <v>95</v>
      </c>
      <c r="AF7" s="311" t="s">
        <v>96</v>
      </c>
      <c r="AG7" s="311" t="s">
        <v>94</v>
      </c>
      <c r="AH7" s="311" t="s">
        <v>95</v>
      </c>
      <c r="AI7" s="311" t="s">
        <v>96</v>
      </c>
      <c r="AJ7" s="311" t="s">
        <v>94</v>
      </c>
      <c r="AK7" s="311" t="s">
        <v>95</v>
      </c>
      <c r="AL7" s="311" t="s">
        <v>96</v>
      </c>
      <c r="AM7" s="311" t="s">
        <v>94</v>
      </c>
      <c r="AN7" s="311" t="s">
        <v>95</v>
      </c>
      <c r="AO7" s="311" t="s">
        <v>96</v>
      </c>
      <c r="AP7" s="316" t="s">
        <v>94</v>
      </c>
      <c r="AQ7" s="316" t="s">
        <v>95</v>
      </c>
      <c r="AR7" s="316" t="s">
        <v>96</v>
      </c>
      <c r="AS7" s="316" t="s">
        <v>94</v>
      </c>
      <c r="AT7" s="316" t="s">
        <v>95</v>
      </c>
      <c r="AU7" s="316" t="s">
        <v>96</v>
      </c>
      <c r="AV7" s="316" t="s">
        <v>94</v>
      </c>
      <c r="AW7" s="316" t="s">
        <v>95</v>
      </c>
      <c r="AX7" s="316" t="s">
        <v>96</v>
      </c>
      <c r="AY7" s="316" t="s">
        <v>94</v>
      </c>
      <c r="AZ7" s="316" t="s">
        <v>95</v>
      </c>
      <c r="BA7" s="316" t="s">
        <v>96</v>
      </c>
    </row>
    <row r="8" spans="1:53" ht="15" customHeight="1">
      <c r="A8" s="294">
        <v>1</v>
      </c>
      <c r="B8" s="295" t="e">
        <f>B4</f>
        <v>#REF!</v>
      </c>
      <c r="C8" s="296" t="e">
        <f>F8+H8+J8</f>
        <v>#REF!</v>
      </c>
      <c r="D8" s="296">
        <f>G8+I8+K8</f>
        <v>0</v>
      </c>
      <c r="E8" s="297" t="e">
        <f>D8-C8</f>
        <v>#REF!</v>
      </c>
      <c r="F8" s="296" t="e">
        <f t="shared" ref="F8:F37" si="0">SUMIF($L$7:$AO$7,$F$6,L8:AO8)</f>
        <v>#REF!</v>
      </c>
      <c r="G8" s="296">
        <f t="shared" ref="G8:G37" si="1">SUMIF($L$7:$AO$7,$G$6,L8:AO8)</f>
        <v>0</v>
      </c>
      <c r="H8" s="296" t="e">
        <f t="shared" ref="H8:H37" si="2">SUMIF($AP$7:$BA$7,$H$6,AP8:BA8)</f>
        <v>#REF!</v>
      </c>
      <c r="I8" s="296">
        <f t="shared" ref="I8:I37" si="3">SUMIF($AP$7:$BA$7,$I$6,AP8:BA8)</f>
        <v>0</v>
      </c>
      <c r="J8" s="296"/>
      <c r="K8" s="296"/>
      <c r="L8" s="297" t="e">
        <f>INDEX(#REF!,MATCH(B8,#REF!,0),MATCH($L$6,#REF!,0))</f>
        <v>#REF!</v>
      </c>
      <c r="M8" s="312">
        <v>0</v>
      </c>
      <c r="N8" s="297" t="e">
        <f t="shared" ref="N8" si="4">M8-L8</f>
        <v>#REF!</v>
      </c>
      <c r="O8" s="297" t="e">
        <f>INDEX(#REF!,MATCH(B8,#REF!,0),MATCH($O$6,#REF!,0))</f>
        <v>#REF!</v>
      </c>
      <c r="P8" s="312">
        <v>0</v>
      </c>
      <c r="Q8" s="297" t="e">
        <f t="shared" ref="Q8" si="5">P8-O8</f>
        <v>#REF!</v>
      </c>
      <c r="R8" s="297" t="e">
        <f>INDEX(#REF!,MATCH(B8,#REF!,0),MATCH($R$6,#REF!,0))</f>
        <v>#REF!</v>
      </c>
      <c r="S8" s="312">
        <v>0</v>
      </c>
      <c r="T8" s="297" t="e">
        <f t="shared" ref="T8" si="6">S8-R8</f>
        <v>#REF!</v>
      </c>
      <c r="U8" s="297" t="e">
        <f>INDEX(#REF!,MATCH(B8,#REF!,0),MATCH($U$6,#REF!,0))</f>
        <v>#REF!</v>
      </c>
      <c r="V8" s="312">
        <v>0</v>
      </c>
      <c r="W8" s="297" t="e">
        <f t="shared" ref="W8" si="7">V8-U8</f>
        <v>#REF!</v>
      </c>
      <c r="X8" s="297" t="e">
        <f>INDEX(#REF!,MATCH(B8,#REF!,0),MATCH($X$6,#REF!,0))</f>
        <v>#REF!</v>
      </c>
      <c r="Y8" s="312">
        <v>0</v>
      </c>
      <c r="Z8" s="297" t="e">
        <f t="shared" ref="Z8" si="8">Y8-X8</f>
        <v>#REF!</v>
      </c>
      <c r="AA8" s="297" t="e">
        <f>INDEX(#REF!,MATCH(B8,#REF!,0),MATCH($AA$6,#REF!,0))</f>
        <v>#REF!</v>
      </c>
      <c r="AB8" s="312">
        <v>0</v>
      </c>
      <c r="AC8" s="297" t="e">
        <f t="shared" ref="AC8" si="9">AB8-AA8</f>
        <v>#REF!</v>
      </c>
      <c r="AD8" s="297" t="e">
        <f>INDEX(#REF!,MATCH(B8,#REF!,0),MATCH($AD$6,#REF!,0))</f>
        <v>#REF!</v>
      </c>
      <c r="AE8" s="312">
        <v>0</v>
      </c>
      <c r="AF8" s="297" t="e">
        <f t="shared" ref="AF8" si="10">AE8-AD8</f>
        <v>#REF!</v>
      </c>
      <c r="AG8" s="297" t="e">
        <f>INDEX(#REF!,MATCH(B8,#REF!,0),MATCH($AG$6,#REF!,0))</f>
        <v>#REF!</v>
      </c>
      <c r="AH8" s="312">
        <v>0</v>
      </c>
      <c r="AI8" s="297" t="e">
        <f t="shared" ref="AI8" si="11">AH8-AG8</f>
        <v>#REF!</v>
      </c>
      <c r="AJ8" s="297" t="e">
        <f>INDEX(#REF!,MATCH(B8,#REF!,0),MATCH($AJ$6,#REF!,0))</f>
        <v>#REF!</v>
      </c>
      <c r="AK8" s="312">
        <v>0</v>
      </c>
      <c r="AL8" s="297" t="e">
        <f t="shared" ref="AL8" si="12">AK8-AJ8</f>
        <v>#REF!</v>
      </c>
      <c r="AM8" s="297" t="e">
        <f>INDEX(#REF!,MATCH(B8,#REF!,0),MATCH($AM$6,#REF!,0))</f>
        <v>#REF!</v>
      </c>
      <c r="AN8" s="312">
        <v>0</v>
      </c>
      <c r="AO8" s="297" t="e">
        <f t="shared" ref="AO8" si="13">AN8-AM8</f>
        <v>#REF!</v>
      </c>
      <c r="AP8" s="297" t="e">
        <f>INDEX(#REF!,MATCH(B8,#REF!,0),MATCH($AP$6,#REF!,0))</f>
        <v>#REF!</v>
      </c>
      <c r="AQ8" s="312">
        <v>0</v>
      </c>
      <c r="AR8" s="297" t="e">
        <f t="shared" ref="AR8" si="14">AQ8-AP8</f>
        <v>#REF!</v>
      </c>
      <c r="AS8" s="297" t="e">
        <f>INDEX(#REF!,MATCH(B8,#REF!,0),MATCH($AS$6,#REF!,0))</f>
        <v>#REF!</v>
      </c>
      <c r="AT8" s="312">
        <v>0</v>
      </c>
      <c r="AU8" s="297" t="e">
        <f t="shared" ref="AU8" si="15">AT8-AS8</f>
        <v>#REF!</v>
      </c>
      <c r="AV8" s="297" t="e">
        <f>INDEX(#REF!,MATCH(B8,#REF!,0),MATCH($AV$6,#REF!,0))</f>
        <v>#REF!</v>
      </c>
      <c r="AW8" s="312">
        <v>0</v>
      </c>
      <c r="AX8" s="297" t="e">
        <f t="shared" ref="AX8" si="16">AW8-AV8</f>
        <v>#REF!</v>
      </c>
      <c r="AY8" s="297" t="e">
        <f>INDEX(#REF!,MATCH(B8,#REF!,0),MATCH($AY$6,#REF!,0))</f>
        <v>#REF!</v>
      </c>
      <c r="AZ8" s="312">
        <v>0</v>
      </c>
      <c r="BA8" s="297" t="e">
        <f t="shared" ref="BA8" si="17">AZ8-AY8</f>
        <v>#REF!</v>
      </c>
    </row>
    <row r="9" spans="1:53">
      <c r="A9" s="298">
        <f>A8+1</f>
        <v>2</v>
      </c>
      <c r="B9" s="299" t="e">
        <f>B8+1</f>
        <v>#REF!</v>
      </c>
      <c r="C9" s="300" t="e">
        <f t="shared" ref="C9:D35" si="18">F9+H9+J9</f>
        <v>#REF!</v>
      </c>
      <c r="D9" s="300">
        <f t="shared" si="18"/>
        <v>0</v>
      </c>
      <c r="E9" s="300" t="e">
        <f t="shared" ref="E9:E35" si="19">D9-C9</f>
        <v>#REF!</v>
      </c>
      <c r="F9" s="300" t="e">
        <f t="shared" si="0"/>
        <v>#REF!</v>
      </c>
      <c r="G9" s="300">
        <f t="shared" si="1"/>
        <v>0</v>
      </c>
      <c r="H9" s="300" t="e">
        <f t="shared" si="2"/>
        <v>#REF!</v>
      </c>
      <c r="I9" s="300">
        <f t="shared" si="3"/>
        <v>0</v>
      </c>
      <c r="J9" s="300"/>
      <c r="K9" s="300"/>
      <c r="L9" s="313" t="e">
        <f>INDEX(#REF!,MATCH(B9,#REF!,0),MATCH($L$6,#REF!,0))</f>
        <v>#REF!</v>
      </c>
      <c r="M9" s="314">
        <v>0</v>
      </c>
      <c r="N9" s="313" t="e">
        <f t="shared" ref="N9:N37" si="20">M9-L9</f>
        <v>#REF!</v>
      </c>
      <c r="O9" s="313" t="e">
        <f>INDEX(#REF!,MATCH(B9,#REF!,0),MATCH($O$6,#REF!,0))</f>
        <v>#REF!</v>
      </c>
      <c r="P9" s="314">
        <v>0</v>
      </c>
      <c r="Q9" s="313" t="e">
        <f t="shared" ref="Q9:Q37" si="21">P9-O9</f>
        <v>#REF!</v>
      </c>
      <c r="R9" s="313" t="e">
        <f>INDEX(#REF!,MATCH(B9,#REF!,0),MATCH($R$6,#REF!,0))</f>
        <v>#REF!</v>
      </c>
      <c r="S9" s="314">
        <v>0</v>
      </c>
      <c r="T9" s="313" t="e">
        <f t="shared" ref="T9:T37" si="22">S9-R9</f>
        <v>#REF!</v>
      </c>
      <c r="U9" s="313" t="e">
        <f>INDEX(#REF!,MATCH(B9,#REF!,0),MATCH($U$6,#REF!,0))</f>
        <v>#REF!</v>
      </c>
      <c r="V9" s="314">
        <v>0</v>
      </c>
      <c r="W9" s="313" t="e">
        <f t="shared" ref="W9:W37" si="23">V9-U9</f>
        <v>#REF!</v>
      </c>
      <c r="X9" s="313" t="e">
        <f>INDEX(#REF!,MATCH(B9,#REF!,0),MATCH($X$6,#REF!,0))</f>
        <v>#REF!</v>
      </c>
      <c r="Y9" s="314">
        <v>0</v>
      </c>
      <c r="Z9" s="313" t="e">
        <f t="shared" ref="Z9:Z37" si="24">Y9-X9</f>
        <v>#REF!</v>
      </c>
      <c r="AA9" s="313" t="e">
        <f>INDEX(#REF!,MATCH(B9,#REF!,0),MATCH($AA$6,#REF!,0))</f>
        <v>#REF!</v>
      </c>
      <c r="AB9" s="314">
        <v>0</v>
      </c>
      <c r="AC9" s="313" t="e">
        <f t="shared" ref="AC9:AC37" si="25">AB9-AA9</f>
        <v>#REF!</v>
      </c>
      <c r="AD9" s="313" t="e">
        <f>INDEX(#REF!,MATCH(B9,#REF!,0),MATCH($AD$6,#REF!,0))</f>
        <v>#REF!</v>
      </c>
      <c r="AE9" s="314">
        <v>0</v>
      </c>
      <c r="AF9" s="313" t="e">
        <f t="shared" ref="AF9:AF37" si="26">AE9-AD9</f>
        <v>#REF!</v>
      </c>
      <c r="AG9" s="313" t="e">
        <f>INDEX(#REF!,MATCH(B9,#REF!,0),MATCH($AG$6,#REF!,0))</f>
        <v>#REF!</v>
      </c>
      <c r="AH9" s="314">
        <v>0</v>
      </c>
      <c r="AI9" s="313" t="e">
        <f t="shared" ref="AI9:AI37" si="27">AH9-AG9</f>
        <v>#REF!</v>
      </c>
      <c r="AJ9" s="313" t="e">
        <f>INDEX(#REF!,MATCH(B9,#REF!,0),MATCH($AJ$6,#REF!,0))</f>
        <v>#REF!</v>
      </c>
      <c r="AK9" s="314">
        <v>0</v>
      </c>
      <c r="AL9" s="313" t="e">
        <f t="shared" ref="AL9:AL37" si="28">AK9-AJ9</f>
        <v>#REF!</v>
      </c>
      <c r="AM9" s="313" t="e">
        <f>INDEX(#REF!,MATCH(B9,#REF!,0),MATCH($AM$6,#REF!,0))</f>
        <v>#REF!</v>
      </c>
      <c r="AN9" s="314">
        <v>0</v>
      </c>
      <c r="AO9" s="313" t="e">
        <f t="shared" ref="AO9:AO37" si="29">AN9-AM9</f>
        <v>#REF!</v>
      </c>
      <c r="AP9" s="313" t="e">
        <f>INDEX(#REF!,MATCH(B9,#REF!,0),MATCH($AP$6,#REF!,0))</f>
        <v>#REF!</v>
      </c>
      <c r="AQ9" s="314">
        <v>0</v>
      </c>
      <c r="AR9" s="313" t="e">
        <f t="shared" ref="AR9:AR37" si="30">AQ9-AP9</f>
        <v>#REF!</v>
      </c>
      <c r="AS9" s="313" t="e">
        <f>INDEX(#REF!,MATCH(B9,#REF!,0),MATCH($AS$6,#REF!,0))</f>
        <v>#REF!</v>
      </c>
      <c r="AT9" s="314">
        <v>0</v>
      </c>
      <c r="AU9" s="313" t="e">
        <f t="shared" ref="AU9:AU37" si="31">AT9-AS9</f>
        <v>#REF!</v>
      </c>
      <c r="AV9" s="313" t="e">
        <f>INDEX(#REF!,MATCH(B9,#REF!,0),MATCH($AV$6,#REF!,0))</f>
        <v>#REF!</v>
      </c>
      <c r="AW9" s="314">
        <v>0</v>
      </c>
      <c r="AX9" s="313" t="e">
        <f t="shared" ref="AX9:AX37" si="32">AW9-AV9</f>
        <v>#REF!</v>
      </c>
      <c r="AY9" s="313" t="e">
        <f>INDEX(#REF!,MATCH(B9,#REF!,0),MATCH($AY$6,#REF!,0))</f>
        <v>#REF!</v>
      </c>
      <c r="AZ9" s="314">
        <v>0</v>
      </c>
      <c r="BA9" s="313" t="e">
        <f t="shared" ref="BA9:BA37" si="33">AZ9-AY9</f>
        <v>#REF!</v>
      </c>
    </row>
    <row r="10" spans="1:53">
      <c r="A10" s="298">
        <f t="shared" ref="A10:B25" si="34">A9+1</f>
        <v>3</v>
      </c>
      <c r="B10" s="299" t="e">
        <f t="shared" si="34"/>
        <v>#REF!</v>
      </c>
      <c r="C10" s="300" t="e">
        <f t="shared" si="18"/>
        <v>#REF!</v>
      </c>
      <c r="D10" s="300">
        <f t="shared" si="18"/>
        <v>0</v>
      </c>
      <c r="E10" s="300" t="e">
        <f t="shared" si="19"/>
        <v>#REF!</v>
      </c>
      <c r="F10" s="300" t="e">
        <f t="shared" si="0"/>
        <v>#REF!</v>
      </c>
      <c r="G10" s="300">
        <f t="shared" si="1"/>
        <v>0</v>
      </c>
      <c r="H10" s="300" t="e">
        <f t="shared" si="2"/>
        <v>#REF!</v>
      </c>
      <c r="I10" s="300">
        <f t="shared" si="3"/>
        <v>0</v>
      </c>
      <c r="J10" s="300"/>
      <c r="K10" s="300"/>
      <c r="L10" s="313" t="e">
        <f>INDEX(#REF!,MATCH(B10,#REF!,0),MATCH($L$6,#REF!,0))</f>
        <v>#REF!</v>
      </c>
      <c r="M10" s="314">
        <v>0</v>
      </c>
      <c r="N10" s="313" t="e">
        <f t="shared" si="20"/>
        <v>#REF!</v>
      </c>
      <c r="O10" s="313" t="e">
        <f>INDEX(#REF!,MATCH(B10,#REF!,0),MATCH($O$6,#REF!,0))</f>
        <v>#REF!</v>
      </c>
      <c r="P10" s="314">
        <v>0</v>
      </c>
      <c r="Q10" s="313" t="e">
        <f t="shared" si="21"/>
        <v>#REF!</v>
      </c>
      <c r="R10" s="313" t="e">
        <f>INDEX(#REF!,MATCH(B10,#REF!,0),MATCH($R$6,#REF!,0))</f>
        <v>#REF!</v>
      </c>
      <c r="S10" s="314">
        <v>0</v>
      </c>
      <c r="T10" s="313" t="e">
        <f t="shared" si="22"/>
        <v>#REF!</v>
      </c>
      <c r="U10" s="313" t="e">
        <f>INDEX(#REF!,MATCH(B10,#REF!,0),MATCH($U$6,#REF!,0))</f>
        <v>#REF!</v>
      </c>
      <c r="V10" s="314">
        <v>0</v>
      </c>
      <c r="W10" s="313" t="e">
        <f t="shared" si="23"/>
        <v>#REF!</v>
      </c>
      <c r="X10" s="313" t="e">
        <f>INDEX(#REF!,MATCH(B10,#REF!,0),MATCH($X$6,#REF!,0))</f>
        <v>#REF!</v>
      </c>
      <c r="Y10" s="314">
        <v>0</v>
      </c>
      <c r="Z10" s="313" t="e">
        <f t="shared" si="24"/>
        <v>#REF!</v>
      </c>
      <c r="AA10" s="313" t="e">
        <f>INDEX(#REF!,MATCH(B10,#REF!,0),MATCH($AA$6,#REF!,0))</f>
        <v>#REF!</v>
      </c>
      <c r="AB10" s="314">
        <v>0</v>
      </c>
      <c r="AC10" s="313" t="e">
        <f t="shared" si="25"/>
        <v>#REF!</v>
      </c>
      <c r="AD10" s="313" t="e">
        <f>INDEX(#REF!,MATCH(B10,#REF!,0),MATCH($AD$6,#REF!,0))</f>
        <v>#REF!</v>
      </c>
      <c r="AE10" s="314">
        <v>0</v>
      </c>
      <c r="AF10" s="313" t="e">
        <f t="shared" si="26"/>
        <v>#REF!</v>
      </c>
      <c r="AG10" s="313" t="e">
        <f>INDEX(#REF!,MATCH(B10,#REF!,0),MATCH($AG$6,#REF!,0))</f>
        <v>#REF!</v>
      </c>
      <c r="AH10" s="314">
        <v>0</v>
      </c>
      <c r="AI10" s="313" t="e">
        <f t="shared" si="27"/>
        <v>#REF!</v>
      </c>
      <c r="AJ10" s="313" t="e">
        <f>INDEX(#REF!,MATCH(B10,#REF!,0),MATCH($AJ$6,#REF!,0))</f>
        <v>#REF!</v>
      </c>
      <c r="AK10" s="314">
        <v>0</v>
      </c>
      <c r="AL10" s="313" t="e">
        <f t="shared" si="28"/>
        <v>#REF!</v>
      </c>
      <c r="AM10" s="313" t="e">
        <f>INDEX(#REF!,MATCH(B10,#REF!,0),MATCH($AM$6,#REF!,0))</f>
        <v>#REF!</v>
      </c>
      <c r="AN10" s="314">
        <v>0</v>
      </c>
      <c r="AO10" s="313" t="e">
        <f t="shared" si="29"/>
        <v>#REF!</v>
      </c>
      <c r="AP10" s="313" t="e">
        <f>INDEX(#REF!,MATCH(B10,#REF!,0),MATCH($AP$6,#REF!,0))</f>
        <v>#REF!</v>
      </c>
      <c r="AQ10" s="314">
        <v>0</v>
      </c>
      <c r="AR10" s="313" t="e">
        <f t="shared" si="30"/>
        <v>#REF!</v>
      </c>
      <c r="AS10" s="313" t="e">
        <f>INDEX(#REF!,MATCH(B10,#REF!,0),MATCH($AS$6,#REF!,0))</f>
        <v>#REF!</v>
      </c>
      <c r="AT10" s="314">
        <v>0</v>
      </c>
      <c r="AU10" s="313" t="e">
        <f t="shared" si="31"/>
        <v>#REF!</v>
      </c>
      <c r="AV10" s="313" t="e">
        <f>INDEX(#REF!,MATCH(B10,#REF!,0),MATCH($AV$6,#REF!,0))</f>
        <v>#REF!</v>
      </c>
      <c r="AW10" s="314">
        <v>0</v>
      </c>
      <c r="AX10" s="313" t="e">
        <f t="shared" si="32"/>
        <v>#REF!</v>
      </c>
      <c r="AY10" s="313" t="e">
        <f>INDEX(#REF!,MATCH(B10,#REF!,0),MATCH($AY$6,#REF!,0))</f>
        <v>#REF!</v>
      </c>
      <c r="AZ10" s="314">
        <v>0</v>
      </c>
      <c r="BA10" s="313" t="e">
        <f t="shared" si="33"/>
        <v>#REF!</v>
      </c>
    </row>
    <row r="11" spans="1:53">
      <c r="A11" s="298">
        <f t="shared" si="34"/>
        <v>4</v>
      </c>
      <c r="B11" s="299" t="e">
        <f t="shared" si="34"/>
        <v>#REF!</v>
      </c>
      <c r="C11" s="300" t="e">
        <f t="shared" si="18"/>
        <v>#REF!</v>
      </c>
      <c r="D11" s="300">
        <f t="shared" si="18"/>
        <v>0</v>
      </c>
      <c r="E11" s="300" t="e">
        <f t="shared" si="19"/>
        <v>#REF!</v>
      </c>
      <c r="F11" s="300" t="e">
        <f t="shared" si="0"/>
        <v>#REF!</v>
      </c>
      <c r="G11" s="300">
        <f t="shared" si="1"/>
        <v>0</v>
      </c>
      <c r="H11" s="300" t="e">
        <f t="shared" si="2"/>
        <v>#REF!</v>
      </c>
      <c r="I11" s="300">
        <f t="shared" si="3"/>
        <v>0</v>
      </c>
      <c r="J11" s="300"/>
      <c r="K11" s="300"/>
      <c r="L11" s="313" t="e">
        <f>INDEX(#REF!,MATCH(B11,#REF!,0),MATCH($L$6,#REF!,0))</f>
        <v>#REF!</v>
      </c>
      <c r="M11" s="314">
        <v>0</v>
      </c>
      <c r="N11" s="313" t="e">
        <f t="shared" si="20"/>
        <v>#REF!</v>
      </c>
      <c r="O11" s="313" t="e">
        <f>INDEX(#REF!,MATCH(B11,#REF!,0),MATCH($O$6,#REF!,0))</f>
        <v>#REF!</v>
      </c>
      <c r="P11" s="314">
        <v>0</v>
      </c>
      <c r="Q11" s="313" t="e">
        <f t="shared" si="21"/>
        <v>#REF!</v>
      </c>
      <c r="R11" s="313" t="e">
        <f>INDEX(#REF!,MATCH(B11,#REF!,0),MATCH($R$6,#REF!,0))</f>
        <v>#REF!</v>
      </c>
      <c r="S11" s="314">
        <v>0</v>
      </c>
      <c r="T11" s="313" t="e">
        <f t="shared" si="22"/>
        <v>#REF!</v>
      </c>
      <c r="U11" s="313" t="e">
        <f>INDEX(#REF!,MATCH(B11,#REF!,0),MATCH($U$6,#REF!,0))</f>
        <v>#REF!</v>
      </c>
      <c r="V11" s="314">
        <v>0</v>
      </c>
      <c r="W11" s="313" t="e">
        <f t="shared" si="23"/>
        <v>#REF!</v>
      </c>
      <c r="X11" s="313" t="e">
        <f>INDEX(#REF!,MATCH(B11,#REF!,0),MATCH($X$6,#REF!,0))</f>
        <v>#REF!</v>
      </c>
      <c r="Y11" s="314">
        <v>0</v>
      </c>
      <c r="Z11" s="313" t="e">
        <f t="shared" si="24"/>
        <v>#REF!</v>
      </c>
      <c r="AA11" s="313" t="e">
        <f>INDEX(#REF!,MATCH(B11,#REF!,0),MATCH($AA$6,#REF!,0))</f>
        <v>#REF!</v>
      </c>
      <c r="AB11" s="314">
        <v>0</v>
      </c>
      <c r="AC11" s="313" t="e">
        <f t="shared" si="25"/>
        <v>#REF!</v>
      </c>
      <c r="AD11" s="313" t="e">
        <f>INDEX(#REF!,MATCH(B11,#REF!,0),MATCH($AD$6,#REF!,0))</f>
        <v>#REF!</v>
      </c>
      <c r="AE11" s="314">
        <v>0</v>
      </c>
      <c r="AF11" s="313" t="e">
        <f t="shared" si="26"/>
        <v>#REF!</v>
      </c>
      <c r="AG11" s="313" t="e">
        <f>INDEX(#REF!,MATCH(B11,#REF!,0),MATCH($AG$6,#REF!,0))</f>
        <v>#REF!</v>
      </c>
      <c r="AH11" s="314">
        <v>0</v>
      </c>
      <c r="AI11" s="313" t="e">
        <f t="shared" si="27"/>
        <v>#REF!</v>
      </c>
      <c r="AJ11" s="313" t="e">
        <f>INDEX(#REF!,MATCH(B11,#REF!,0),MATCH($AJ$6,#REF!,0))</f>
        <v>#REF!</v>
      </c>
      <c r="AK11" s="314">
        <v>0</v>
      </c>
      <c r="AL11" s="313" t="e">
        <f t="shared" si="28"/>
        <v>#REF!</v>
      </c>
      <c r="AM11" s="313" t="e">
        <f>INDEX(#REF!,MATCH(B11,#REF!,0),MATCH($AM$6,#REF!,0))</f>
        <v>#REF!</v>
      </c>
      <c r="AN11" s="314">
        <v>0</v>
      </c>
      <c r="AO11" s="313" t="e">
        <f t="shared" si="29"/>
        <v>#REF!</v>
      </c>
      <c r="AP11" s="313" t="e">
        <f>INDEX(#REF!,MATCH(B11,#REF!,0),MATCH($AP$6,#REF!,0))</f>
        <v>#REF!</v>
      </c>
      <c r="AQ11" s="314">
        <v>0</v>
      </c>
      <c r="AR11" s="313" t="e">
        <f t="shared" si="30"/>
        <v>#REF!</v>
      </c>
      <c r="AS11" s="313" t="e">
        <f>INDEX(#REF!,MATCH(B11,#REF!,0),MATCH($AS$6,#REF!,0))</f>
        <v>#REF!</v>
      </c>
      <c r="AT11" s="314">
        <v>0</v>
      </c>
      <c r="AU11" s="313" t="e">
        <f t="shared" si="31"/>
        <v>#REF!</v>
      </c>
      <c r="AV11" s="313" t="e">
        <f>INDEX(#REF!,MATCH(B11,#REF!,0),MATCH($AV$6,#REF!,0))</f>
        <v>#REF!</v>
      </c>
      <c r="AW11" s="314">
        <v>0</v>
      </c>
      <c r="AX11" s="313" t="e">
        <f t="shared" si="32"/>
        <v>#REF!</v>
      </c>
      <c r="AY11" s="313" t="e">
        <f>INDEX(#REF!,MATCH(B11,#REF!,0),MATCH($AY$6,#REF!,0))</f>
        <v>#REF!</v>
      </c>
      <c r="AZ11" s="314">
        <v>0</v>
      </c>
      <c r="BA11" s="313" t="e">
        <f t="shared" si="33"/>
        <v>#REF!</v>
      </c>
    </row>
    <row r="12" spans="1:53">
      <c r="A12" s="298">
        <f t="shared" si="34"/>
        <v>5</v>
      </c>
      <c r="B12" s="299" t="e">
        <f t="shared" si="34"/>
        <v>#REF!</v>
      </c>
      <c r="C12" s="300" t="e">
        <f t="shared" si="18"/>
        <v>#REF!</v>
      </c>
      <c r="D12" s="300">
        <f t="shared" si="18"/>
        <v>0</v>
      </c>
      <c r="E12" s="300" t="e">
        <f t="shared" si="19"/>
        <v>#REF!</v>
      </c>
      <c r="F12" s="300" t="e">
        <f t="shared" si="0"/>
        <v>#REF!</v>
      </c>
      <c r="G12" s="300">
        <f t="shared" si="1"/>
        <v>0</v>
      </c>
      <c r="H12" s="300" t="e">
        <f t="shared" si="2"/>
        <v>#REF!</v>
      </c>
      <c r="I12" s="300">
        <f t="shared" si="3"/>
        <v>0</v>
      </c>
      <c r="J12" s="300"/>
      <c r="K12" s="300"/>
      <c r="L12" s="313" t="e">
        <f>INDEX(#REF!,MATCH(B12,#REF!,0),MATCH($L$6,#REF!,0))</f>
        <v>#REF!</v>
      </c>
      <c r="M12" s="314">
        <v>0</v>
      </c>
      <c r="N12" s="313" t="e">
        <f t="shared" si="20"/>
        <v>#REF!</v>
      </c>
      <c r="O12" s="313" t="e">
        <f>INDEX(#REF!,MATCH(B12,#REF!,0),MATCH($O$6,#REF!,0))</f>
        <v>#REF!</v>
      </c>
      <c r="P12" s="314">
        <v>0</v>
      </c>
      <c r="Q12" s="313" t="e">
        <f t="shared" si="21"/>
        <v>#REF!</v>
      </c>
      <c r="R12" s="313" t="e">
        <f>INDEX(#REF!,MATCH(B12,#REF!,0),MATCH($R$6,#REF!,0))</f>
        <v>#REF!</v>
      </c>
      <c r="S12" s="314">
        <v>0</v>
      </c>
      <c r="T12" s="313" t="e">
        <f t="shared" si="22"/>
        <v>#REF!</v>
      </c>
      <c r="U12" s="313" t="e">
        <f>INDEX(#REF!,MATCH(B12,#REF!,0),MATCH($U$6,#REF!,0))</f>
        <v>#REF!</v>
      </c>
      <c r="V12" s="314">
        <v>0</v>
      </c>
      <c r="W12" s="313" t="e">
        <f t="shared" si="23"/>
        <v>#REF!</v>
      </c>
      <c r="X12" s="313" t="e">
        <f>INDEX(#REF!,MATCH(B12,#REF!,0),MATCH($X$6,#REF!,0))</f>
        <v>#REF!</v>
      </c>
      <c r="Y12" s="314">
        <v>0</v>
      </c>
      <c r="Z12" s="313" t="e">
        <f t="shared" si="24"/>
        <v>#REF!</v>
      </c>
      <c r="AA12" s="313" t="e">
        <f>INDEX(#REF!,MATCH(B12,#REF!,0),MATCH($AA$6,#REF!,0))</f>
        <v>#REF!</v>
      </c>
      <c r="AB12" s="314">
        <v>0</v>
      </c>
      <c r="AC12" s="313" t="e">
        <f t="shared" si="25"/>
        <v>#REF!</v>
      </c>
      <c r="AD12" s="313" t="e">
        <f>INDEX(#REF!,MATCH(B12,#REF!,0),MATCH($AD$6,#REF!,0))</f>
        <v>#REF!</v>
      </c>
      <c r="AE12" s="314">
        <v>0</v>
      </c>
      <c r="AF12" s="313" t="e">
        <f t="shared" si="26"/>
        <v>#REF!</v>
      </c>
      <c r="AG12" s="313" t="e">
        <f>INDEX(#REF!,MATCH(B12,#REF!,0),MATCH($AG$6,#REF!,0))</f>
        <v>#REF!</v>
      </c>
      <c r="AH12" s="314">
        <v>0</v>
      </c>
      <c r="AI12" s="313" t="e">
        <f t="shared" si="27"/>
        <v>#REF!</v>
      </c>
      <c r="AJ12" s="313" t="e">
        <f>INDEX(#REF!,MATCH(B12,#REF!,0),MATCH($AJ$6,#REF!,0))</f>
        <v>#REF!</v>
      </c>
      <c r="AK12" s="314">
        <v>0</v>
      </c>
      <c r="AL12" s="313" t="e">
        <f t="shared" si="28"/>
        <v>#REF!</v>
      </c>
      <c r="AM12" s="313" t="e">
        <f>INDEX(#REF!,MATCH(B12,#REF!,0),MATCH($AM$6,#REF!,0))</f>
        <v>#REF!</v>
      </c>
      <c r="AN12" s="314">
        <v>0</v>
      </c>
      <c r="AO12" s="313" t="e">
        <f t="shared" si="29"/>
        <v>#REF!</v>
      </c>
      <c r="AP12" s="313" t="e">
        <f>INDEX(#REF!,MATCH(B12,#REF!,0),MATCH($AP$6,#REF!,0))</f>
        <v>#REF!</v>
      </c>
      <c r="AQ12" s="314">
        <v>0</v>
      </c>
      <c r="AR12" s="313" t="e">
        <f t="shared" si="30"/>
        <v>#REF!</v>
      </c>
      <c r="AS12" s="313" t="e">
        <f>INDEX(#REF!,MATCH(B12,#REF!,0),MATCH($AS$6,#REF!,0))</f>
        <v>#REF!</v>
      </c>
      <c r="AT12" s="314">
        <v>0</v>
      </c>
      <c r="AU12" s="313" t="e">
        <f t="shared" si="31"/>
        <v>#REF!</v>
      </c>
      <c r="AV12" s="313" t="e">
        <f>INDEX(#REF!,MATCH(B12,#REF!,0),MATCH($AV$6,#REF!,0))</f>
        <v>#REF!</v>
      </c>
      <c r="AW12" s="314">
        <v>0</v>
      </c>
      <c r="AX12" s="313" t="e">
        <f t="shared" si="32"/>
        <v>#REF!</v>
      </c>
      <c r="AY12" s="313" t="e">
        <f>INDEX(#REF!,MATCH(B12,#REF!,0),MATCH($AY$6,#REF!,0))</f>
        <v>#REF!</v>
      </c>
      <c r="AZ12" s="314">
        <v>0</v>
      </c>
      <c r="BA12" s="313" t="e">
        <f t="shared" si="33"/>
        <v>#REF!</v>
      </c>
    </row>
    <row r="13" spans="1:53">
      <c r="A13" s="298">
        <f t="shared" si="34"/>
        <v>6</v>
      </c>
      <c r="B13" s="299" t="e">
        <f t="shared" si="34"/>
        <v>#REF!</v>
      </c>
      <c r="C13" s="300" t="e">
        <f t="shared" si="18"/>
        <v>#REF!</v>
      </c>
      <c r="D13" s="300">
        <f t="shared" si="18"/>
        <v>0</v>
      </c>
      <c r="E13" s="300" t="e">
        <f t="shared" si="19"/>
        <v>#REF!</v>
      </c>
      <c r="F13" s="300" t="e">
        <f t="shared" si="0"/>
        <v>#REF!</v>
      </c>
      <c r="G13" s="300">
        <f t="shared" si="1"/>
        <v>0</v>
      </c>
      <c r="H13" s="300" t="e">
        <f t="shared" si="2"/>
        <v>#REF!</v>
      </c>
      <c r="I13" s="300">
        <f t="shared" si="3"/>
        <v>0</v>
      </c>
      <c r="J13" s="300"/>
      <c r="K13" s="300"/>
      <c r="L13" s="313" t="e">
        <f>INDEX(#REF!,MATCH(B13,#REF!,0),MATCH($L$6,#REF!,0))</f>
        <v>#REF!</v>
      </c>
      <c r="M13" s="314">
        <v>0</v>
      </c>
      <c r="N13" s="313" t="e">
        <f t="shared" si="20"/>
        <v>#REF!</v>
      </c>
      <c r="O13" s="313" t="e">
        <f>INDEX(#REF!,MATCH(B13,#REF!,0),MATCH($O$6,#REF!,0))</f>
        <v>#REF!</v>
      </c>
      <c r="P13" s="314">
        <v>0</v>
      </c>
      <c r="Q13" s="313" t="e">
        <f t="shared" si="21"/>
        <v>#REF!</v>
      </c>
      <c r="R13" s="313" t="e">
        <f>INDEX(#REF!,MATCH(B13,#REF!,0),MATCH($R$6,#REF!,0))</f>
        <v>#REF!</v>
      </c>
      <c r="S13" s="314">
        <v>0</v>
      </c>
      <c r="T13" s="313" t="e">
        <f t="shared" si="22"/>
        <v>#REF!</v>
      </c>
      <c r="U13" s="313" t="e">
        <f>INDEX(#REF!,MATCH(B13,#REF!,0),MATCH($U$6,#REF!,0))</f>
        <v>#REF!</v>
      </c>
      <c r="V13" s="314">
        <v>0</v>
      </c>
      <c r="W13" s="313" t="e">
        <f t="shared" si="23"/>
        <v>#REF!</v>
      </c>
      <c r="X13" s="313" t="e">
        <f>INDEX(#REF!,MATCH(B13,#REF!,0),MATCH($X$6,#REF!,0))</f>
        <v>#REF!</v>
      </c>
      <c r="Y13" s="314">
        <v>0</v>
      </c>
      <c r="Z13" s="313" t="e">
        <f t="shared" si="24"/>
        <v>#REF!</v>
      </c>
      <c r="AA13" s="313" t="e">
        <f>INDEX(#REF!,MATCH(B13,#REF!,0),MATCH($AA$6,#REF!,0))</f>
        <v>#REF!</v>
      </c>
      <c r="AB13" s="314">
        <v>0</v>
      </c>
      <c r="AC13" s="313" t="e">
        <f t="shared" si="25"/>
        <v>#REF!</v>
      </c>
      <c r="AD13" s="313" t="e">
        <f>INDEX(#REF!,MATCH(B13,#REF!,0),MATCH($AD$6,#REF!,0))</f>
        <v>#REF!</v>
      </c>
      <c r="AE13" s="314">
        <v>0</v>
      </c>
      <c r="AF13" s="313" t="e">
        <f t="shared" si="26"/>
        <v>#REF!</v>
      </c>
      <c r="AG13" s="313" t="e">
        <f>INDEX(#REF!,MATCH(B13,#REF!,0),MATCH($AG$6,#REF!,0))</f>
        <v>#REF!</v>
      </c>
      <c r="AH13" s="314">
        <v>0</v>
      </c>
      <c r="AI13" s="313" t="e">
        <f t="shared" si="27"/>
        <v>#REF!</v>
      </c>
      <c r="AJ13" s="313" t="e">
        <f>INDEX(#REF!,MATCH(B13,#REF!,0),MATCH($AJ$6,#REF!,0))</f>
        <v>#REF!</v>
      </c>
      <c r="AK13" s="314">
        <v>0</v>
      </c>
      <c r="AL13" s="313" t="e">
        <f t="shared" si="28"/>
        <v>#REF!</v>
      </c>
      <c r="AM13" s="313" t="e">
        <f>INDEX(#REF!,MATCH(B13,#REF!,0),MATCH($AM$6,#REF!,0))</f>
        <v>#REF!</v>
      </c>
      <c r="AN13" s="314">
        <v>0</v>
      </c>
      <c r="AO13" s="313" t="e">
        <f t="shared" si="29"/>
        <v>#REF!</v>
      </c>
      <c r="AP13" s="313" t="e">
        <f>INDEX(#REF!,MATCH(B13,#REF!,0),MATCH($AP$6,#REF!,0))</f>
        <v>#REF!</v>
      </c>
      <c r="AQ13" s="314">
        <v>0</v>
      </c>
      <c r="AR13" s="313" t="e">
        <f t="shared" si="30"/>
        <v>#REF!</v>
      </c>
      <c r="AS13" s="313" t="e">
        <f>INDEX(#REF!,MATCH(B13,#REF!,0),MATCH($AS$6,#REF!,0))</f>
        <v>#REF!</v>
      </c>
      <c r="AT13" s="314">
        <v>0</v>
      </c>
      <c r="AU13" s="313" t="e">
        <f t="shared" si="31"/>
        <v>#REF!</v>
      </c>
      <c r="AV13" s="313" t="e">
        <f>INDEX(#REF!,MATCH(B13,#REF!,0),MATCH($AV$6,#REF!,0))</f>
        <v>#REF!</v>
      </c>
      <c r="AW13" s="314">
        <v>0</v>
      </c>
      <c r="AX13" s="313" t="e">
        <f t="shared" si="32"/>
        <v>#REF!</v>
      </c>
      <c r="AY13" s="313" t="e">
        <f>INDEX(#REF!,MATCH(B13,#REF!,0),MATCH($AY$6,#REF!,0))</f>
        <v>#REF!</v>
      </c>
      <c r="AZ13" s="314">
        <v>0</v>
      </c>
      <c r="BA13" s="313" t="e">
        <f t="shared" si="33"/>
        <v>#REF!</v>
      </c>
    </row>
    <row r="14" spans="1:53">
      <c r="A14" s="298">
        <f t="shared" si="34"/>
        <v>7</v>
      </c>
      <c r="B14" s="299" t="e">
        <f t="shared" si="34"/>
        <v>#REF!</v>
      </c>
      <c r="C14" s="300" t="e">
        <f t="shared" si="18"/>
        <v>#REF!</v>
      </c>
      <c r="D14" s="300">
        <f t="shared" si="18"/>
        <v>0</v>
      </c>
      <c r="E14" s="300" t="e">
        <f t="shared" si="19"/>
        <v>#REF!</v>
      </c>
      <c r="F14" s="300" t="e">
        <f t="shared" si="0"/>
        <v>#REF!</v>
      </c>
      <c r="G14" s="300">
        <f t="shared" si="1"/>
        <v>0</v>
      </c>
      <c r="H14" s="300" t="e">
        <f t="shared" si="2"/>
        <v>#REF!</v>
      </c>
      <c r="I14" s="300">
        <f t="shared" si="3"/>
        <v>0</v>
      </c>
      <c r="J14" s="300"/>
      <c r="K14" s="300"/>
      <c r="L14" s="313" t="e">
        <f>INDEX(#REF!,MATCH(B14,#REF!,0),MATCH($L$6,#REF!,0))</f>
        <v>#REF!</v>
      </c>
      <c r="M14" s="314">
        <v>0</v>
      </c>
      <c r="N14" s="313" t="e">
        <f t="shared" si="20"/>
        <v>#REF!</v>
      </c>
      <c r="O14" s="313" t="e">
        <f>INDEX(#REF!,MATCH(B14,#REF!,0),MATCH($O$6,#REF!,0))</f>
        <v>#REF!</v>
      </c>
      <c r="P14" s="314">
        <v>0</v>
      </c>
      <c r="Q14" s="313" t="e">
        <f t="shared" si="21"/>
        <v>#REF!</v>
      </c>
      <c r="R14" s="313" t="e">
        <f>INDEX(#REF!,MATCH(B14,#REF!,0),MATCH($R$6,#REF!,0))</f>
        <v>#REF!</v>
      </c>
      <c r="S14" s="314">
        <v>0</v>
      </c>
      <c r="T14" s="313" t="e">
        <f t="shared" si="22"/>
        <v>#REF!</v>
      </c>
      <c r="U14" s="313" t="e">
        <f>INDEX(#REF!,MATCH(B14,#REF!,0),MATCH($U$6,#REF!,0))</f>
        <v>#REF!</v>
      </c>
      <c r="V14" s="314">
        <v>0</v>
      </c>
      <c r="W14" s="313" t="e">
        <f t="shared" si="23"/>
        <v>#REF!</v>
      </c>
      <c r="X14" s="313" t="e">
        <f>INDEX(#REF!,MATCH(B14,#REF!,0),MATCH($X$6,#REF!,0))</f>
        <v>#REF!</v>
      </c>
      <c r="Y14" s="314">
        <v>0</v>
      </c>
      <c r="Z14" s="313" t="e">
        <f t="shared" si="24"/>
        <v>#REF!</v>
      </c>
      <c r="AA14" s="313" t="e">
        <f>INDEX(#REF!,MATCH(B14,#REF!,0),MATCH($AA$6,#REF!,0))</f>
        <v>#REF!</v>
      </c>
      <c r="AB14" s="314">
        <v>0</v>
      </c>
      <c r="AC14" s="313" t="e">
        <f t="shared" si="25"/>
        <v>#REF!</v>
      </c>
      <c r="AD14" s="313" t="e">
        <f>INDEX(#REF!,MATCH(B14,#REF!,0),MATCH($AD$6,#REF!,0))</f>
        <v>#REF!</v>
      </c>
      <c r="AE14" s="314">
        <v>0</v>
      </c>
      <c r="AF14" s="313" t="e">
        <f t="shared" si="26"/>
        <v>#REF!</v>
      </c>
      <c r="AG14" s="313" t="e">
        <f>INDEX(#REF!,MATCH(B14,#REF!,0),MATCH($AG$6,#REF!,0))</f>
        <v>#REF!</v>
      </c>
      <c r="AH14" s="314">
        <v>0</v>
      </c>
      <c r="AI14" s="313" t="e">
        <f t="shared" si="27"/>
        <v>#REF!</v>
      </c>
      <c r="AJ14" s="313" t="e">
        <f>INDEX(#REF!,MATCH(B14,#REF!,0),MATCH($AJ$6,#REF!,0))</f>
        <v>#REF!</v>
      </c>
      <c r="AK14" s="314">
        <v>0</v>
      </c>
      <c r="AL14" s="313" t="e">
        <f t="shared" si="28"/>
        <v>#REF!</v>
      </c>
      <c r="AM14" s="313" t="e">
        <f>INDEX(#REF!,MATCH(B14,#REF!,0),MATCH($AM$6,#REF!,0))</f>
        <v>#REF!</v>
      </c>
      <c r="AN14" s="314">
        <v>0</v>
      </c>
      <c r="AO14" s="313" t="e">
        <f t="shared" si="29"/>
        <v>#REF!</v>
      </c>
      <c r="AP14" s="313" t="e">
        <f>INDEX(#REF!,MATCH(B14,#REF!,0),MATCH($AP$6,#REF!,0))</f>
        <v>#REF!</v>
      </c>
      <c r="AQ14" s="314">
        <v>0</v>
      </c>
      <c r="AR14" s="313" t="e">
        <f t="shared" si="30"/>
        <v>#REF!</v>
      </c>
      <c r="AS14" s="313" t="e">
        <f>INDEX(#REF!,MATCH(B14,#REF!,0),MATCH($AS$6,#REF!,0))</f>
        <v>#REF!</v>
      </c>
      <c r="AT14" s="314">
        <v>0</v>
      </c>
      <c r="AU14" s="313" t="e">
        <f t="shared" si="31"/>
        <v>#REF!</v>
      </c>
      <c r="AV14" s="313" t="e">
        <f>INDEX(#REF!,MATCH(B14,#REF!,0),MATCH($AV$6,#REF!,0))</f>
        <v>#REF!</v>
      </c>
      <c r="AW14" s="314">
        <v>0</v>
      </c>
      <c r="AX14" s="313" t="e">
        <f t="shared" si="32"/>
        <v>#REF!</v>
      </c>
      <c r="AY14" s="313" t="e">
        <f>INDEX(#REF!,MATCH(B14,#REF!,0),MATCH($AY$6,#REF!,0))</f>
        <v>#REF!</v>
      </c>
      <c r="AZ14" s="314">
        <v>0</v>
      </c>
      <c r="BA14" s="313" t="e">
        <f t="shared" si="33"/>
        <v>#REF!</v>
      </c>
    </row>
    <row r="15" spans="1:53">
      <c r="A15" s="298">
        <f t="shared" si="34"/>
        <v>8</v>
      </c>
      <c r="B15" s="299" t="e">
        <f t="shared" si="34"/>
        <v>#REF!</v>
      </c>
      <c r="C15" s="300" t="e">
        <f t="shared" si="18"/>
        <v>#REF!</v>
      </c>
      <c r="D15" s="300">
        <f t="shared" si="18"/>
        <v>0</v>
      </c>
      <c r="E15" s="300" t="e">
        <f t="shared" si="19"/>
        <v>#REF!</v>
      </c>
      <c r="F15" s="300" t="e">
        <f t="shared" si="0"/>
        <v>#REF!</v>
      </c>
      <c r="G15" s="300">
        <f t="shared" si="1"/>
        <v>0</v>
      </c>
      <c r="H15" s="300" t="e">
        <f t="shared" si="2"/>
        <v>#REF!</v>
      </c>
      <c r="I15" s="300">
        <f t="shared" si="3"/>
        <v>0</v>
      </c>
      <c r="J15" s="300"/>
      <c r="K15" s="300"/>
      <c r="L15" s="313" t="e">
        <f>INDEX(#REF!,MATCH(B15,#REF!,0),MATCH($L$6,#REF!,0))</f>
        <v>#REF!</v>
      </c>
      <c r="M15" s="314">
        <v>0</v>
      </c>
      <c r="N15" s="313" t="e">
        <f t="shared" si="20"/>
        <v>#REF!</v>
      </c>
      <c r="O15" s="313" t="e">
        <f>INDEX(#REF!,MATCH(B15,#REF!,0),MATCH($O$6,#REF!,0))</f>
        <v>#REF!</v>
      </c>
      <c r="P15" s="314">
        <v>0</v>
      </c>
      <c r="Q15" s="313" t="e">
        <f t="shared" si="21"/>
        <v>#REF!</v>
      </c>
      <c r="R15" s="313" t="e">
        <f>INDEX(#REF!,MATCH(B15,#REF!,0),MATCH($R$6,#REF!,0))</f>
        <v>#REF!</v>
      </c>
      <c r="S15" s="314">
        <v>0</v>
      </c>
      <c r="T15" s="313" t="e">
        <f t="shared" si="22"/>
        <v>#REF!</v>
      </c>
      <c r="U15" s="313" t="e">
        <f>INDEX(#REF!,MATCH(B15,#REF!,0),MATCH($U$6,#REF!,0))</f>
        <v>#REF!</v>
      </c>
      <c r="V15" s="314">
        <v>0</v>
      </c>
      <c r="W15" s="313" t="e">
        <f t="shared" si="23"/>
        <v>#REF!</v>
      </c>
      <c r="X15" s="313" t="e">
        <f>INDEX(#REF!,MATCH(B15,#REF!,0),MATCH($X$6,#REF!,0))</f>
        <v>#REF!</v>
      </c>
      <c r="Y15" s="314">
        <v>0</v>
      </c>
      <c r="Z15" s="313" t="e">
        <f t="shared" si="24"/>
        <v>#REF!</v>
      </c>
      <c r="AA15" s="313" t="e">
        <f>INDEX(#REF!,MATCH(B15,#REF!,0),MATCH($AA$6,#REF!,0))</f>
        <v>#REF!</v>
      </c>
      <c r="AB15" s="314">
        <v>0</v>
      </c>
      <c r="AC15" s="313" t="e">
        <f t="shared" si="25"/>
        <v>#REF!</v>
      </c>
      <c r="AD15" s="313" t="e">
        <f>INDEX(#REF!,MATCH(B15,#REF!,0),MATCH($AD$6,#REF!,0))</f>
        <v>#REF!</v>
      </c>
      <c r="AE15" s="314">
        <v>0</v>
      </c>
      <c r="AF15" s="313" t="e">
        <f t="shared" si="26"/>
        <v>#REF!</v>
      </c>
      <c r="AG15" s="313" t="e">
        <f>INDEX(#REF!,MATCH(B15,#REF!,0),MATCH($AG$6,#REF!,0))</f>
        <v>#REF!</v>
      </c>
      <c r="AH15" s="314">
        <v>0</v>
      </c>
      <c r="AI15" s="313" t="e">
        <f t="shared" si="27"/>
        <v>#REF!</v>
      </c>
      <c r="AJ15" s="313" t="e">
        <f>INDEX(#REF!,MATCH(B15,#REF!,0),MATCH($AJ$6,#REF!,0))</f>
        <v>#REF!</v>
      </c>
      <c r="AK15" s="314">
        <v>0</v>
      </c>
      <c r="AL15" s="313" t="e">
        <f t="shared" si="28"/>
        <v>#REF!</v>
      </c>
      <c r="AM15" s="313" t="e">
        <f>INDEX(#REF!,MATCH(B15,#REF!,0),MATCH($AM$6,#REF!,0))</f>
        <v>#REF!</v>
      </c>
      <c r="AN15" s="314">
        <v>0</v>
      </c>
      <c r="AO15" s="313" t="e">
        <f t="shared" si="29"/>
        <v>#REF!</v>
      </c>
      <c r="AP15" s="313" t="e">
        <f>INDEX(#REF!,MATCH(B15,#REF!,0),MATCH($AP$6,#REF!,0))</f>
        <v>#REF!</v>
      </c>
      <c r="AQ15" s="314">
        <v>0</v>
      </c>
      <c r="AR15" s="313" t="e">
        <f t="shared" si="30"/>
        <v>#REF!</v>
      </c>
      <c r="AS15" s="313" t="e">
        <f>INDEX(#REF!,MATCH(B15,#REF!,0),MATCH($AS$6,#REF!,0))</f>
        <v>#REF!</v>
      </c>
      <c r="AT15" s="314">
        <v>0</v>
      </c>
      <c r="AU15" s="313" t="e">
        <f t="shared" si="31"/>
        <v>#REF!</v>
      </c>
      <c r="AV15" s="313" t="e">
        <f>INDEX(#REF!,MATCH(B15,#REF!,0),MATCH($AV$6,#REF!,0))</f>
        <v>#REF!</v>
      </c>
      <c r="AW15" s="314">
        <v>0</v>
      </c>
      <c r="AX15" s="313" t="e">
        <f t="shared" si="32"/>
        <v>#REF!</v>
      </c>
      <c r="AY15" s="313" t="e">
        <f>INDEX(#REF!,MATCH(B15,#REF!,0),MATCH($AY$6,#REF!,0))</f>
        <v>#REF!</v>
      </c>
      <c r="AZ15" s="314">
        <v>0</v>
      </c>
      <c r="BA15" s="313" t="e">
        <f t="shared" si="33"/>
        <v>#REF!</v>
      </c>
    </row>
    <row r="16" spans="1:53">
      <c r="A16" s="298">
        <f t="shared" si="34"/>
        <v>9</v>
      </c>
      <c r="B16" s="299" t="e">
        <f t="shared" si="34"/>
        <v>#REF!</v>
      </c>
      <c r="C16" s="300" t="e">
        <f t="shared" si="18"/>
        <v>#REF!</v>
      </c>
      <c r="D16" s="300">
        <f t="shared" si="18"/>
        <v>0</v>
      </c>
      <c r="E16" s="300" t="e">
        <f t="shared" si="19"/>
        <v>#REF!</v>
      </c>
      <c r="F16" s="300" t="e">
        <f t="shared" si="0"/>
        <v>#REF!</v>
      </c>
      <c r="G16" s="300">
        <f t="shared" si="1"/>
        <v>0</v>
      </c>
      <c r="H16" s="300" t="e">
        <f t="shared" si="2"/>
        <v>#REF!</v>
      </c>
      <c r="I16" s="300">
        <f t="shared" si="3"/>
        <v>0</v>
      </c>
      <c r="J16" s="300"/>
      <c r="K16" s="300"/>
      <c r="L16" s="313" t="e">
        <f>INDEX(#REF!,MATCH(B16,#REF!,0),MATCH($L$6,#REF!,0))</f>
        <v>#REF!</v>
      </c>
      <c r="M16" s="314">
        <v>0</v>
      </c>
      <c r="N16" s="313" t="e">
        <f t="shared" si="20"/>
        <v>#REF!</v>
      </c>
      <c r="O16" s="313" t="e">
        <f>INDEX(#REF!,MATCH(B16,#REF!,0),MATCH($O$6,#REF!,0))</f>
        <v>#REF!</v>
      </c>
      <c r="P16" s="314">
        <v>0</v>
      </c>
      <c r="Q16" s="313" t="e">
        <f t="shared" si="21"/>
        <v>#REF!</v>
      </c>
      <c r="R16" s="313" t="e">
        <f>INDEX(#REF!,MATCH(B16,#REF!,0),MATCH($R$6,#REF!,0))</f>
        <v>#REF!</v>
      </c>
      <c r="S16" s="314">
        <v>0</v>
      </c>
      <c r="T16" s="313" t="e">
        <f t="shared" si="22"/>
        <v>#REF!</v>
      </c>
      <c r="U16" s="313" t="e">
        <f>INDEX(#REF!,MATCH(B16,#REF!,0),MATCH($U$6,#REF!,0))</f>
        <v>#REF!</v>
      </c>
      <c r="V16" s="314">
        <v>0</v>
      </c>
      <c r="W16" s="313" t="e">
        <f t="shared" si="23"/>
        <v>#REF!</v>
      </c>
      <c r="X16" s="313" t="e">
        <f>INDEX(#REF!,MATCH(B16,#REF!,0),MATCH($X$6,#REF!,0))</f>
        <v>#REF!</v>
      </c>
      <c r="Y16" s="314">
        <v>0</v>
      </c>
      <c r="Z16" s="313" t="e">
        <f t="shared" si="24"/>
        <v>#REF!</v>
      </c>
      <c r="AA16" s="313" t="e">
        <f>INDEX(#REF!,MATCH(B16,#REF!,0),MATCH($AA$6,#REF!,0))</f>
        <v>#REF!</v>
      </c>
      <c r="AB16" s="314">
        <v>0</v>
      </c>
      <c r="AC16" s="313" t="e">
        <f t="shared" si="25"/>
        <v>#REF!</v>
      </c>
      <c r="AD16" s="313" t="e">
        <f>INDEX(#REF!,MATCH(B16,#REF!,0),MATCH($AD$6,#REF!,0))</f>
        <v>#REF!</v>
      </c>
      <c r="AE16" s="314">
        <v>0</v>
      </c>
      <c r="AF16" s="313" t="e">
        <f t="shared" si="26"/>
        <v>#REF!</v>
      </c>
      <c r="AG16" s="313" t="e">
        <f>INDEX(#REF!,MATCH(B16,#REF!,0),MATCH($AG$6,#REF!,0))</f>
        <v>#REF!</v>
      </c>
      <c r="AH16" s="314">
        <v>0</v>
      </c>
      <c r="AI16" s="313" t="e">
        <f t="shared" si="27"/>
        <v>#REF!</v>
      </c>
      <c r="AJ16" s="313" t="e">
        <f>INDEX(#REF!,MATCH(B16,#REF!,0),MATCH($AJ$6,#REF!,0))</f>
        <v>#REF!</v>
      </c>
      <c r="AK16" s="314">
        <v>0</v>
      </c>
      <c r="AL16" s="313" t="e">
        <f t="shared" si="28"/>
        <v>#REF!</v>
      </c>
      <c r="AM16" s="313" t="e">
        <f>INDEX(#REF!,MATCH(B16,#REF!,0),MATCH($AM$6,#REF!,0))</f>
        <v>#REF!</v>
      </c>
      <c r="AN16" s="314">
        <v>0</v>
      </c>
      <c r="AO16" s="313" t="e">
        <f t="shared" si="29"/>
        <v>#REF!</v>
      </c>
      <c r="AP16" s="313" t="e">
        <f>INDEX(#REF!,MATCH(B16,#REF!,0),MATCH($AP$6,#REF!,0))</f>
        <v>#REF!</v>
      </c>
      <c r="AQ16" s="314">
        <v>0</v>
      </c>
      <c r="AR16" s="313" t="e">
        <f t="shared" si="30"/>
        <v>#REF!</v>
      </c>
      <c r="AS16" s="313" t="e">
        <f>INDEX(#REF!,MATCH(B16,#REF!,0),MATCH($AS$6,#REF!,0))</f>
        <v>#REF!</v>
      </c>
      <c r="AT16" s="314">
        <v>0</v>
      </c>
      <c r="AU16" s="313" t="e">
        <f t="shared" si="31"/>
        <v>#REF!</v>
      </c>
      <c r="AV16" s="313" t="e">
        <f>INDEX(#REF!,MATCH(B16,#REF!,0),MATCH($AV$6,#REF!,0))</f>
        <v>#REF!</v>
      </c>
      <c r="AW16" s="314">
        <v>0</v>
      </c>
      <c r="AX16" s="313" t="e">
        <f t="shared" si="32"/>
        <v>#REF!</v>
      </c>
      <c r="AY16" s="313" t="e">
        <f>INDEX(#REF!,MATCH(B16,#REF!,0),MATCH($AY$6,#REF!,0))</f>
        <v>#REF!</v>
      </c>
      <c r="AZ16" s="314">
        <v>0</v>
      </c>
      <c r="BA16" s="313" t="e">
        <f t="shared" si="33"/>
        <v>#REF!</v>
      </c>
    </row>
    <row r="17" spans="1:53">
      <c r="A17" s="298">
        <f t="shared" si="34"/>
        <v>10</v>
      </c>
      <c r="B17" s="299" t="e">
        <f t="shared" si="34"/>
        <v>#REF!</v>
      </c>
      <c r="C17" s="300" t="e">
        <f t="shared" si="18"/>
        <v>#REF!</v>
      </c>
      <c r="D17" s="300">
        <f t="shared" si="18"/>
        <v>0</v>
      </c>
      <c r="E17" s="300" t="e">
        <f t="shared" si="19"/>
        <v>#REF!</v>
      </c>
      <c r="F17" s="300" t="e">
        <f t="shared" si="0"/>
        <v>#REF!</v>
      </c>
      <c r="G17" s="300">
        <f t="shared" si="1"/>
        <v>0</v>
      </c>
      <c r="H17" s="300" t="e">
        <f t="shared" si="2"/>
        <v>#REF!</v>
      </c>
      <c r="I17" s="300">
        <f t="shared" si="3"/>
        <v>0</v>
      </c>
      <c r="J17" s="300"/>
      <c r="K17" s="300"/>
      <c r="L17" s="313" t="e">
        <f>INDEX(#REF!,MATCH(B17,#REF!,0),MATCH($L$6,#REF!,0))</f>
        <v>#REF!</v>
      </c>
      <c r="M17" s="314">
        <v>0</v>
      </c>
      <c r="N17" s="313" t="e">
        <f t="shared" si="20"/>
        <v>#REF!</v>
      </c>
      <c r="O17" s="313" t="e">
        <f>INDEX(#REF!,MATCH(B17,#REF!,0),MATCH($O$6,#REF!,0))</f>
        <v>#REF!</v>
      </c>
      <c r="P17" s="314">
        <v>0</v>
      </c>
      <c r="Q17" s="313" t="e">
        <f t="shared" si="21"/>
        <v>#REF!</v>
      </c>
      <c r="R17" s="313" t="e">
        <f>INDEX(#REF!,MATCH(B17,#REF!,0),MATCH($R$6,#REF!,0))</f>
        <v>#REF!</v>
      </c>
      <c r="S17" s="314">
        <v>0</v>
      </c>
      <c r="T17" s="313" t="e">
        <f t="shared" si="22"/>
        <v>#REF!</v>
      </c>
      <c r="U17" s="313" t="e">
        <f>INDEX(#REF!,MATCH(B17,#REF!,0),MATCH($U$6,#REF!,0))</f>
        <v>#REF!</v>
      </c>
      <c r="V17" s="314">
        <v>0</v>
      </c>
      <c r="W17" s="313" t="e">
        <f t="shared" si="23"/>
        <v>#REF!</v>
      </c>
      <c r="X17" s="313" t="e">
        <f>INDEX(#REF!,MATCH(B17,#REF!,0),MATCH($X$6,#REF!,0))</f>
        <v>#REF!</v>
      </c>
      <c r="Y17" s="314">
        <v>0</v>
      </c>
      <c r="Z17" s="313" t="e">
        <f t="shared" si="24"/>
        <v>#REF!</v>
      </c>
      <c r="AA17" s="313" t="e">
        <f>INDEX(#REF!,MATCH(B17,#REF!,0),MATCH($AA$6,#REF!,0))</f>
        <v>#REF!</v>
      </c>
      <c r="AB17" s="314">
        <v>0</v>
      </c>
      <c r="AC17" s="313" t="e">
        <f t="shared" si="25"/>
        <v>#REF!</v>
      </c>
      <c r="AD17" s="313" t="e">
        <f>INDEX(#REF!,MATCH(B17,#REF!,0),MATCH($AD$6,#REF!,0))</f>
        <v>#REF!</v>
      </c>
      <c r="AE17" s="314">
        <v>0</v>
      </c>
      <c r="AF17" s="313" t="e">
        <f t="shared" si="26"/>
        <v>#REF!</v>
      </c>
      <c r="AG17" s="313" t="e">
        <f>INDEX(#REF!,MATCH(B17,#REF!,0),MATCH($AG$6,#REF!,0))</f>
        <v>#REF!</v>
      </c>
      <c r="AH17" s="314">
        <v>0</v>
      </c>
      <c r="AI17" s="313" t="e">
        <f t="shared" si="27"/>
        <v>#REF!</v>
      </c>
      <c r="AJ17" s="313" t="e">
        <f>INDEX(#REF!,MATCH(B17,#REF!,0),MATCH($AJ$6,#REF!,0))</f>
        <v>#REF!</v>
      </c>
      <c r="AK17" s="314">
        <v>0</v>
      </c>
      <c r="AL17" s="313" t="e">
        <f t="shared" si="28"/>
        <v>#REF!</v>
      </c>
      <c r="AM17" s="313" t="e">
        <f>INDEX(#REF!,MATCH(B17,#REF!,0),MATCH($AM$6,#REF!,0))</f>
        <v>#REF!</v>
      </c>
      <c r="AN17" s="314">
        <v>0</v>
      </c>
      <c r="AO17" s="313" t="e">
        <f t="shared" si="29"/>
        <v>#REF!</v>
      </c>
      <c r="AP17" s="313" t="e">
        <f>INDEX(#REF!,MATCH(B17,#REF!,0),MATCH($AP$6,#REF!,0))</f>
        <v>#REF!</v>
      </c>
      <c r="AQ17" s="314">
        <v>0</v>
      </c>
      <c r="AR17" s="313" t="e">
        <f t="shared" si="30"/>
        <v>#REF!</v>
      </c>
      <c r="AS17" s="313" t="e">
        <f>INDEX(#REF!,MATCH(B17,#REF!,0),MATCH($AS$6,#REF!,0))</f>
        <v>#REF!</v>
      </c>
      <c r="AT17" s="314">
        <v>0</v>
      </c>
      <c r="AU17" s="313" t="e">
        <f t="shared" si="31"/>
        <v>#REF!</v>
      </c>
      <c r="AV17" s="313" t="e">
        <f>INDEX(#REF!,MATCH(B17,#REF!,0),MATCH($AV$6,#REF!,0))</f>
        <v>#REF!</v>
      </c>
      <c r="AW17" s="314">
        <v>0</v>
      </c>
      <c r="AX17" s="313" t="e">
        <f t="shared" si="32"/>
        <v>#REF!</v>
      </c>
      <c r="AY17" s="313" t="e">
        <f>INDEX(#REF!,MATCH(B17,#REF!,0),MATCH($AY$6,#REF!,0))</f>
        <v>#REF!</v>
      </c>
      <c r="AZ17" s="314">
        <v>0</v>
      </c>
      <c r="BA17" s="313" t="e">
        <f t="shared" si="33"/>
        <v>#REF!</v>
      </c>
    </row>
    <row r="18" spans="1:53">
      <c r="A18" s="298">
        <f t="shared" si="34"/>
        <v>11</v>
      </c>
      <c r="B18" s="299" t="e">
        <f t="shared" si="34"/>
        <v>#REF!</v>
      </c>
      <c r="C18" s="300" t="e">
        <f t="shared" si="18"/>
        <v>#REF!</v>
      </c>
      <c r="D18" s="300">
        <f t="shared" si="18"/>
        <v>0</v>
      </c>
      <c r="E18" s="300" t="e">
        <f t="shared" si="19"/>
        <v>#REF!</v>
      </c>
      <c r="F18" s="300" t="e">
        <f t="shared" si="0"/>
        <v>#REF!</v>
      </c>
      <c r="G18" s="300">
        <f t="shared" si="1"/>
        <v>0</v>
      </c>
      <c r="H18" s="300" t="e">
        <f t="shared" si="2"/>
        <v>#REF!</v>
      </c>
      <c r="I18" s="300">
        <f t="shared" si="3"/>
        <v>0</v>
      </c>
      <c r="J18" s="300"/>
      <c r="K18" s="300"/>
      <c r="L18" s="313" t="e">
        <f>INDEX(#REF!,MATCH(B18,#REF!,0),MATCH($L$6,#REF!,0))</f>
        <v>#REF!</v>
      </c>
      <c r="M18" s="314">
        <v>0</v>
      </c>
      <c r="N18" s="313" t="e">
        <f t="shared" si="20"/>
        <v>#REF!</v>
      </c>
      <c r="O18" s="313" t="e">
        <f>INDEX(#REF!,MATCH(B18,#REF!,0),MATCH($O$6,#REF!,0))</f>
        <v>#REF!</v>
      </c>
      <c r="P18" s="314">
        <v>0</v>
      </c>
      <c r="Q18" s="313" t="e">
        <f t="shared" si="21"/>
        <v>#REF!</v>
      </c>
      <c r="R18" s="313" t="e">
        <f>INDEX(#REF!,MATCH(B18,#REF!,0),MATCH($R$6,#REF!,0))</f>
        <v>#REF!</v>
      </c>
      <c r="S18" s="314">
        <v>0</v>
      </c>
      <c r="T18" s="313" t="e">
        <f t="shared" si="22"/>
        <v>#REF!</v>
      </c>
      <c r="U18" s="313" t="e">
        <f>INDEX(#REF!,MATCH(B18,#REF!,0),MATCH($U$6,#REF!,0))</f>
        <v>#REF!</v>
      </c>
      <c r="V18" s="314">
        <v>0</v>
      </c>
      <c r="W18" s="313" t="e">
        <f t="shared" si="23"/>
        <v>#REF!</v>
      </c>
      <c r="X18" s="313" t="e">
        <f>INDEX(#REF!,MATCH(B18,#REF!,0),MATCH($X$6,#REF!,0))</f>
        <v>#REF!</v>
      </c>
      <c r="Y18" s="314">
        <v>0</v>
      </c>
      <c r="Z18" s="313" t="e">
        <f t="shared" si="24"/>
        <v>#REF!</v>
      </c>
      <c r="AA18" s="313" t="e">
        <f>INDEX(#REF!,MATCH(B18,#REF!,0),MATCH($AA$6,#REF!,0))</f>
        <v>#REF!</v>
      </c>
      <c r="AB18" s="314">
        <v>0</v>
      </c>
      <c r="AC18" s="313" t="e">
        <f t="shared" si="25"/>
        <v>#REF!</v>
      </c>
      <c r="AD18" s="313" t="e">
        <f>INDEX(#REF!,MATCH(B18,#REF!,0),MATCH($AD$6,#REF!,0))</f>
        <v>#REF!</v>
      </c>
      <c r="AE18" s="314">
        <v>0</v>
      </c>
      <c r="AF18" s="313" t="e">
        <f t="shared" si="26"/>
        <v>#REF!</v>
      </c>
      <c r="AG18" s="313" t="e">
        <f>INDEX(#REF!,MATCH(B18,#REF!,0),MATCH($AG$6,#REF!,0))</f>
        <v>#REF!</v>
      </c>
      <c r="AH18" s="314">
        <v>0</v>
      </c>
      <c r="AI18" s="313" t="e">
        <f t="shared" si="27"/>
        <v>#REF!</v>
      </c>
      <c r="AJ18" s="313" t="e">
        <f>INDEX(#REF!,MATCH(B18,#REF!,0),MATCH($AJ$6,#REF!,0))</f>
        <v>#REF!</v>
      </c>
      <c r="AK18" s="314">
        <v>0</v>
      </c>
      <c r="AL18" s="313" t="e">
        <f t="shared" si="28"/>
        <v>#REF!</v>
      </c>
      <c r="AM18" s="313" t="e">
        <f>INDEX(#REF!,MATCH(B18,#REF!,0),MATCH($AM$6,#REF!,0))</f>
        <v>#REF!</v>
      </c>
      <c r="AN18" s="314">
        <v>0</v>
      </c>
      <c r="AO18" s="313" t="e">
        <f t="shared" si="29"/>
        <v>#REF!</v>
      </c>
      <c r="AP18" s="313" t="e">
        <f>INDEX(#REF!,MATCH(B18,#REF!,0),MATCH($AP$6,#REF!,0))</f>
        <v>#REF!</v>
      </c>
      <c r="AQ18" s="314">
        <v>0</v>
      </c>
      <c r="AR18" s="313" t="e">
        <f t="shared" si="30"/>
        <v>#REF!</v>
      </c>
      <c r="AS18" s="313" t="e">
        <f>INDEX(#REF!,MATCH(B18,#REF!,0),MATCH($AS$6,#REF!,0))</f>
        <v>#REF!</v>
      </c>
      <c r="AT18" s="314">
        <v>0</v>
      </c>
      <c r="AU18" s="313" t="e">
        <f t="shared" si="31"/>
        <v>#REF!</v>
      </c>
      <c r="AV18" s="313" t="e">
        <f>INDEX(#REF!,MATCH(B18,#REF!,0),MATCH($AV$6,#REF!,0))</f>
        <v>#REF!</v>
      </c>
      <c r="AW18" s="314">
        <v>0</v>
      </c>
      <c r="AX18" s="313" t="e">
        <f t="shared" si="32"/>
        <v>#REF!</v>
      </c>
      <c r="AY18" s="313" t="e">
        <f>INDEX(#REF!,MATCH(B18,#REF!,0),MATCH($AY$6,#REF!,0))</f>
        <v>#REF!</v>
      </c>
      <c r="AZ18" s="314">
        <v>0</v>
      </c>
      <c r="BA18" s="313" t="e">
        <f t="shared" si="33"/>
        <v>#REF!</v>
      </c>
    </row>
    <row r="19" spans="1:53">
      <c r="A19" s="298">
        <f t="shared" si="34"/>
        <v>12</v>
      </c>
      <c r="B19" s="299" t="e">
        <f t="shared" si="34"/>
        <v>#REF!</v>
      </c>
      <c r="C19" s="300" t="e">
        <f t="shared" si="18"/>
        <v>#REF!</v>
      </c>
      <c r="D19" s="300">
        <f t="shared" si="18"/>
        <v>0</v>
      </c>
      <c r="E19" s="300" t="e">
        <f t="shared" si="19"/>
        <v>#REF!</v>
      </c>
      <c r="F19" s="300" t="e">
        <f t="shared" si="0"/>
        <v>#REF!</v>
      </c>
      <c r="G19" s="300">
        <f t="shared" si="1"/>
        <v>0</v>
      </c>
      <c r="H19" s="300" t="e">
        <f t="shared" si="2"/>
        <v>#REF!</v>
      </c>
      <c r="I19" s="300">
        <f t="shared" si="3"/>
        <v>0</v>
      </c>
      <c r="J19" s="300"/>
      <c r="K19" s="300"/>
      <c r="L19" s="313" t="e">
        <f>INDEX(#REF!,MATCH(B19,#REF!,0),MATCH($L$6,#REF!,0))</f>
        <v>#REF!</v>
      </c>
      <c r="M19" s="314">
        <v>0</v>
      </c>
      <c r="N19" s="313" t="e">
        <f t="shared" si="20"/>
        <v>#REF!</v>
      </c>
      <c r="O19" s="313" t="e">
        <f>INDEX(#REF!,MATCH(B19,#REF!,0),MATCH($O$6,#REF!,0))</f>
        <v>#REF!</v>
      </c>
      <c r="P19" s="314">
        <v>0</v>
      </c>
      <c r="Q19" s="313" t="e">
        <f t="shared" si="21"/>
        <v>#REF!</v>
      </c>
      <c r="R19" s="313" t="e">
        <f>INDEX(#REF!,MATCH(B19,#REF!,0),MATCH($R$6,#REF!,0))</f>
        <v>#REF!</v>
      </c>
      <c r="S19" s="314">
        <v>0</v>
      </c>
      <c r="T19" s="313" t="e">
        <f t="shared" si="22"/>
        <v>#REF!</v>
      </c>
      <c r="U19" s="313" t="e">
        <f>INDEX(#REF!,MATCH(B19,#REF!,0),MATCH($U$6,#REF!,0))</f>
        <v>#REF!</v>
      </c>
      <c r="V19" s="314">
        <v>0</v>
      </c>
      <c r="W19" s="313" t="e">
        <f t="shared" si="23"/>
        <v>#REF!</v>
      </c>
      <c r="X19" s="313" t="e">
        <f>INDEX(#REF!,MATCH(B19,#REF!,0),MATCH($X$6,#REF!,0))</f>
        <v>#REF!</v>
      </c>
      <c r="Y19" s="314">
        <v>0</v>
      </c>
      <c r="Z19" s="313" t="e">
        <f t="shared" si="24"/>
        <v>#REF!</v>
      </c>
      <c r="AA19" s="313" t="e">
        <f>INDEX(#REF!,MATCH(B19,#REF!,0),MATCH($AA$6,#REF!,0))</f>
        <v>#REF!</v>
      </c>
      <c r="AB19" s="314">
        <v>0</v>
      </c>
      <c r="AC19" s="313" t="e">
        <f t="shared" si="25"/>
        <v>#REF!</v>
      </c>
      <c r="AD19" s="313" t="e">
        <f>INDEX(#REF!,MATCH(B19,#REF!,0),MATCH($AD$6,#REF!,0))</f>
        <v>#REF!</v>
      </c>
      <c r="AE19" s="314">
        <v>0</v>
      </c>
      <c r="AF19" s="313" t="e">
        <f t="shared" si="26"/>
        <v>#REF!</v>
      </c>
      <c r="AG19" s="313" t="e">
        <f>INDEX(#REF!,MATCH(B19,#REF!,0),MATCH($AG$6,#REF!,0))</f>
        <v>#REF!</v>
      </c>
      <c r="AH19" s="314">
        <v>0</v>
      </c>
      <c r="AI19" s="313" t="e">
        <f t="shared" si="27"/>
        <v>#REF!</v>
      </c>
      <c r="AJ19" s="313" t="e">
        <f>INDEX(#REF!,MATCH(B19,#REF!,0),MATCH($AJ$6,#REF!,0))</f>
        <v>#REF!</v>
      </c>
      <c r="AK19" s="314">
        <v>0</v>
      </c>
      <c r="AL19" s="313" t="e">
        <f t="shared" si="28"/>
        <v>#REF!</v>
      </c>
      <c r="AM19" s="313" t="e">
        <f>INDEX(#REF!,MATCH(B19,#REF!,0),MATCH($AM$6,#REF!,0))</f>
        <v>#REF!</v>
      </c>
      <c r="AN19" s="314">
        <v>0</v>
      </c>
      <c r="AO19" s="313" t="e">
        <f t="shared" si="29"/>
        <v>#REF!</v>
      </c>
      <c r="AP19" s="313" t="e">
        <f>INDEX(#REF!,MATCH(B19,#REF!,0),MATCH($AP$6,#REF!,0))</f>
        <v>#REF!</v>
      </c>
      <c r="AQ19" s="314">
        <v>0</v>
      </c>
      <c r="AR19" s="313" t="e">
        <f t="shared" si="30"/>
        <v>#REF!</v>
      </c>
      <c r="AS19" s="313" t="e">
        <f>INDEX(#REF!,MATCH(B19,#REF!,0),MATCH($AS$6,#REF!,0))</f>
        <v>#REF!</v>
      </c>
      <c r="AT19" s="314">
        <v>0</v>
      </c>
      <c r="AU19" s="313" t="e">
        <f t="shared" si="31"/>
        <v>#REF!</v>
      </c>
      <c r="AV19" s="313" t="e">
        <f>INDEX(#REF!,MATCH(B19,#REF!,0),MATCH($AV$6,#REF!,0))</f>
        <v>#REF!</v>
      </c>
      <c r="AW19" s="314">
        <v>0</v>
      </c>
      <c r="AX19" s="313" t="e">
        <f t="shared" si="32"/>
        <v>#REF!</v>
      </c>
      <c r="AY19" s="313" t="e">
        <f>INDEX(#REF!,MATCH(B19,#REF!,0),MATCH($AY$6,#REF!,0))</f>
        <v>#REF!</v>
      </c>
      <c r="AZ19" s="314">
        <v>0</v>
      </c>
      <c r="BA19" s="313" t="e">
        <f t="shared" si="33"/>
        <v>#REF!</v>
      </c>
    </row>
    <row r="20" spans="1:53">
      <c r="A20" s="298">
        <f t="shared" si="34"/>
        <v>13</v>
      </c>
      <c r="B20" s="299" t="e">
        <f t="shared" si="34"/>
        <v>#REF!</v>
      </c>
      <c r="C20" s="300" t="e">
        <f t="shared" si="18"/>
        <v>#REF!</v>
      </c>
      <c r="D20" s="300">
        <f t="shared" si="18"/>
        <v>0</v>
      </c>
      <c r="E20" s="300" t="e">
        <f t="shared" si="19"/>
        <v>#REF!</v>
      </c>
      <c r="F20" s="300" t="e">
        <f t="shared" si="0"/>
        <v>#REF!</v>
      </c>
      <c r="G20" s="300">
        <f t="shared" si="1"/>
        <v>0</v>
      </c>
      <c r="H20" s="300" t="e">
        <f t="shared" si="2"/>
        <v>#REF!</v>
      </c>
      <c r="I20" s="300">
        <f t="shared" si="3"/>
        <v>0</v>
      </c>
      <c r="J20" s="300"/>
      <c r="K20" s="300"/>
      <c r="L20" s="313" t="e">
        <f>INDEX(#REF!,MATCH(B20,#REF!,0),MATCH($L$6,#REF!,0))</f>
        <v>#REF!</v>
      </c>
      <c r="M20" s="314">
        <v>0</v>
      </c>
      <c r="N20" s="313" t="e">
        <f t="shared" si="20"/>
        <v>#REF!</v>
      </c>
      <c r="O20" s="313" t="e">
        <f>INDEX(#REF!,MATCH(B20,#REF!,0),MATCH($O$6,#REF!,0))</f>
        <v>#REF!</v>
      </c>
      <c r="P20" s="314">
        <v>0</v>
      </c>
      <c r="Q20" s="313" t="e">
        <f t="shared" si="21"/>
        <v>#REF!</v>
      </c>
      <c r="R20" s="313" t="e">
        <f>INDEX(#REF!,MATCH(B20,#REF!,0),MATCH($R$6,#REF!,0))</f>
        <v>#REF!</v>
      </c>
      <c r="S20" s="314">
        <v>0</v>
      </c>
      <c r="T20" s="313" t="e">
        <f t="shared" si="22"/>
        <v>#REF!</v>
      </c>
      <c r="U20" s="313" t="e">
        <f>INDEX(#REF!,MATCH(B20,#REF!,0),MATCH($U$6,#REF!,0))</f>
        <v>#REF!</v>
      </c>
      <c r="V20" s="314">
        <v>0</v>
      </c>
      <c r="W20" s="313" t="e">
        <f t="shared" si="23"/>
        <v>#REF!</v>
      </c>
      <c r="X20" s="313" t="e">
        <f>INDEX(#REF!,MATCH(B20,#REF!,0),MATCH($X$6,#REF!,0))</f>
        <v>#REF!</v>
      </c>
      <c r="Y20" s="314">
        <v>0</v>
      </c>
      <c r="Z20" s="313" t="e">
        <f t="shared" si="24"/>
        <v>#REF!</v>
      </c>
      <c r="AA20" s="313" t="e">
        <f>INDEX(#REF!,MATCH(B20,#REF!,0),MATCH($AA$6,#REF!,0))</f>
        <v>#REF!</v>
      </c>
      <c r="AB20" s="314">
        <v>0</v>
      </c>
      <c r="AC20" s="313" t="e">
        <f t="shared" si="25"/>
        <v>#REF!</v>
      </c>
      <c r="AD20" s="313" t="e">
        <f>INDEX(#REF!,MATCH(B20,#REF!,0),MATCH($AD$6,#REF!,0))</f>
        <v>#REF!</v>
      </c>
      <c r="AE20" s="314">
        <v>0</v>
      </c>
      <c r="AF20" s="313" t="e">
        <f t="shared" si="26"/>
        <v>#REF!</v>
      </c>
      <c r="AG20" s="313" t="e">
        <f>INDEX(#REF!,MATCH(B20,#REF!,0),MATCH($AG$6,#REF!,0))</f>
        <v>#REF!</v>
      </c>
      <c r="AH20" s="314">
        <v>0</v>
      </c>
      <c r="AI20" s="313" t="e">
        <f t="shared" si="27"/>
        <v>#REF!</v>
      </c>
      <c r="AJ20" s="313" t="e">
        <f>INDEX(#REF!,MATCH(B20,#REF!,0),MATCH($AJ$6,#REF!,0))</f>
        <v>#REF!</v>
      </c>
      <c r="AK20" s="314">
        <v>0</v>
      </c>
      <c r="AL20" s="313" t="e">
        <f t="shared" si="28"/>
        <v>#REF!</v>
      </c>
      <c r="AM20" s="313" t="e">
        <f>INDEX(#REF!,MATCH(B20,#REF!,0),MATCH($AM$6,#REF!,0))</f>
        <v>#REF!</v>
      </c>
      <c r="AN20" s="314">
        <v>0</v>
      </c>
      <c r="AO20" s="313" t="e">
        <f t="shared" si="29"/>
        <v>#REF!</v>
      </c>
      <c r="AP20" s="313" t="e">
        <f>INDEX(#REF!,MATCH(B20,#REF!,0),MATCH($AP$6,#REF!,0))</f>
        <v>#REF!</v>
      </c>
      <c r="AQ20" s="314">
        <v>0</v>
      </c>
      <c r="AR20" s="313" t="e">
        <f t="shared" si="30"/>
        <v>#REF!</v>
      </c>
      <c r="AS20" s="313" t="e">
        <f>INDEX(#REF!,MATCH(B20,#REF!,0),MATCH($AS$6,#REF!,0))</f>
        <v>#REF!</v>
      </c>
      <c r="AT20" s="314">
        <v>0</v>
      </c>
      <c r="AU20" s="313" t="e">
        <f t="shared" si="31"/>
        <v>#REF!</v>
      </c>
      <c r="AV20" s="313" t="e">
        <f>INDEX(#REF!,MATCH(B20,#REF!,0),MATCH($AV$6,#REF!,0))</f>
        <v>#REF!</v>
      </c>
      <c r="AW20" s="314">
        <v>0</v>
      </c>
      <c r="AX20" s="313" t="e">
        <f t="shared" si="32"/>
        <v>#REF!</v>
      </c>
      <c r="AY20" s="313" t="e">
        <f>INDEX(#REF!,MATCH(B20,#REF!,0),MATCH($AY$6,#REF!,0))</f>
        <v>#REF!</v>
      </c>
      <c r="AZ20" s="314">
        <v>0</v>
      </c>
      <c r="BA20" s="313" t="e">
        <f t="shared" si="33"/>
        <v>#REF!</v>
      </c>
    </row>
    <row r="21" spans="1:53">
      <c r="A21" s="298">
        <f t="shared" si="34"/>
        <v>14</v>
      </c>
      <c r="B21" s="299" t="e">
        <f t="shared" si="34"/>
        <v>#REF!</v>
      </c>
      <c r="C21" s="300" t="e">
        <f t="shared" si="18"/>
        <v>#REF!</v>
      </c>
      <c r="D21" s="300">
        <f t="shared" si="18"/>
        <v>0</v>
      </c>
      <c r="E21" s="300" t="e">
        <f t="shared" si="19"/>
        <v>#REF!</v>
      </c>
      <c r="F21" s="300" t="e">
        <f t="shared" si="0"/>
        <v>#REF!</v>
      </c>
      <c r="G21" s="300">
        <f t="shared" si="1"/>
        <v>0</v>
      </c>
      <c r="H21" s="300" t="e">
        <f t="shared" si="2"/>
        <v>#REF!</v>
      </c>
      <c r="I21" s="300">
        <f t="shared" si="3"/>
        <v>0</v>
      </c>
      <c r="J21" s="300"/>
      <c r="K21" s="300"/>
      <c r="L21" s="313" t="e">
        <f>INDEX(#REF!,MATCH(B21,#REF!,0),MATCH($L$6,#REF!,0))</f>
        <v>#REF!</v>
      </c>
      <c r="M21" s="314">
        <v>0</v>
      </c>
      <c r="N21" s="313" t="e">
        <f t="shared" si="20"/>
        <v>#REF!</v>
      </c>
      <c r="O21" s="313" t="e">
        <f>INDEX(#REF!,MATCH(B21,#REF!,0),MATCH($O$6,#REF!,0))</f>
        <v>#REF!</v>
      </c>
      <c r="P21" s="314">
        <v>0</v>
      </c>
      <c r="Q21" s="313" t="e">
        <f t="shared" si="21"/>
        <v>#REF!</v>
      </c>
      <c r="R21" s="313" t="e">
        <f>INDEX(#REF!,MATCH(B21,#REF!,0),MATCH($R$6,#REF!,0))</f>
        <v>#REF!</v>
      </c>
      <c r="S21" s="314">
        <v>0</v>
      </c>
      <c r="T21" s="313" t="e">
        <f t="shared" si="22"/>
        <v>#REF!</v>
      </c>
      <c r="U21" s="313" t="e">
        <f>INDEX(#REF!,MATCH(B21,#REF!,0),MATCH($U$6,#REF!,0))</f>
        <v>#REF!</v>
      </c>
      <c r="V21" s="314">
        <v>0</v>
      </c>
      <c r="W21" s="313" t="e">
        <f t="shared" si="23"/>
        <v>#REF!</v>
      </c>
      <c r="X21" s="313" t="e">
        <f>INDEX(#REF!,MATCH(B21,#REF!,0),MATCH($X$6,#REF!,0))</f>
        <v>#REF!</v>
      </c>
      <c r="Y21" s="314">
        <v>0</v>
      </c>
      <c r="Z21" s="313" t="e">
        <f t="shared" si="24"/>
        <v>#REF!</v>
      </c>
      <c r="AA21" s="313" t="e">
        <f>INDEX(#REF!,MATCH(B21,#REF!,0),MATCH($AA$6,#REF!,0))</f>
        <v>#REF!</v>
      </c>
      <c r="AB21" s="314">
        <v>0</v>
      </c>
      <c r="AC21" s="313" t="e">
        <f t="shared" si="25"/>
        <v>#REF!</v>
      </c>
      <c r="AD21" s="313" t="e">
        <f>INDEX(#REF!,MATCH(B21,#REF!,0),MATCH($AD$6,#REF!,0))</f>
        <v>#REF!</v>
      </c>
      <c r="AE21" s="314">
        <v>0</v>
      </c>
      <c r="AF21" s="313" t="e">
        <f t="shared" si="26"/>
        <v>#REF!</v>
      </c>
      <c r="AG21" s="313" t="e">
        <f>INDEX(#REF!,MATCH(B21,#REF!,0),MATCH($AG$6,#REF!,0))</f>
        <v>#REF!</v>
      </c>
      <c r="AH21" s="314">
        <v>0</v>
      </c>
      <c r="AI21" s="313" t="e">
        <f t="shared" si="27"/>
        <v>#REF!</v>
      </c>
      <c r="AJ21" s="313" t="e">
        <f>INDEX(#REF!,MATCH(B21,#REF!,0),MATCH($AJ$6,#REF!,0))</f>
        <v>#REF!</v>
      </c>
      <c r="AK21" s="314">
        <v>0</v>
      </c>
      <c r="AL21" s="313" t="e">
        <f t="shared" si="28"/>
        <v>#REF!</v>
      </c>
      <c r="AM21" s="313" t="e">
        <f>INDEX(#REF!,MATCH(B21,#REF!,0),MATCH($AM$6,#REF!,0))</f>
        <v>#REF!</v>
      </c>
      <c r="AN21" s="314">
        <v>0</v>
      </c>
      <c r="AO21" s="313" t="e">
        <f t="shared" si="29"/>
        <v>#REF!</v>
      </c>
      <c r="AP21" s="313" t="e">
        <f>INDEX(#REF!,MATCH(B21,#REF!,0),MATCH($AP$6,#REF!,0))</f>
        <v>#REF!</v>
      </c>
      <c r="AQ21" s="314">
        <v>0</v>
      </c>
      <c r="AR21" s="313" t="e">
        <f t="shared" si="30"/>
        <v>#REF!</v>
      </c>
      <c r="AS21" s="313" t="e">
        <f>INDEX(#REF!,MATCH(B21,#REF!,0),MATCH($AS$6,#REF!,0))</f>
        <v>#REF!</v>
      </c>
      <c r="AT21" s="314">
        <v>0</v>
      </c>
      <c r="AU21" s="313" t="e">
        <f t="shared" si="31"/>
        <v>#REF!</v>
      </c>
      <c r="AV21" s="313" t="e">
        <f>INDEX(#REF!,MATCH(B21,#REF!,0),MATCH($AV$6,#REF!,0))</f>
        <v>#REF!</v>
      </c>
      <c r="AW21" s="314">
        <v>0</v>
      </c>
      <c r="AX21" s="313" t="e">
        <f t="shared" si="32"/>
        <v>#REF!</v>
      </c>
      <c r="AY21" s="313" t="e">
        <f>INDEX(#REF!,MATCH(B21,#REF!,0),MATCH($AY$6,#REF!,0))</f>
        <v>#REF!</v>
      </c>
      <c r="AZ21" s="314">
        <v>0</v>
      </c>
      <c r="BA21" s="313" t="e">
        <f t="shared" si="33"/>
        <v>#REF!</v>
      </c>
    </row>
    <row r="22" spans="1:53">
      <c r="A22" s="298">
        <f t="shared" si="34"/>
        <v>15</v>
      </c>
      <c r="B22" s="299" t="e">
        <f t="shared" si="34"/>
        <v>#REF!</v>
      </c>
      <c r="C22" s="300" t="e">
        <f t="shared" si="18"/>
        <v>#REF!</v>
      </c>
      <c r="D22" s="300">
        <f t="shared" si="18"/>
        <v>0</v>
      </c>
      <c r="E22" s="300" t="e">
        <f t="shared" si="19"/>
        <v>#REF!</v>
      </c>
      <c r="F22" s="300" t="e">
        <f t="shared" si="0"/>
        <v>#REF!</v>
      </c>
      <c r="G22" s="300">
        <f t="shared" si="1"/>
        <v>0</v>
      </c>
      <c r="H22" s="300" t="e">
        <f t="shared" si="2"/>
        <v>#REF!</v>
      </c>
      <c r="I22" s="300">
        <f t="shared" si="3"/>
        <v>0</v>
      </c>
      <c r="J22" s="300"/>
      <c r="K22" s="300"/>
      <c r="L22" s="313" t="e">
        <f>INDEX(#REF!,MATCH(B22,#REF!,0),MATCH($L$6,#REF!,0))</f>
        <v>#REF!</v>
      </c>
      <c r="M22" s="314">
        <v>0</v>
      </c>
      <c r="N22" s="313" t="e">
        <f t="shared" si="20"/>
        <v>#REF!</v>
      </c>
      <c r="O22" s="313" t="e">
        <f>INDEX(#REF!,MATCH(B22,#REF!,0),MATCH($O$6,#REF!,0))</f>
        <v>#REF!</v>
      </c>
      <c r="P22" s="314">
        <v>0</v>
      </c>
      <c r="Q22" s="313" t="e">
        <f t="shared" si="21"/>
        <v>#REF!</v>
      </c>
      <c r="R22" s="313" t="e">
        <f>INDEX(#REF!,MATCH(B22,#REF!,0),MATCH($R$6,#REF!,0))</f>
        <v>#REF!</v>
      </c>
      <c r="S22" s="314">
        <v>0</v>
      </c>
      <c r="T22" s="313" t="e">
        <f t="shared" si="22"/>
        <v>#REF!</v>
      </c>
      <c r="U22" s="313" t="e">
        <f>INDEX(#REF!,MATCH(B22,#REF!,0),MATCH($U$6,#REF!,0))</f>
        <v>#REF!</v>
      </c>
      <c r="V22" s="314">
        <v>0</v>
      </c>
      <c r="W22" s="313" t="e">
        <f t="shared" si="23"/>
        <v>#REF!</v>
      </c>
      <c r="X22" s="313" t="e">
        <f>INDEX(#REF!,MATCH(B22,#REF!,0),MATCH($X$6,#REF!,0))</f>
        <v>#REF!</v>
      </c>
      <c r="Y22" s="314">
        <v>0</v>
      </c>
      <c r="Z22" s="313" t="e">
        <f t="shared" si="24"/>
        <v>#REF!</v>
      </c>
      <c r="AA22" s="313" t="e">
        <f>INDEX(#REF!,MATCH(B22,#REF!,0),MATCH($AA$6,#REF!,0))</f>
        <v>#REF!</v>
      </c>
      <c r="AB22" s="314">
        <v>0</v>
      </c>
      <c r="AC22" s="313" t="e">
        <f t="shared" si="25"/>
        <v>#REF!</v>
      </c>
      <c r="AD22" s="313" t="e">
        <f>INDEX(#REF!,MATCH(B22,#REF!,0),MATCH($AD$6,#REF!,0))</f>
        <v>#REF!</v>
      </c>
      <c r="AE22" s="314">
        <v>0</v>
      </c>
      <c r="AF22" s="313" t="e">
        <f t="shared" si="26"/>
        <v>#REF!</v>
      </c>
      <c r="AG22" s="313" t="e">
        <f>INDEX(#REF!,MATCH(B22,#REF!,0),MATCH($AG$6,#REF!,0))</f>
        <v>#REF!</v>
      </c>
      <c r="AH22" s="314">
        <v>0</v>
      </c>
      <c r="AI22" s="313" t="e">
        <f t="shared" si="27"/>
        <v>#REF!</v>
      </c>
      <c r="AJ22" s="313" t="e">
        <f>INDEX(#REF!,MATCH(B22,#REF!,0),MATCH($AJ$6,#REF!,0))</f>
        <v>#REF!</v>
      </c>
      <c r="AK22" s="314">
        <v>0</v>
      </c>
      <c r="AL22" s="313" t="e">
        <f t="shared" si="28"/>
        <v>#REF!</v>
      </c>
      <c r="AM22" s="313" t="e">
        <f>INDEX(#REF!,MATCH(B22,#REF!,0),MATCH($AM$6,#REF!,0))</f>
        <v>#REF!</v>
      </c>
      <c r="AN22" s="314">
        <v>0</v>
      </c>
      <c r="AO22" s="313" t="e">
        <f t="shared" si="29"/>
        <v>#REF!</v>
      </c>
      <c r="AP22" s="313" t="e">
        <f>INDEX(#REF!,MATCH(B22,#REF!,0),MATCH($AP$6,#REF!,0))</f>
        <v>#REF!</v>
      </c>
      <c r="AQ22" s="314">
        <v>0</v>
      </c>
      <c r="AR22" s="313" t="e">
        <f t="shared" si="30"/>
        <v>#REF!</v>
      </c>
      <c r="AS22" s="313" t="e">
        <f>INDEX(#REF!,MATCH(B22,#REF!,0),MATCH($AS$6,#REF!,0))</f>
        <v>#REF!</v>
      </c>
      <c r="AT22" s="314">
        <v>0</v>
      </c>
      <c r="AU22" s="313" t="e">
        <f t="shared" si="31"/>
        <v>#REF!</v>
      </c>
      <c r="AV22" s="313" t="e">
        <f>INDEX(#REF!,MATCH(B22,#REF!,0),MATCH($AV$6,#REF!,0))</f>
        <v>#REF!</v>
      </c>
      <c r="AW22" s="314">
        <v>0</v>
      </c>
      <c r="AX22" s="313" t="e">
        <f t="shared" si="32"/>
        <v>#REF!</v>
      </c>
      <c r="AY22" s="313" t="e">
        <f>INDEX(#REF!,MATCH(B22,#REF!,0),MATCH($AY$6,#REF!,0))</f>
        <v>#REF!</v>
      </c>
      <c r="AZ22" s="314">
        <v>0</v>
      </c>
      <c r="BA22" s="313" t="e">
        <f t="shared" si="33"/>
        <v>#REF!</v>
      </c>
    </row>
    <row r="23" spans="1:53">
      <c r="A23" s="298">
        <f t="shared" si="34"/>
        <v>16</v>
      </c>
      <c r="B23" s="299" t="e">
        <f t="shared" si="34"/>
        <v>#REF!</v>
      </c>
      <c r="C23" s="300" t="e">
        <f t="shared" si="18"/>
        <v>#REF!</v>
      </c>
      <c r="D23" s="300">
        <f t="shared" si="18"/>
        <v>0</v>
      </c>
      <c r="E23" s="300" t="e">
        <f t="shared" si="19"/>
        <v>#REF!</v>
      </c>
      <c r="F23" s="300" t="e">
        <f t="shared" si="0"/>
        <v>#REF!</v>
      </c>
      <c r="G23" s="300">
        <f t="shared" si="1"/>
        <v>0</v>
      </c>
      <c r="H23" s="300" t="e">
        <f t="shared" si="2"/>
        <v>#REF!</v>
      </c>
      <c r="I23" s="300">
        <f t="shared" si="3"/>
        <v>0</v>
      </c>
      <c r="J23" s="300"/>
      <c r="K23" s="300"/>
      <c r="L23" s="313" t="e">
        <f>INDEX(#REF!,MATCH(B23,#REF!,0),MATCH($L$6,#REF!,0))</f>
        <v>#REF!</v>
      </c>
      <c r="M23" s="314">
        <v>0</v>
      </c>
      <c r="N23" s="313" t="e">
        <f t="shared" si="20"/>
        <v>#REF!</v>
      </c>
      <c r="O23" s="313" t="e">
        <f>INDEX(#REF!,MATCH(B23,#REF!,0),MATCH($O$6,#REF!,0))</f>
        <v>#REF!</v>
      </c>
      <c r="P23" s="314">
        <v>0</v>
      </c>
      <c r="Q23" s="313" t="e">
        <f t="shared" si="21"/>
        <v>#REF!</v>
      </c>
      <c r="R23" s="313" t="e">
        <f>INDEX(#REF!,MATCH(B23,#REF!,0),MATCH($R$6,#REF!,0))</f>
        <v>#REF!</v>
      </c>
      <c r="S23" s="314">
        <v>0</v>
      </c>
      <c r="T23" s="313" t="e">
        <f t="shared" si="22"/>
        <v>#REF!</v>
      </c>
      <c r="U23" s="313" t="e">
        <f>INDEX(#REF!,MATCH(B23,#REF!,0),MATCH($U$6,#REF!,0))</f>
        <v>#REF!</v>
      </c>
      <c r="V23" s="314">
        <v>0</v>
      </c>
      <c r="W23" s="313" t="e">
        <f t="shared" si="23"/>
        <v>#REF!</v>
      </c>
      <c r="X23" s="313" t="e">
        <f>INDEX(#REF!,MATCH(B23,#REF!,0),MATCH($X$6,#REF!,0))</f>
        <v>#REF!</v>
      </c>
      <c r="Y23" s="314">
        <v>0</v>
      </c>
      <c r="Z23" s="313" t="e">
        <f t="shared" si="24"/>
        <v>#REF!</v>
      </c>
      <c r="AA23" s="313" t="e">
        <f>INDEX(#REF!,MATCH(B23,#REF!,0),MATCH($AA$6,#REF!,0))</f>
        <v>#REF!</v>
      </c>
      <c r="AB23" s="314">
        <v>0</v>
      </c>
      <c r="AC23" s="313" t="e">
        <f t="shared" si="25"/>
        <v>#REF!</v>
      </c>
      <c r="AD23" s="313" t="e">
        <f>INDEX(#REF!,MATCH(B23,#REF!,0),MATCH($AD$6,#REF!,0))</f>
        <v>#REF!</v>
      </c>
      <c r="AE23" s="314">
        <v>0</v>
      </c>
      <c r="AF23" s="313" t="e">
        <f t="shared" si="26"/>
        <v>#REF!</v>
      </c>
      <c r="AG23" s="313" t="e">
        <f>INDEX(#REF!,MATCH(B23,#REF!,0),MATCH($AG$6,#REF!,0))</f>
        <v>#REF!</v>
      </c>
      <c r="AH23" s="314">
        <v>0</v>
      </c>
      <c r="AI23" s="313" t="e">
        <f t="shared" si="27"/>
        <v>#REF!</v>
      </c>
      <c r="AJ23" s="313" t="e">
        <f>INDEX(#REF!,MATCH(B23,#REF!,0),MATCH($AJ$6,#REF!,0))</f>
        <v>#REF!</v>
      </c>
      <c r="AK23" s="314">
        <v>0</v>
      </c>
      <c r="AL23" s="313" t="e">
        <f t="shared" si="28"/>
        <v>#REF!</v>
      </c>
      <c r="AM23" s="313" t="e">
        <f>INDEX(#REF!,MATCH(B23,#REF!,0),MATCH($AM$6,#REF!,0))</f>
        <v>#REF!</v>
      </c>
      <c r="AN23" s="314">
        <v>0</v>
      </c>
      <c r="AO23" s="313" t="e">
        <f t="shared" si="29"/>
        <v>#REF!</v>
      </c>
      <c r="AP23" s="313" t="e">
        <f>INDEX(#REF!,MATCH(B23,#REF!,0),MATCH($AP$6,#REF!,0))</f>
        <v>#REF!</v>
      </c>
      <c r="AQ23" s="314">
        <v>0</v>
      </c>
      <c r="AR23" s="313" t="e">
        <f t="shared" si="30"/>
        <v>#REF!</v>
      </c>
      <c r="AS23" s="313" t="e">
        <f>INDEX(#REF!,MATCH(B23,#REF!,0),MATCH($AS$6,#REF!,0))</f>
        <v>#REF!</v>
      </c>
      <c r="AT23" s="314">
        <v>0</v>
      </c>
      <c r="AU23" s="313" t="e">
        <f t="shared" si="31"/>
        <v>#REF!</v>
      </c>
      <c r="AV23" s="313" t="e">
        <f>INDEX(#REF!,MATCH(B23,#REF!,0),MATCH($AV$6,#REF!,0))</f>
        <v>#REF!</v>
      </c>
      <c r="AW23" s="314">
        <v>0</v>
      </c>
      <c r="AX23" s="313" t="e">
        <f t="shared" si="32"/>
        <v>#REF!</v>
      </c>
      <c r="AY23" s="313" t="e">
        <f>INDEX(#REF!,MATCH(B23,#REF!,0),MATCH($AY$6,#REF!,0))</f>
        <v>#REF!</v>
      </c>
      <c r="AZ23" s="314">
        <v>0</v>
      </c>
      <c r="BA23" s="313" t="e">
        <f t="shared" si="33"/>
        <v>#REF!</v>
      </c>
    </row>
    <row r="24" spans="1:53">
      <c r="A24" s="298">
        <f t="shared" si="34"/>
        <v>17</v>
      </c>
      <c r="B24" s="299" t="e">
        <f t="shared" si="34"/>
        <v>#REF!</v>
      </c>
      <c r="C24" s="300" t="e">
        <f t="shared" si="18"/>
        <v>#REF!</v>
      </c>
      <c r="D24" s="300">
        <f t="shared" si="18"/>
        <v>0</v>
      </c>
      <c r="E24" s="300" t="e">
        <f t="shared" si="19"/>
        <v>#REF!</v>
      </c>
      <c r="F24" s="300" t="e">
        <f t="shared" si="0"/>
        <v>#REF!</v>
      </c>
      <c r="G24" s="300">
        <f t="shared" si="1"/>
        <v>0</v>
      </c>
      <c r="H24" s="300" t="e">
        <f t="shared" si="2"/>
        <v>#REF!</v>
      </c>
      <c r="I24" s="300">
        <f t="shared" si="3"/>
        <v>0</v>
      </c>
      <c r="J24" s="300"/>
      <c r="K24" s="300"/>
      <c r="L24" s="313" t="e">
        <f>INDEX(#REF!,MATCH(B24,#REF!,0),MATCH($L$6,#REF!,0))</f>
        <v>#REF!</v>
      </c>
      <c r="M24" s="314">
        <v>0</v>
      </c>
      <c r="N24" s="313" t="e">
        <f t="shared" si="20"/>
        <v>#REF!</v>
      </c>
      <c r="O24" s="313" t="e">
        <f>INDEX(#REF!,MATCH(B24,#REF!,0),MATCH($O$6,#REF!,0))</f>
        <v>#REF!</v>
      </c>
      <c r="P24" s="314">
        <v>0</v>
      </c>
      <c r="Q24" s="313" t="e">
        <f t="shared" si="21"/>
        <v>#REF!</v>
      </c>
      <c r="R24" s="313" t="e">
        <f>INDEX(#REF!,MATCH(B24,#REF!,0),MATCH($R$6,#REF!,0))</f>
        <v>#REF!</v>
      </c>
      <c r="S24" s="314">
        <v>0</v>
      </c>
      <c r="T24" s="313" t="e">
        <f t="shared" si="22"/>
        <v>#REF!</v>
      </c>
      <c r="U24" s="313" t="e">
        <f>INDEX(#REF!,MATCH(B24,#REF!,0),MATCH($U$6,#REF!,0))</f>
        <v>#REF!</v>
      </c>
      <c r="V24" s="314">
        <v>0</v>
      </c>
      <c r="W24" s="313" t="e">
        <f t="shared" si="23"/>
        <v>#REF!</v>
      </c>
      <c r="X24" s="313" t="e">
        <f>INDEX(#REF!,MATCH(B24,#REF!,0),MATCH($X$6,#REF!,0))</f>
        <v>#REF!</v>
      </c>
      <c r="Y24" s="314">
        <v>0</v>
      </c>
      <c r="Z24" s="313" t="e">
        <f t="shared" si="24"/>
        <v>#REF!</v>
      </c>
      <c r="AA24" s="313" t="e">
        <f>INDEX(#REF!,MATCH(B24,#REF!,0),MATCH($AA$6,#REF!,0))</f>
        <v>#REF!</v>
      </c>
      <c r="AB24" s="314">
        <v>0</v>
      </c>
      <c r="AC24" s="313" t="e">
        <f t="shared" si="25"/>
        <v>#REF!</v>
      </c>
      <c r="AD24" s="313" t="e">
        <f>INDEX(#REF!,MATCH(B24,#REF!,0),MATCH($AD$6,#REF!,0))</f>
        <v>#REF!</v>
      </c>
      <c r="AE24" s="314">
        <v>0</v>
      </c>
      <c r="AF24" s="313" t="e">
        <f t="shared" si="26"/>
        <v>#REF!</v>
      </c>
      <c r="AG24" s="313" t="e">
        <f>INDEX(#REF!,MATCH(B24,#REF!,0),MATCH($AG$6,#REF!,0))</f>
        <v>#REF!</v>
      </c>
      <c r="AH24" s="314">
        <v>0</v>
      </c>
      <c r="AI24" s="313" t="e">
        <f t="shared" si="27"/>
        <v>#REF!</v>
      </c>
      <c r="AJ24" s="313" t="e">
        <f>INDEX(#REF!,MATCH(B24,#REF!,0),MATCH($AJ$6,#REF!,0))</f>
        <v>#REF!</v>
      </c>
      <c r="AK24" s="314">
        <v>0</v>
      </c>
      <c r="AL24" s="313" t="e">
        <f t="shared" si="28"/>
        <v>#REF!</v>
      </c>
      <c r="AM24" s="313" t="e">
        <f>INDEX(#REF!,MATCH(B24,#REF!,0),MATCH($AM$6,#REF!,0))</f>
        <v>#REF!</v>
      </c>
      <c r="AN24" s="314">
        <v>0</v>
      </c>
      <c r="AO24" s="313" t="e">
        <f t="shared" si="29"/>
        <v>#REF!</v>
      </c>
      <c r="AP24" s="313" t="e">
        <f>INDEX(#REF!,MATCH(B24,#REF!,0),MATCH($AP$6,#REF!,0))</f>
        <v>#REF!</v>
      </c>
      <c r="AQ24" s="314">
        <v>0</v>
      </c>
      <c r="AR24" s="313" t="e">
        <f t="shared" si="30"/>
        <v>#REF!</v>
      </c>
      <c r="AS24" s="313" t="e">
        <f>INDEX(#REF!,MATCH(B24,#REF!,0),MATCH($AS$6,#REF!,0))</f>
        <v>#REF!</v>
      </c>
      <c r="AT24" s="314">
        <v>0</v>
      </c>
      <c r="AU24" s="313" t="e">
        <f t="shared" si="31"/>
        <v>#REF!</v>
      </c>
      <c r="AV24" s="313" t="e">
        <f>INDEX(#REF!,MATCH(B24,#REF!,0),MATCH($AV$6,#REF!,0))</f>
        <v>#REF!</v>
      </c>
      <c r="AW24" s="314">
        <v>0</v>
      </c>
      <c r="AX24" s="313" t="e">
        <f t="shared" si="32"/>
        <v>#REF!</v>
      </c>
      <c r="AY24" s="313" t="e">
        <f>INDEX(#REF!,MATCH(B24,#REF!,0),MATCH($AY$6,#REF!,0))</f>
        <v>#REF!</v>
      </c>
      <c r="AZ24" s="314">
        <v>0</v>
      </c>
      <c r="BA24" s="313" t="e">
        <f t="shared" si="33"/>
        <v>#REF!</v>
      </c>
    </row>
    <row r="25" spans="1:53">
      <c r="A25" s="298">
        <f t="shared" si="34"/>
        <v>18</v>
      </c>
      <c r="B25" s="299" t="e">
        <f t="shared" si="34"/>
        <v>#REF!</v>
      </c>
      <c r="C25" s="300" t="e">
        <f t="shared" si="18"/>
        <v>#REF!</v>
      </c>
      <c r="D25" s="300">
        <f t="shared" si="18"/>
        <v>0</v>
      </c>
      <c r="E25" s="300" t="e">
        <f t="shared" si="19"/>
        <v>#REF!</v>
      </c>
      <c r="F25" s="300" t="e">
        <f t="shared" si="0"/>
        <v>#REF!</v>
      </c>
      <c r="G25" s="300">
        <f t="shared" si="1"/>
        <v>0</v>
      </c>
      <c r="H25" s="300" t="e">
        <f t="shared" si="2"/>
        <v>#REF!</v>
      </c>
      <c r="I25" s="300">
        <f t="shared" si="3"/>
        <v>0</v>
      </c>
      <c r="J25" s="300"/>
      <c r="K25" s="300"/>
      <c r="L25" s="313" t="e">
        <f>INDEX(#REF!,MATCH(B25,#REF!,0),MATCH($L$6,#REF!,0))</f>
        <v>#REF!</v>
      </c>
      <c r="M25" s="314">
        <v>0</v>
      </c>
      <c r="N25" s="313" t="e">
        <f t="shared" si="20"/>
        <v>#REF!</v>
      </c>
      <c r="O25" s="313" t="e">
        <f>INDEX(#REF!,MATCH(B25,#REF!,0),MATCH($O$6,#REF!,0))</f>
        <v>#REF!</v>
      </c>
      <c r="P25" s="314">
        <v>0</v>
      </c>
      <c r="Q25" s="313" t="e">
        <f t="shared" si="21"/>
        <v>#REF!</v>
      </c>
      <c r="R25" s="313" t="e">
        <f>INDEX(#REF!,MATCH(B25,#REF!,0),MATCH($R$6,#REF!,0))</f>
        <v>#REF!</v>
      </c>
      <c r="S25" s="314">
        <v>0</v>
      </c>
      <c r="T25" s="313" t="e">
        <f t="shared" si="22"/>
        <v>#REF!</v>
      </c>
      <c r="U25" s="313" t="e">
        <f>INDEX(#REF!,MATCH(B25,#REF!,0),MATCH($U$6,#REF!,0))</f>
        <v>#REF!</v>
      </c>
      <c r="V25" s="314">
        <v>0</v>
      </c>
      <c r="W25" s="313" t="e">
        <f t="shared" si="23"/>
        <v>#REF!</v>
      </c>
      <c r="X25" s="313" t="e">
        <f>INDEX(#REF!,MATCH(B25,#REF!,0),MATCH($X$6,#REF!,0))</f>
        <v>#REF!</v>
      </c>
      <c r="Y25" s="314">
        <v>0</v>
      </c>
      <c r="Z25" s="313" t="e">
        <f t="shared" si="24"/>
        <v>#REF!</v>
      </c>
      <c r="AA25" s="313" t="e">
        <f>INDEX(#REF!,MATCH(B25,#REF!,0),MATCH($AA$6,#REF!,0))</f>
        <v>#REF!</v>
      </c>
      <c r="AB25" s="314">
        <v>0</v>
      </c>
      <c r="AC25" s="313" t="e">
        <f t="shared" si="25"/>
        <v>#REF!</v>
      </c>
      <c r="AD25" s="313" t="e">
        <f>INDEX(#REF!,MATCH(B25,#REF!,0),MATCH($AD$6,#REF!,0))</f>
        <v>#REF!</v>
      </c>
      <c r="AE25" s="314">
        <v>0</v>
      </c>
      <c r="AF25" s="313" t="e">
        <f t="shared" si="26"/>
        <v>#REF!</v>
      </c>
      <c r="AG25" s="313" t="e">
        <f>INDEX(#REF!,MATCH(B25,#REF!,0),MATCH($AG$6,#REF!,0))</f>
        <v>#REF!</v>
      </c>
      <c r="AH25" s="314">
        <v>0</v>
      </c>
      <c r="AI25" s="313" t="e">
        <f t="shared" si="27"/>
        <v>#REF!</v>
      </c>
      <c r="AJ25" s="313" t="e">
        <f>INDEX(#REF!,MATCH(B25,#REF!,0),MATCH($AJ$6,#REF!,0))</f>
        <v>#REF!</v>
      </c>
      <c r="AK25" s="314">
        <v>0</v>
      </c>
      <c r="AL25" s="313" t="e">
        <f t="shared" si="28"/>
        <v>#REF!</v>
      </c>
      <c r="AM25" s="313" t="e">
        <f>INDEX(#REF!,MATCH(B25,#REF!,0),MATCH($AM$6,#REF!,0))</f>
        <v>#REF!</v>
      </c>
      <c r="AN25" s="314">
        <v>0</v>
      </c>
      <c r="AO25" s="313" t="e">
        <f t="shared" si="29"/>
        <v>#REF!</v>
      </c>
      <c r="AP25" s="313" t="e">
        <f>INDEX(#REF!,MATCH(B25,#REF!,0),MATCH($AP$6,#REF!,0))</f>
        <v>#REF!</v>
      </c>
      <c r="AQ25" s="314">
        <v>0</v>
      </c>
      <c r="AR25" s="313" t="e">
        <f t="shared" si="30"/>
        <v>#REF!</v>
      </c>
      <c r="AS25" s="313" t="e">
        <f>INDEX(#REF!,MATCH(B25,#REF!,0),MATCH($AS$6,#REF!,0))</f>
        <v>#REF!</v>
      </c>
      <c r="AT25" s="314">
        <v>0</v>
      </c>
      <c r="AU25" s="313" t="e">
        <f t="shared" si="31"/>
        <v>#REF!</v>
      </c>
      <c r="AV25" s="313" t="e">
        <f>INDEX(#REF!,MATCH(B25,#REF!,0),MATCH($AV$6,#REF!,0))</f>
        <v>#REF!</v>
      </c>
      <c r="AW25" s="314">
        <v>0</v>
      </c>
      <c r="AX25" s="313" t="e">
        <f t="shared" si="32"/>
        <v>#REF!</v>
      </c>
      <c r="AY25" s="313" t="e">
        <f>INDEX(#REF!,MATCH(B25,#REF!,0),MATCH($AY$6,#REF!,0))</f>
        <v>#REF!</v>
      </c>
      <c r="AZ25" s="314">
        <v>0</v>
      </c>
      <c r="BA25" s="313" t="e">
        <f t="shared" si="33"/>
        <v>#REF!</v>
      </c>
    </row>
    <row r="26" spans="1:53">
      <c r="A26" s="298">
        <f t="shared" ref="A26:B35" si="35">A25+1</f>
        <v>19</v>
      </c>
      <c r="B26" s="299" t="e">
        <f>B25+1</f>
        <v>#REF!</v>
      </c>
      <c r="C26" s="300" t="e">
        <f t="shared" si="18"/>
        <v>#REF!</v>
      </c>
      <c r="D26" s="300">
        <f t="shared" si="18"/>
        <v>0</v>
      </c>
      <c r="E26" s="300" t="e">
        <f t="shared" si="19"/>
        <v>#REF!</v>
      </c>
      <c r="F26" s="300" t="e">
        <f t="shared" si="0"/>
        <v>#REF!</v>
      </c>
      <c r="G26" s="300">
        <f t="shared" si="1"/>
        <v>0</v>
      </c>
      <c r="H26" s="300" t="e">
        <f t="shared" si="2"/>
        <v>#REF!</v>
      </c>
      <c r="I26" s="300">
        <f t="shared" si="3"/>
        <v>0</v>
      </c>
      <c r="J26" s="300"/>
      <c r="K26" s="300"/>
      <c r="L26" s="313" t="e">
        <f>INDEX(#REF!,MATCH(B26,#REF!,0),MATCH($L$6,#REF!,0))</f>
        <v>#REF!</v>
      </c>
      <c r="M26" s="314">
        <v>0</v>
      </c>
      <c r="N26" s="313" t="e">
        <f t="shared" si="20"/>
        <v>#REF!</v>
      </c>
      <c r="O26" s="313" t="e">
        <f>INDEX(#REF!,MATCH(B26,#REF!,0),MATCH($O$6,#REF!,0))</f>
        <v>#REF!</v>
      </c>
      <c r="P26" s="314">
        <v>0</v>
      </c>
      <c r="Q26" s="313" t="e">
        <f t="shared" si="21"/>
        <v>#REF!</v>
      </c>
      <c r="R26" s="313" t="e">
        <f>INDEX(#REF!,MATCH(B26,#REF!,0),MATCH($R$6,#REF!,0))</f>
        <v>#REF!</v>
      </c>
      <c r="S26" s="314">
        <v>0</v>
      </c>
      <c r="T26" s="313" t="e">
        <f t="shared" si="22"/>
        <v>#REF!</v>
      </c>
      <c r="U26" s="313" t="e">
        <f>INDEX(#REF!,MATCH(B26,#REF!,0),MATCH($U$6,#REF!,0))</f>
        <v>#REF!</v>
      </c>
      <c r="V26" s="314">
        <v>0</v>
      </c>
      <c r="W26" s="313" t="e">
        <f t="shared" si="23"/>
        <v>#REF!</v>
      </c>
      <c r="X26" s="313" t="e">
        <f>INDEX(#REF!,MATCH(B26,#REF!,0),MATCH($X$6,#REF!,0))</f>
        <v>#REF!</v>
      </c>
      <c r="Y26" s="314">
        <v>0</v>
      </c>
      <c r="Z26" s="313" t="e">
        <f t="shared" si="24"/>
        <v>#REF!</v>
      </c>
      <c r="AA26" s="313" t="e">
        <f>INDEX(#REF!,MATCH(B26,#REF!,0),MATCH($AA$6,#REF!,0))</f>
        <v>#REF!</v>
      </c>
      <c r="AB26" s="314">
        <v>0</v>
      </c>
      <c r="AC26" s="313" t="e">
        <f t="shared" si="25"/>
        <v>#REF!</v>
      </c>
      <c r="AD26" s="313" t="e">
        <f>INDEX(#REF!,MATCH(B26,#REF!,0),MATCH($AD$6,#REF!,0))</f>
        <v>#REF!</v>
      </c>
      <c r="AE26" s="314">
        <v>0</v>
      </c>
      <c r="AF26" s="313" t="e">
        <f t="shared" si="26"/>
        <v>#REF!</v>
      </c>
      <c r="AG26" s="313" t="e">
        <f>INDEX(#REF!,MATCH(B26,#REF!,0),MATCH($AG$6,#REF!,0))</f>
        <v>#REF!</v>
      </c>
      <c r="AH26" s="314">
        <v>0</v>
      </c>
      <c r="AI26" s="313" t="e">
        <f t="shared" si="27"/>
        <v>#REF!</v>
      </c>
      <c r="AJ26" s="313" t="e">
        <f>INDEX(#REF!,MATCH(B26,#REF!,0),MATCH($AJ$6,#REF!,0))</f>
        <v>#REF!</v>
      </c>
      <c r="AK26" s="314">
        <v>0</v>
      </c>
      <c r="AL26" s="313" t="e">
        <f t="shared" si="28"/>
        <v>#REF!</v>
      </c>
      <c r="AM26" s="313" t="e">
        <f>INDEX(#REF!,MATCH(B26,#REF!,0),MATCH($AM$6,#REF!,0))</f>
        <v>#REF!</v>
      </c>
      <c r="AN26" s="314">
        <v>0</v>
      </c>
      <c r="AO26" s="313" t="e">
        <f t="shared" si="29"/>
        <v>#REF!</v>
      </c>
      <c r="AP26" s="313" t="e">
        <f>INDEX(#REF!,MATCH(B26,#REF!,0),MATCH($AP$6,#REF!,0))</f>
        <v>#REF!</v>
      </c>
      <c r="AQ26" s="314">
        <v>0</v>
      </c>
      <c r="AR26" s="313" t="e">
        <f t="shared" si="30"/>
        <v>#REF!</v>
      </c>
      <c r="AS26" s="313" t="e">
        <f>INDEX(#REF!,MATCH(B26,#REF!,0),MATCH($AS$6,#REF!,0))</f>
        <v>#REF!</v>
      </c>
      <c r="AT26" s="314">
        <v>0</v>
      </c>
      <c r="AU26" s="313" t="e">
        <f t="shared" si="31"/>
        <v>#REF!</v>
      </c>
      <c r="AV26" s="313" t="e">
        <f>INDEX(#REF!,MATCH(B26,#REF!,0),MATCH($AV$6,#REF!,0))</f>
        <v>#REF!</v>
      </c>
      <c r="AW26" s="314">
        <v>0</v>
      </c>
      <c r="AX26" s="313" t="e">
        <f t="shared" si="32"/>
        <v>#REF!</v>
      </c>
      <c r="AY26" s="313" t="e">
        <f>INDEX(#REF!,MATCH(B26,#REF!,0),MATCH($AY$6,#REF!,0))</f>
        <v>#REF!</v>
      </c>
      <c r="AZ26" s="314">
        <v>0</v>
      </c>
      <c r="BA26" s="313" t="e">
        <f t="shared" si="33"/>
        <v>#REF!</v>
      </c>
    </row>
    <row r="27" spans="1:53">
      <c r="A27" s="298">
        <f t="shared" si="35"/>
        <v>20</v>
      </c>
      <c r="B27" s="299" t="e">
        <f>B26+1</f>
        <v>#REF!</v>
      </c>
      <c r="C27" s="300" t="e">
        <f t="shared" si="18"/>
        <v>#REF!</v>
      </c>
      <c r="D27" s="300">
        <f t="shared" si="18"/>
        <v>0</v>
      </c>
      <c r="E27" s="300" t="e">
        <f t="shared" si="19"/>
        <v>#REF!</v>
      </c>
      <c r="F27" s="300" t="e">
        <f t="shared" si="0"/>
        <v>#REF!</v>
      </c>
      <c r="G27" s="300">
        <f t="shared" si="1"/>
        <v>0</v>
      </c>
      <c r="H27" s="300" t="e">
        <f t="shared" si="2"/>
        <v>#REF!</v>
      </c>
      <c r="I27" s="300">
        <f t="shared" si="3"/>
        <v>0</v>
      </c>
      <c r="J27" s="300"/>
      <c r="K27" s="300"/>
      <c r="L27" s="313" t="e">
        <f>INDEX(#REF!,MATCH(B27,#REF!,0),MATCH($L$6,#REF!,0))</f>
        <v>#REF!</v>
      </c>
      <c r="M27" s="314">
        <v>0</v>
      </c>
      <c r="N27" s="313" t="e">
        <f t="shared" si="20"/>
        <v>#REF!</v>
      </c>
      <c r="O27" s="313" t="e">
        <f>INDEX(#REF!,MATCH(B27,#REF!,0),MATCH($O$6,#REF!,0))</f>
        <v>#REF!</v>
      </c>
      <c r="P27" s="314">
        <v>0</v>
      </c>
      <c r="Q27" s="313" t="e">
        <f t="shared" si="21"/>
        <v>#REF!</v>
      </c>
      <c r="R27" s="313" t="e">
        <f>INDEX(#REF!,MATCH(B27,#REF!,0),MATCH($R$6,#REF!,0))</f>
        <v>#REF!</v>
      </c>
      <c r="S27" s="314">
        <v>0</v>
      </c>
      <c r="T27" s="313" t="e">
        <f t="shared" si="22"/>
        <v>#REF!</v>
      </c>
      <c r="U27" s="313" t="e">
        <f>INDEX(#REF!,MATCH(B27,#REF!,0),MATCH($U$6,#REF!,0))</f>
        <v>#REF!</v>
      </c>
      <c r="V27" s="314">
        <v>0</v>
      </c>
      <c r="W27" s="313" t="e">
        <f t="shared" si="23"/>
        <v>#REF!</v>
      </c>
      <c r="X27" s="313" t="e">
        <f>INDEX(#REF!,MATCH(B27,#REF!,0),MATCH($X$6,#REF!,0))</f>
        <v>#REF!</v>
      </c>
      <c r="Y27" s="314">
        <v>0</v>
      </c>
      <c r="Z27" s="313" t="e">
        <f t="shared" si="24"/>
        <v>#REF!</v>
      </c>
      <c r="AA27" s="313" t="e">
        <f>INDEX(#REF!,MATCH(B27,#REF!,0),MATCH($AA$6,#REF!,0))</f>
        <v>#REF!</v>
      </c>
      <c r="AB27" s="314">
        <v>0</v>
      </c>
      <c r="AC27" s="313" t="e">
        <f t="shared" si="25"/>
        <v>#REF!</v>
      </c>
      <c r="AD27" s="313" t="e">
        <f>INDEX(#REF!,MATCH(B27,#REF!,0),MATCH($AD$6,#REF!,0))</f>
        <v>#REF!</v>
      </c>
      <c r="AE27" s="314">
        <v>0</v>
      </c>
      <c r="AF27" s="313" t="e">
        <f t="shared" si="26"/>
        <v>#REF!</v>
      </c>
      <c r="AG27" s="313" t="e">
        <f>INDEX(#REF!,MATCH(B27,#REF!,0),MATCH($AG$6,#REF!,0))</f>
        <v>#REF!</v>
      </c>
      <c r="AH27" s="314">
        <v>0</v>
      </c>
      <c r="AI27" s="313" t="e">
        <f t="shared" si="27"/>
        <v>#REF!</v>
      </c>
      <c r="AJ27" s="313" t="e">
        <f>INDEX(#REF!,MATCH(B27,#REF!,0),MATCH($AJ$6,#REF!,0))</f>
        <v>#REF!</v>
      </c>
      <c r="AK27" s="314">
        <v>0</v>
      </c>
      <c r="AL27" s="313" t="e">
        <f t="shared" si="28"/>
        <v>#REF!</v>
      </c>
      <c r="AM27" s="313" t="e">
        <f>INDEX(#REF!,MATCH(B27,#REF!,0),MATCH($AM$6,#REF!,0))</f>
        <v>#REF!</v>
      </c>
      <c r="AN27" s="314">
        <v>0</v>
      </c>
      <c r="AO27" s="313" t="e">
        <f t="shared" si="29"/>
        <v>#REF!</v>
      </c>
      <c r="AP27" s="313" t="e">
        <f>INDEX(#REF!,MATCH(B27,#REF!,0),MATCH($AP$6,#REF!,0))</f>
        <v>#REF!</v>
      </c>
      <c r="AQ27" s="314">
        <v>0</v>
      </c>
      <c r="AR27" s="313" t="e">
        <f t="shared" si="30"/>
        <v>#REF!</v>
      </c>
      <c r="AS27" s="313" t="e">
        <f>INDEX(#REF!,MATCH(B27,#REF!,0),MATCH($AS$6,#REF!,0))</f>
        <v>#REF!</v>
      </c>
      <c r="AT27" s="314">
        <v>0</v>
      </c>
      <c r="AU27" s="313" t="e">
        <f t="shared" si="31"/>
        <v>#REF!</v>
      </c>
      <c r="AV27" s="313" t="e">
        <f>INDEX(#REF!,MATCH(B27,#REF!,0),MATCH($AV$6,#REF!,0))</f>
        <v>#REF!</v>
      </c>
      <c r="AW27" s="314">
        <v>0</v>
      </c>
      <c r="AX27" s="313" t="e">
        <f t="shared" si="32"/>
        <v>#REF!</v>
      </c>
      <c r="AY27" s="313" t="e">
        <f>INDEX(#REF!,MATCH(B27,#REF!,0),MATCH($AY$6,#REF!,0))</f>
        <v>#REF!</v>
      </c>
      <c r="AZ27" s="314">
        <v>0</v>
      </c>
      <c r="BA27" s="313" t="e">
        <f t="shared" si="33"/>
        <v>#REF!</v>
      </c>
    </row>
    <row r="28" spans="1:53">
      <c r="A28" s="298">
        <f t="shared" si="35"/>
        <v>21</v>
      </c>
      <c r="B28" s="299" t="e">
        <f>B27+1</f>
        <v>#REF!</v>
      </c>
      <c r="C28" s="300" t="e">
        <f t="shared" si="18"/>
        <v>#REF!</v>
      </c>
      <c r="D28" s="300">
        <f t="shared" si="18"/>
        <v>0</v>
      </c>
      <c r="E28" s="300" t="e">
        <f t="shared" si="19"/>
        <v>#REF!</v>
      </c>
      <c r="F28" s="300" t="e">
        <f t="shared" si="0"/>
        <v>#REF!</v>
      </c>
      <c r="G28" s="300">
        <f t="shared" si="1"/>
        <v>0</v>
      </c>
      <c r="H28" s="300" t="e">
        <f t="shared" si="2"/>
        <v>#REF!</v>
      </c>
      <c r="I28" s="300">
        <f t="shared" si="3"/>
        <v>0</v>
      </c>
      <c r="J28" s="300"/>
      <c r="K28" s="300"/>
      <c r="L28" s="313" t="e">
        <f>INDEX(#REF!,MATCH(B28,#REF!,0),MATCH($L$6,#REF!,0))</f>
        <v>#REF!</v>
      </c>
      <c r="M28" s="314">
        <v>0</v>
      </c>
      <c r="N28" s="313" t="e">
        <f t="shared" si="20"/>
        <v>#REF!</v>
      </c>
      <c r="O28" s="313" t="e">
        <f>INDEX(#REF!,MATCH(B28,#REF!,0),MATCH($O$6,#REF!,0))</f>
        <v>#REF!</v>
      </c>
      <c r="P28" s="314">
        <v>0</v>
      </c>
      <c r="Q28" s="313" t="e">
        <f t="shared" si="21"/>
        <v>#REF!</v>
      </c>
      <c r="R28" s="313" t="e">
        <f>INDEX(#REF!,MATCH(B28,#REF!,0),MATCH($R$6,#REF!,0))</f>
        <v>#REF!</v>
      </c>
      <c r="S28" s="314">
        <v>0</v>
      </c>
      <c r="T28" s="313" t="e">
        <f t="shared" si="22"/>
        <v>#REF!</v>
      </c>
      <c r="U28" s="313" t="e">
        <f>INDEX(#REF!,MATCH(B28,#REF!,0),MATCH($U$6,#REF!,0))</f>
        <v>#REF!</v>
      </c>
      <c r="V28" s="314">
        <v>0</v>
      </c>
      <c r="W28" s="313" t="e">
        <f t="shared" si="23"/>
        <v>#REF!</v>
      </c>
      <c r="X28" s="313" t="e">
        <f>INDEX(#REF!,MATCH(B28,#REF!,0),MATCH($X$6,#REF!,0))</f>
        <v>#REF!</v>
      </c>
      <c r="Y28" s="314">
        <v>0</v>
      </c>
      <c r="Z28" s="313" t="e">
        <f t="shared" si="24"/>
        <v>#REF!</v>
      </c>
      <c r="AA28" s="313" t="e">
        <f>INDEX(#REF!,MATCH(B28,#REF!,0),MATCH($AA$6,#REF!,0))</f>
        <v>#REF!</v>
      </c>
      <c r="AB28" s="314">
        <v>0</v>
      </c>
      <c r="AC28" s="313" t="e">
        <f t="shared" si="25"/>
        <v>#REF!</v>
      </c>
      <c r="AD28" s="313" t="e">
        <f>INDEX(#REF!,MATCH(B28,#REF!,0),MATCH($AD$6,#REF!,0))</f>
        <v>#REF!</v>
      </c>
      <c r="AE28" s="314">
        <v>0</v>
      </c>
      <c r="AF28" s="313" t="e">
        <f t="shared" si="26"/>
        <v>#REF!</v>
      </c>
      <c r="AG28" s="313" t="e">
        <f>INDEX(#REF!,MATCH(B28,#REF!,0),MATCH($AG$6,#REF!,0))</f>
        <v>#REF!</v>
      </c>
      <c r="AH28" s="314">
        <v>0</v>
      </c>
      <c r="AI28" s="313" t="e">
        <f t="shared" si="27"/>
        <v>#REF!</v>
      </c>
      <c r="AJ28" s="313" t="e">
        <f>INDEX(#REF!,MATCH(B28,#REF!,0),MATCH($AJ$6,#REF!,0))</f>
        <v>#REF!</v>
      </c>
      <c r="AK28" s="314">
        <v>0</v>
      </c>
      <c r="AL28" s="313" t="e">
        <f t="shared" si="28"/>
        <v>#REF!</v>
      </c>
      <c r="AM28" s="313" t="e">
        <f>INDEX(#REF!,MATCH(B28,#REF!,0),MATCH($AM$6,#REF!,0))</f>
        <v>#REF!</v>
      </c>
      <c r="AN28" s="314">
        <v>0</v>
      </c>
      <c r="AO28" s="313" t="e">
        <f t="shared" si="29"/>
        <v>#REF!</v>
      </c>
      <c r="AP28" s="313" t="e">
        <f>INDEX(#REF!,MATCH(B28,#REF!,0),MATCH($AP$6,#REF!,0))</f>
        <v>#REF!</v>
      </c>
      <c r="AQ28" s="314">
        <v>0</v>
      </c>
      <c r="AR28" s="313" t="e">
        <f t="shared" si="30"/>
        <v>#REF!</v>
      </c>
      <c r="AS28" s="313" t="e">
        <f>INDEX(#REF!,MATCH(B28,#REF!,0),MATCH($AS$6,#REF!,0))</f>
        <v>#REF!</v>
      </c>
      <c r="AT28" s="314">
        <v>0</v>
      </c>
      <c r="AU28" s="313" t="e">
        <f t="shared" si="31"/>
        <v>#REF!</v>
      </c>
      <c r="AV28" s="313" t="e">
        <f>INDEX(#REF!,MATCH(B28,#REF!,0),MATCH($AV$6,#REF!,0))</f>
        <v>#REF!</v>
      </c>
      <c r="AW28" s="314">
        <v>0</v>
      </c>
      <c r="AX28" s="313" t="e">
        <f t="shared" si="32"/>
        <v>#REF!</v>
      </c>
      <c r="AY28" s="313" t="e">
        <f>INDEX(#REF!,MATCH(B28,#REF!,0),MATCH($AY$6,#REF!,0))</f>
        <v>#REF!</v>
      </c>
      <c r="AZ28" s="314">
        <v>0</v>
      </c>
      <c r="BA28" s="313" t="e">
        <f t="shared" si="33"/>
        <v>#REF!</v>
      </c>
    </row>
    <row r="29" spans="1:53">
      <c r="A29" s="298">
        <f t="shared" si="35"/>
        <v>22</v>
      </c>
      <c r="B29" s="299" t="e">
        <f t="shared" si="35"/>
        <v>#REF!</v>
      </c>
      <c r="C29" s="300" t="e">
        <f t="shared" si="18"/>
        <v>#REF!</v>
      </c>
      <c r="D29" s="300">
        <f t="shared" si="18"/>
        <v>0</v>
      </c>
      <c r="E29" s="300" t="e">
        <f t="shared" si="19"/>
        <v>#REF!</v>
      </c>
      <c r="F29" s="300" t="e">
        <f t="shared" si="0"/>
        <v>#REF!</v>
      </c>
      <c r="G29" s="300">
        <f t="shared" si="1"/>
        <v>0</v>
      </c>
      <c r="H29" s="300" t="e">
        <f t="shared" si="2"/>
        <v>#REF!</v>
      </c>
      <c r="I29" s="300">
        <f t="shared" si="3"/>
        <v>0</v>
      </c>
      <c r="J29" s="300"/>
      <c r="K29" s="300"/>
      <c r="L29" s="313" t="e">
        <f>INDEX(#REF!,MATCH(B29,#REF!,0),MATCH($L$6,#REF!,0))</f>
        <v>#REF!</v>
      </c>
      <c r="M29" s="314">
        <v>0</v>
      </c>
      <c r="N29" s="313" t="e">
        <f t="shared" si="20"/>
        <v>#REF!</v>
      </c>
      <c r="O29" s="313" t="e">
        <f>INDEX(#REF!,MATCH(B29,#REF!,0),MATCH($O$6,#REF!,0))</f>
        <v>#REF!</v>
      </c>
      <c r="P29" s="314">
        <v>0</v>
      </c>
      <c r="Q29" s="313" t="e">
        <f t="shared" si="21"/>
        <v>#REF!</v>
      </c>
      <c r="R29" s="313" t="e">
        <f>INDEX(#REF!,MATCH(B29,#REF!,0),MATCH($R$6,#REF!,0))</f>
        <v>#REF!</v>
      </c>
      <c r="S29" s="314">
        <v>0</v>
      </c>
      <c r="T29" s="313" t="e">
        <f t="shared" si="22"/>
        <v>#REF!</v>
      </c>
      <c r="U29" s="313" t="e">
        <f>INDEX(#REF!,MATCH(B29,#REF!,0),MATCH($U$6,#REF!,0))</f>
        <v>#REF!</v>
      </c>
      <c r="V29" s="314">
        <v>0</v>
      </c>
      <c r="W29" s="313" t="e">
        <f t="shared" si="23"/>
        <v>#REF!</v>
      </c>
      <c r="X29" s="313" t="e">
        <f>INDEX(#REF!,MATCH(B29,#REF!,0),MATCH($X$6,#REF!,0))</f>
        <v>#REF!</v>
      </c>
      <c r="Y29" s="314">
        <v>0</v>
      </c>
      <c r="Z29" s="313" t="e">
        <f t="shared" si="24"/>
        <v>#REF!</v>
      </c>
      <c r="AA29" s="313" t="e">
        <f>INDEX(#REF!,MATCH(B29,#REF!,0),MATCH($AA$6,#REF!,0))</f>
        <v>#REF!</v>
      </c>
      <c r="AB29" s="314">
        <v>0</v>
      </c>
      <c r="AC29" s="313" t="e">
        <f t="shared" si="25"/>
        <v>#REF!</v>
      </c>
      <c r="AD29" s="313" t="e">
        <f>INDEX(#REF!,MATCH(B29,#REF!,0),MATCH($AD$6,#REF!,0))</f>
        <v>#REF!</v>
      </c>
      <c r="AE29" s="314">
        <v>0</v>
      </c>
      <c r="AF29" s="313" t="e">
        <f t="shared" si="26"/>
        <v>#REF!</v>
      </c>
      <c r="AG29" s="313" t="e">
        <f>INDEX(#REF!,MATCH(B29,#REF!,0),MATCH($AG$6,#REF!,0))</f>
        <v>#REF!</v>
      </c>
      <c r="AH29" s="314">
        <v>0</v>
      </c>
      <c r="AI29" s="313" t="e">
        <f t="shared" si="27"/>
        <v>#REF!</v>
      </c>
      <c r="AJ29" s="313" t="e">
        <f>INDEX(#REF!,MATCH(B29,#REF!,0),MATCH($AJ$6,#REF!,0))</f>
        <v>#REF!</v>
      </c>
      <c r="AK29" s="314">
        <v>0</v>
      </c>
      <c r="AL29" s="313" t="e">
        <f t="shared" si="28"/>
        <v>#REF!</v>
      </c>
      <c r="AM29" s="313" t="e">
        <f>INDEX(#REF!,MATCH(B29,#REF!,0),MATCH($AM$6,#REF!,0))</f>
        <v>#REF!</v>
      </c>
      <c r="AN29" s="314">
        <v>0</v>
      </c>
      <c r="AO29" s="313" t="e">
        <f t="shared" si="29"/>
        <v>#REF!</v>
      </c>
      <c r="AP29" s="313" t="e">
        <f>INDEX(#REF!,MATCH(B29,#REF!,0),MATCH($AP$6,#REF!,0))</f>
        <v>#REF!</v>
      </c>
      <c r="AQ29" s="314">
        <v>0</v>
      </c>
      <c r="AR29" s="313" t="e">
        <f t="shared" si="30"/>
        <v>#REF!</v>
      </c>
      <c r="AS29" s="313" t="e">
        <f>INDEX(#REF!,MATCH(B29,#REF!,0),MATCH($AS$6,#REF!,0))</f>
        <v>#REF!</v>
      </c>
      <c r="AT29" s="314">
        <v>0</v>
      </c>
      <c r="AU29" s="313" t="e">
        <f t="shared" si="31"/>
        <v>#REF!</v>
      </c>
      <c r="AV29" s="313" t="e">
        <f>INDEX(#REF!,MATCH(B29,#REF!,0),MATCH($AV$6,#REF!,0))</f>
        <v>#REF!</v>
      </c>
      <c r="AW29" s="314">
        <v>0</v>
      </c>
      <c r="AX29" s="313" t="e">
        <f t="shared" si="32"/>
        <v>#REF!</v>
      </c>
      <c r="AY29" s="313" t="e">
        <f>INDEX(#REF!,MATCH(B29,#REF!,0),MATCH($AY$6,#REF!,0))</f>
        <v>#REF!</v>
      </c>
      <c r="AZ29" s="314">
        <v>0</v>
      </c>
      <c r="BA29" s="313" t="e">
        <f t="shared" si="33"/>
        <v>#REF!</v>
      </c>
    </row>
    <row r="30" spans="1:53">
      <c r="A30" s="298">
        <f t="shared" si="35"/>
        <v>23</v>
      </c>
      <c r="B30" s="299" t="e">
        <f t="shared" si="35"/>
        <v>#REF!</v>
      </c>
      <c r="C30" s="300" t="e">
        <f t="shared" si="18"/>
        <v>#REF!</v>
      </c>
      <c r="D30" s="300">
        <f t="shared" si="18"/>
        <v>0</v>
      </c>
      <c r="E30" s="300" t="e">
        <f t="shared" si="19"/>
        <v>#REF!</v>
      </c>
      <c r="F30" s="300" t="e">
        <f t="shared" si="0"/>
        <v>#REF!</v>
      </c>
      <c r="G30" s="300">
        <f t="shared" si="1"/>
        <v>0</v>
      </c>
      <c r="H30" s="300" t="e">
        <f t="shared" si="2"/>
        <v>#REF!</v>
      </c>
      <c r="I30" s="300">
        <f t="shared" si="3"/>
        <v>0</v>
      </c>
      <c r="J30" s="300"/>
      <c r="K30" s="300"/>
      <c r="L30" s="313" t="e">
        <f>INDEX(#REF!,MATCH(B30,#REF!,0),MATCH($L$6,#REF!,0))</f>
        <v>#REF!</v>
      </c>
      <c r="M30" s="314">
        <v>0</v>
      </c>
      <c r="N30" s="313" t="e">
        <f t="shared" si="20"/>
        <v>#REF!</v>
      </c>
      <c r="O30" s="313" t="e">
        <f>INDEX(#REF!,MATCH(B30,#REF!,0),MATCH($O$6,#REF!,0))</f>
        <v>#REF!</v>
      </c>
      <c r="P30" s="314">
        <v>0</v>
      </c>
      <c r="Q30" s="313" t="e">
        <f t="shared" si="21"/>
        <v>#REF!</v>
      </c>
      <c r="R30" s="313" t="e">
        <f>INDEX(#REF!,MATCH(B30,#REF!,0),MATCH($R$6,#REF!,0))</f>
        <v>#REF!</v>
      </c>
      <c r="S30" s="314">
        <v>0</v>
      </c>
      <c r="T30" s="313" t="e">
        <f t="shared" si="22"/>
        <v>#REF!</v>
      </c>
      <c r="U30" s="313" t="e">
        <f>INDEX(#REF!,MATCH(B30,#REF!,0),MATCH($U$6,#REF!,0))</f>
        <v>#REF!</v>
      </c>
      <c r="V30" s="314">
        <v>0</v>
      </c>
      <c r="W30" s="313" t="e">
        <f t="shared" si="23"/>
        <v>#REF!</v>
      </c>
      <c r="X30" s="313" t="e">
        <f>INDEX(#REF!,MATCH(B30,#REF!,0),MATCH($X$6,#REF!,0))</f>
        <v>#REF!</v>
      </c>
      <c r="Y30" s="314">
        <v>0</v>
      </c>
      <c r="Z30" s="313" t="e">
        <f t="shared" si="24"/>
        <v>#REF!</v>
      </c>
      <c r="AA30" s="313" t="e">
        <f>INDEX(#REF!,MATCH(B30,#REF!,0),MATCH($AA$6,#REF!,0))</f>
        <v>#REF!</v>
      </c>
      <c r="AB30" s="314">
        <v>0</v>
      </c>
      <c r="AC30" s="313" t="e">
        <f t="shared" si="25"/>
        <v>#REF!</v>
      </c>
      <c r="AD30" s="313" t="e">
        <f>INDEX(#REF!,MATCH(B30,#REF!,0),MATCH($AD$6,#REF!,0))</f>
        <v>#REF!</v>
      </c>
      <c r="AE30" s="314">
        <v>0</v>
      </c>
      <c r="AF30" s="313" t="e">
        <f t="shared" si="26"/>
        <v>#REF!</v>
      </c>
      <c r="AG30" s="313" t="e">
        <f>INDEX(#REF!,MATCH(B30,#REF!,0),MATCH($AG$6,#REF!,0))</f>
        <v>#REF!</v>
      </c>
      <c r="AH30" s="314">
        <v>0</v>
      </c>
      <c r="AI30" s="313" t="e">
        <f t="shared" si="27"/>
        <v>#REF!</v>
      </c>
      <c r="AJ30" s="313" t="e">
        <f>INDEX(#REF!,MATCH(B30,#REF!,0),MATCH($AJ$6,#REF!,0))</f>
        <v>#REF!</v>
      </c>
      <c r="AK30" s="314">
        <v>0</v>
      </c>
      <c r="AL30" s="313" t="e">
        <f t="shared" si="28"/>
        <v>#REF!</v>
      </c>
      <c r="AM30" s="313" t="e">
        <f>INDEX(#REF!,MATCH(B30,#REF!,0),MATCH($AM$6,#REF!,0))</f>
        <v>#REF!</v>
      </c>
      <c r="AN30" s="314">
        <v>0</v>
      </c>
      <c r="AO30" s="313" t="e">
        <f t="shared" si="29"/>
        <v>#REF!</v>
      </c>
      <c r="AP30" s="313" t="e">
        <f>INDEX(#REF!,MATCH(B30,#REF!,0),MATCH($AP$6,#REF!,0))</f>
        <v>#REF!</v>
      </c>
      <c r="AQ30" s="314">
        <v>0</v>
      </c>
      <c r="AR30" s="313" t="e">
        <f t="shared" si="30"/>
        <v>#REF!</v>
      </c>
      <c r="AS30" s="313" t="e">
        <f>INDEX(#REF!,MATCH(B30,#REF!,0),MATCH($AS$6,#REF!,0))</f>
        <v>#REF!</v>
      </c>
      <c r="AT30" s="314">
        <v>0</v>
      </c>
      <c r="AU30" s="313" t="e">
        <f t="shared" si="31"/>
        <v>#REF!</v>
      </c>
      <c r="AV30" s="313" t="e">
        <f>INDEX(#REF!,MATCH(B30,#REF!,0),MATCH($AV$6,#REF!,0))</f>
        <v>#REF!</v>
      </c>
      <c r="AW30" s="314">
        <v>0</v>
      </c>
      <c r="AX30" s="313" t="e">
        <f t="shared" si="32"/>
        <v>#REF!</v>
      </c>
      <c r="AY30" s="313" t="e">
        <f>INDEX(#REF!,MATCH(B30,#REF!,0),MATCH($AY$6,#REF!,0))</f>
        <v>#REF!</v>
      </c>
      <c r="AZ30" s="314">
        <v>0</v>
      </c>
      <c r="BA30" s="313" t="e">
        <f t="shared" si="33"/>
        <v>#REF!</v>
      </c>
    </row>
    <row r="31" spans="1:53">
      <c r="A31" s="298">
        <f t="shared" si="35"/>
        <v>24</v>
      </c>
      <c r="B31" s="299" t="e">
        <f t="shared" si="35"/>
        <v>#REF!</v>
      </c>
      <c r="C31" s="300" t="e">
        <f t="shared" si="18"/>
        <v>#REF!</v>
      </c>
      <c r="D31" s="300">
        <f t="shared" si="18"/>
        <v>0</v>
      </c>
      <c r="E31" s="300" t="e">
        <f t="shared" si="19"/>
        <v>#REF!</v>
      </c>
      <c r="F31" s="300" t="e">
        <f t="shared" si="0"/>
        <v>#REF!</v>
      </c>
      <c r="G31" s="300">
        <f t="shared" si="1"/>
        <v>0</v>
      </c>
      <c r="H31" s="300" t="e">
        <f t="shared" si="2"/>
        <v>#REF!</v>
      </c>
      <c r="I31" s="300">
        <f t="shared" si="3"/>
        <v>0</v>
      </c>
      <c r="J31" s="300"/>
      <c r="K31" s="300"/>
      <c r="L31" s="313" t="e">
        <f>INDEX(#REF!,MATCH(B31,#REF!,0),MATCH($L$6,#REF!,0))</f>
        <v>#REF!</v>
      </c>
      <c r="M31" s="314">
        <v>0</v>
      </c>
      <c r="N31" s="313" t="e">
        <f t="shared" si="20"/>
        <v>#REF!</v>
      </c>
      <c r="O31" s="313" t="e">
        <f>INDEX(#REF!,MATCH(B31,#REF!,0),MATCH($O$6,#REF!,0))</f>
        <v>#REF!</v>
      </c>
      <c r="P31" s="314">
        <v>0</v>
      </c>
      <c r="Q31" s="313" t="e">
        <f t="shared" si="21"/>
        <v>#REF!</v>
      </c>
      <c r="R31" s="313" t="e">
        <f>INDEX(#REF!,MATCH(B31,#REF!,0),MATCH($R$6,#REF!,0))</f>
        <v>#REF!</v>
      </c>
      <c r="S31" s="314">
        <v>0</v>
      </c>
      <c r="T31" s="313" t="e">
        <f t="shared" si="22"/>
        <v>#REF!</v>
      </c>
      <c r="U31" s="313" t="e">
        <f>INDEX(#REF!,MATCH(B31,#REF!,0),MATCH($U$6,#REF!,0))</f>
        <v>#REF!</v>
      </c>
      <c r="V31" s="314">
        <v>0</v>
      </c>
      <c r="W31" s="313" t="e">
        <f t="shared" si="23"/>
        <v>#REF!</v>
      </c>
      <c r="X31" s="313" t="e">
        <f>INDEX(#REF!,MATCH(B31,#REF!,0),MATCH($X$6,#REF!,0))</f>
        <v>#REF!</v>
      </c>
      <c r="Y31" s="314">
        <v>0</v>
      </c>
      <c r="Z31" s="313" t="e">
        <f t="shared" si="24"/>
        <v>#REF!</v>
      </c>
      <c r="AA31" s="313" t="e">
        <f>INDEX(#REF!,MATCH(B31,#REF!,0),MATCH($AA$6,#REF!,0))</f>
        <v>#REF!</v>
      </c>
      <c r="AB31" s="314">
        <v>0</v>
      </c>
      <c r="AC31" s="313" t="e">
        <f t="shared" si="25"/>
        <v>#REF!</v>
      </c>
      <c r="AD31" s="313" t="e">
        <f>INDEX(#REF!,MATCH(B31,#REF!,0),MATCH($AD$6,#REF!,0))</f>
        <v>#REF!</v>
      </c>
      <c r="AE31" s="314">
        <v>0</v>
      </c>
      <c r="AF31" s="313" t="e">
        <f t="shared" si="26"/>
        <v>#REF!</v>
      </c>
      <c r="AG31" s="313" t="e">
        <f>INDEX(#REF!,MATCH(B31,#REF!,0),MATCH($AG$6,#REF!,0))</f>
        <v>#REF!</v>
      </c>
      <c r="AH31" s="314">
        <v>0</v>
      </c>
      <c r="AI31" s="313" t="e">
        <f t="shared" si="27"/>
        <v>#REF!</v>
      </c>
      <c r="AJ31" s="313" t="e">
        <f>INDEX(#REF!,MATCH(B31,#REF!,0),MATCH($AJ$6,#REF!,0))</f>
        <v>#REF!</v>
      </c>
      <c r="AK31" s="314">
        <v>0</v>
      </c>
      <c r="AL31" s="313" t="e">
        <f t="shared" si="28"/>
        <v>#REF!</v>
      </c>
      <c r="AM31" s="313" t="e">
        <f>INDEX(#REF!,MATCH(B31,#REF!,0),MATCH($AM$6,#REF!,0))</f>
        <v>#REF!</v>
      </c>
      <c r="AN31" s="314">
        <v>0</v>
      </c>
      <c r="AO31" s="313" t="e">
        <f t="shared" si="29"/>
        <v>#REF!</v>
      </c>
      <c r="AP31" s="313" t="e">
        <f>INDEX(#REF!,MATCH(B31,#REF!,0),MATCH($AP$6,#REF!,0))</f>
        <v>#REF!</v>
      </c>
      <c r="AQ31" s="314">
        <v>0</v>
      </c>
      <c r="AR31" s="313" t="e">
        <f t="shared" si="30"/>
        <v>#REF!</v>
      </c>
      <c r="AS31" s="313" t="e">
        <f>INDEX(#REF!,MATCH(B31,#REF!,0),MATCH($AS$6,#REF!,0))</f>
        <v>#REF!</v>
      </c>
      <c r="AT31" s="314">
        <v>0</v>
      </c>
      <c r="AU31" s="313" t="e">
        <f t="shared" si="31"/>
        <v>#REF!</v>
      </c>
      <c r="AV31" s="313" t="e">
        <f>INDEX(#REF!,MATCH(B31,#REF!,0),MATCH($AV$6,#REF!,0))</f>
        <v>#REF!</v>
      </c>
      <c r="AW31" s="314">
        <v>0</v>
      </c>
      <c r="AX31" s="313" t="e">
        <f t="shared" si="32"/>
        <v>#REF!</v>
      </c>
      <c r="AY31" s="313" t="e">
        <f>INDEX(#REF!,MATCH(B31,#REF!,0),MATCH($AY$6,#REF!,0))</f>
        <v>#REF!</v>
      </c>
      <c r="AZ31" s="314">
        <v>0</v>
      </c>
      <c r="BA31" s="313" t="e">
        <f t="shared" si="33"/>
        <v>#REF!</v>
      </c>
    </row>
    <row r="32" spans="1:53">
      <c r="A32" s="298">
        <f t="shared" si="35"/>
        <v>25</v>
      </c>
      <c r="B32" s="299" t="e">
        <f t="shared" si="35"/>
        <v>#REF!</v>
      </c>
      <c r="C32" s="300" t="e">
        <f t="shared" si="18"/>
        <v>#REF!</v>
      </c>
      <c r="D32" s="300">
        <f t="shared" si="18"/>
        <v>0</v>
      </c>
      <c r="E32" s="300" t="e">
        <f t="shared" si="19"/>
        <v>#REF!</v>
      </c>
      <c r="F32" s="300" t="e">
        <f t="shared" si="0"/>
        <v>#REF!</v>
      </c>
      <c r="G32" s="300">
        <f t="shared" si="1"/>
        <v>0</v>
      </c>
      <c r="H32" s="300" t="e">
        <f t="shared" si="2"/>
        <v>#REF!</v>
      </c>
      <c r="I32" s="300">
        <f t="shared" si="3"/>
        <v>0</v>
      </c>
      <c r="J32" s="300"/>
      <c r="K32" s="300"/>
      <c r="L32" s="313" t="e">
        <f>INDEX(#REF!,MATCH(B32,#REF!,0),MATCH($L$6,#REF!,0))</f>
        <v>#REF!</v>
      </c>
      <c r="M32" s="314">
        <v>0</v>
      </c>
      <c r="N32" s="313" t="e">
        <f t="shared" si="20"/>
        <v>#REF!</v>
      </c>
      <c r="O32" s="313" t="e">
        <f>INDEX(#REF!,MATCH(B32,#REF!,0),MATCH($O$6,#REF!,0))</f>
        <v>#REF!</v>
      </c>
      <c r="P32" s="314">
        <v>0</v>
      </c>
      <c r="Q32" s="313" t="e">
        <f t="shared" si="21"/>
        <v>#REF!</v>
      </c>
      <c r="R32" s="313" t="e">
        <f>INDEX(#REF!,MATCH(B32,#REF!,0),MATCH($R$6,#REF!,0))</f>
        <v>#REF!</v>
      </c>
      <c r="S32" s="314">
        <v>0</v>
      </c>
      <c r="T32" s="313" t="e">
        <f t="shared" si="22"/>
        <v>#REF!</v>
      </c>
      <c r="U32" s="313" t="e">
        <f>INDEX(#REF!,MATCH(B32,#REF!,0),MATCH($U$6,#REF!,0))</f>
        <v>#REF!</v>
      </c>
      <c r="V32" s="314">
        <v>0</v>
      </c>
      <c r="W32" s="313" t="e">
        <f t="shared" si="23"/>
        <v>#REF!</v>
      </c>
      <c r="X32" s="313" t="e">
        <f>INDEX(#REF!,MATCH(B32,#REF!,0),MATCH($X$6,#REF!,0))</f>
        <v>#REF!</v>
      </c>
      <c r="Y32" s="314">
        <v>0</v>
      </c>
      <c r="Z32" s="313" t="e">
        <f t="shared" si="24"/>
        <v>#REF!</v>
      </c>
      <c r="AA32" s="313" t="e">
        <f>INDEX(#REF!,MATCH(B32,#REF!,0),MATCH($AA$6,#REF!,0))</f>
        <v>#REF!</v>
      </c>
      <c r="AB32" s="314">
        <v>0</v>
      </c>
      <c r="AC32" s="313" t="e">
        <f t="shared" si="25"/>
        <v>#REF!</v>
      </c>
      <c r="AD32" s="313" t="e">
        <f>INDEX(#REF!,MATCH(B32,#REF!,0),MATCH($AD$6,#REF!,0))</f>
        <v>#REF!</v>
      </c>
      <c r="AE32" s="314">
        <v>0</v>
      </c>
      <c r="AF32" s="313" t="e">
        <f t="shared" si="26"/>
        <v>#REF!</v>
      </c>
      <c r="AG32" s="313" t="e">
        <f>INDEX(#REF!,MATCH(B32,#REF!,0),MATCH($AG$6,#REF!,0))</f>
        <v>#REF!</v>
      </c>
      <c r="AH32" s="314">
        <v>0</v>
      </c>
      <c r="AI32" s="313" t="e">
        <f t="shared" si="27"/>
        <v>#REF!</v>
      </c>
      <c r="AJ32" s="313" t="e">
        <f>INDEX(#REF!,MATCH(B32,#REF!,0),MATCH($AJ$6,#REF!,0))</f>
        <v>#REF!</v>
      </c>
      <c r="AK32" s="314">
        <v>0</v>
      </c>
      <c r="AL32" s="313" t="e">
        <f t="shared" si="28"/>
        <v>#REF!</v>
      </c>
      <c r="AM32" s="313" t="e">
        <f>INDEX(#REF!,MATCH(B32,#REF!,0),MATCH($AM$6,#REF!,0))</f>
        <v>#REF!</v>
      </c>
      <c r="AN32" s="314">
        <v>0</v>
      </c>
      <c r="AO32" s="313" t="e">
        <f t="shared" si="29"/>
        <v>#REF!</v>
      </c>
      <c r="AP32" s="313" t="e">
        <f>INDEX(#REF!,MATCH(B32,#REF!,0),MATCH($AP$6,#REF!,0))</f>
        <v>#REF!</v>
      </c>
      <c r="AQ32" s="314">
        <v>0</v>
      </c>
      <c r="AR32" s="313" t="e">
        <f t="shared" si="30"/>
        <v>#REF!</v>
      </c>
      <c r="AS32" s="313" t="e">
        <f>INDEX(#REF!,MATCH(B32,#REF!,0),MATCH($AS$6,#REF!,0))</f>
        <v>#REF!</v>
      </c>
      <c r="AT32" s="314">
        <v>0</v>
      </c>
      <c r="AU32" s="313" t="e">
        <f t="shared" si="31"/>
        <v>#REF!</v>
      </c>
      <c r="AV32" s="313" t="e">
        <f>INDEX(#REF!,MATCH(B32,#REF!,0),MATCH($AV$6,#REF!,0))</f>
        <v>#REF!</v>
      </c>
      <c r="AW32" s="314">
        <v>0</v>
      </c>
      <c r="AX32" s="313" t="e">
        <f t="shared" si="32"/>
        <v>#REF!</v>
      </c>
      <c r="AY32" s="313" t="e">
        <f>INDEX(#REF!,MATCH(B32,#REF!,0),MATCH($AY$6,#REF!,0))</f>
        <v>#REF!</v>
      </c>
      <c r="AZ32" s="314">
        <v>0</v>
      </c>
      <c r="BA32" s="313" t="e">
        <f t="shared" si="33"/>
        <v>#REF!</v>
      </c>
    </row>
    <row r="33" spans="1:53">
      <c r="A33" s="298">
        <f t="shared" si="35"/>
        <v>26</v>
      </c>
      <c r="B33" s="299" t="e">
        <f t="shared" si="35"/>
        <v>#REF!</v>
      </c>
      <c r="C33" s="300" t="e">
        <f t="shared" si="18"/>
        <v>#REF!</v>
      </c>
      <c r="D33" s="300">
        <f t="shared" si="18"/>
        <v>0</v>
      </c>
      <c r="E33" s="300" t="e">
        <f t="shared" si="19"/>
        <v>#REF!</v>
      </c>
      <c r="F33" s="300" t="e">
        <f t="shared" si="0"/>
        <v>#REF!</v>
      </c>
      <c r="G33" s="300">
        <f t="shared" si="1"/>
        <v>0</v>
      </c>
      <c r="H33" s="300" t="e">
        <f t="shared" si="2"/>
        <v>#REF!</v>
      </c>
      <c r="I33" s="300">
        <f t="shared" si="3"/>
        <v>0</v>
      </c>
      <c r="J33" s="300"/>
      <c r="K33" s="300"/>
      <c r="L33" s="313" t="e">
        <f>INDEX(#REF!,MATCH(B33,#REF!,0),MATCH($L$6,#REF!,0))</f>
        <v>#REF!</v>
      </c>
      <c r="M33" s="314">
        <v>0</v>
      </c>
      <c r="N33" s="313" t="e">
        <f t="shared" si="20"/>
        <v>#REF!</v>
      </c>
      <c r="O33" s="313" t="e">
        <f>INDEX(#REF!,MATCH(B33,#REF!,0),MATCH($O$6,#REF!,0))</f>
        <v>#REF!</v>
      </c>
      <c r="P33" s="314">
        <v>0</v>
      </c>
      <c r="Q33" s="313" t="e">
        <f t="shared" si="21"/>
        <v>#REF!</v>
      </c>
      <c r="R33" s="313" t="e">
        <f>INDEX(#REF!,MATCH(B33,#REF!,0),MATCH($R$6,#REF!,0))</f>
        <v>#REF!</v>
      </c>
      <c r="S33" s="314">
        <v>0</v>
      </c>
      <c r="T33" s="313" t="e">
        <f t="shared" si="22"/>
        <v>#REF!</v>
      </c>
      <c r="U33" s="313" t="e">
        <f>INDEX(#REF!,MATCH(B33,#REF!,0),MATCH($U$6,#REF!,0))</f>
        <v>#REF!</v>
      </c>
      <c r="V33" s="314">
        <v>0</v>
      </c>
      <c r="W33" s="313" t="e">
        <f t="shared" si="23"/>
        <v>#REF!</v>
      </c>
      <c r="X33" s="313" t="e">
        <f>INDEX(#REF!,MATCH(B33,#REF!,0),MATCH($X$6,#REF!,0))</f>
        <v>#REF!</v>
      </c>
      <c r="Y33" s="314">
        <v>0</v>
      </c>
      <c r="Z33" s="313" t="e">
        <f t="shared" si="24"/>
        <v>#REF!</v>
      </c>
      <c r="AA33" s="313" t="e">
        <f>INDEX(#REF!,MATCH(B33,#REF!,0),MATCH($AA$6,#REF!,0))</f>
        <v>#REF!</v>
      </c>
      <c r="AB33" s="314">
        <v>0</v>
      </c>
      <c r="AC33" s="313" t="e">
        <f t="shared" si="25"/>
        <v>#REF!</v>
      </c>
      <c r="AD33" s="313" t="e">
        <f>INDEX(#REF!,MATCH(B33,#REF!,0),MATCH($AD$6,#REF!,0))</f>
        <v>#REF!</v>
      </c>
      <c r="AE33" s="314">
        <v>0</v>
      </c>
      <c r="AF33" s="313" t="e">
        <f t="shared" si="26"/>
        <v>#REF!</v>
      </c>
      <c r="AG33" s="313" t="e">
        <f>INDEX(#REF!,MATCH(B33,#REF!,0),MATCH($AG$6,#REF!,0))</f>
        <v>#REF!</v>
      </c>
      <c r="AH33" s="314">
        <v>0</v>
      </c>
      <c r="AI33" s="313" t="e">
        <f t="shared" si="27"/>
        <v>#REF!</v>
      </c>
      <c r="AJ33" s="313" t="e">
        <f>INDEX(#REF!,MATCH(B33,#REF!,0),MATCH($AJ$6,#REF!,0))</f>
        <v>#REF!</v>
      </c>
      <c r="AK33" s="314">
        <v>0</v>
      </c>
      <c r="AL33" s="313" t="e">
        <f t="shared" si="28"/>
        <v>#REF!</v>
      </c>
      <c r="AM33" s="313" t="e">
        <f>INDEX(#REF!,MATCH(B33,#REF!,0),MATCH($AM$6,#REF!,0))</f>
        <v>#REF!</v>
      </c>
      <c r="AN33" s="314">
        <v>0</v>
      </c>
      <c r="AO33" s="313" t="e">
        <f t="shared" si="29"/>
        <v>#REF!</v>
      </c>
      <c r="AP33" s="313" t="e">
        <f>INDEX(#REF!,MATCH(B33,#REF!,0),MATCH($AP$6,#REF!,0))</f>
        <v>#REF!</v>
      </c>
      <c r="AQ33" s="314">
        <v>0</v>
      </c>
      <c r="AR33" s="313" t="e">
        <f t="shared" si="30"/>
        <v>#REF!</v>
      </c>
      <c r="AS33" s="313" t="e">
        <f>INDEX(#REF!,MATCH(B33,#REF!,0),MATCH($AS$6,#REF!,0))</f>
        <v>#REF!</v>
      </c>
      <c r="AT33" s="314">
        <v>0</v>
      </c>
      <c r="AU33" s="313" t="e">
        <f t="shared" si="31"/>
        <v>#REF!</v>
      </c>
      <c r="AV33" s="313" t="e">
        <f>INDEX(#REF!,MATCH(B33,#REF!,0),MATCH($AV$6,#REF!,0))</f>
        <v>#REF!</v>
      </c>
      <c r="AW33" s="314">
        <v>0</v>
      </c>
      <c r="AX33" s="313" t="e">
        <f t="shared" si="32"/>
        <v>#REF!</v>
      </c>
      <c r="AY33" s="313" t="e">
        <f>INDEX(#REF!,MATCH(B33,#REF!,0),MATCH($AY$6,#REF!,0))</f>
        <v>#REF!</v>
      </c>
      <c r="AZ33" s="314">
        <v>0</v>
      </c>
      <c r="BA33" s="313" t="e">
        <f t="shared" si="33"/>
        <v>#REF!</v>
      </c>
    </row>
    <row r="34" spans="1:53">
      <c r="A34" s="298">
        <f t="shared" si="35"/>
        <v>27</v>
      </c>
      <c r="B34" s="299" t="e">
        <f t="shared" si="35"/>
        <v>#REF!</v>
      </c>
      <c r="C34" s="300" t="e">
        <f t="shared" si="18"/>
        <v>#REF!</v>
      </c>
      <c r="D34" s="300">
        <f t="shared" si="18"/>
        <v>0</v>
      </c>
      <c r="E34" s="300" t="e">
        <f t="shared" si="19"/>
        <v>#REF!</v>
      </c>
      <c r="F34" s="300" t="e">
        <f t="shared" si="0"/>
        <v>#REF!</v>
      </c>
      <c r="G34" s="300">
        <f t="shared" si="1"/>
        <v>0</v>
      </c>
      <c r="H34" s="300" t="e">
        <f t="shared" si="2"/>
        <v>#REF!</v>
      </c>
      <c r="I34" s="300">
        <f t="shared" si="3"/>
        <v>0</v>
      </c>
      <c r="J34" s="300"/>
      <c r="K34" s="300"/>
      <c r="L34" s="313" t="e">
        <f>INDEX(#REF!,MATCH(B34,#REF!,0),MATCH($L$6,#REF!,0))</f>
        <v>#REF!</v>
      </c>
      <c r="M34" s="314">
        <v>0</v>
      </c>
      <c r="N34" s="313" t="e">
        <f t="shared" si="20"/>
        <v>#REF!</v>
      </c>
      <c r="O34" s="313" t="e">
        <f>INDEX(#REF!,MATCH(B34,#REF!,0),MATCH($O$6,#REF!,0))</f>
        <v>#REF!</v>
      </c>
      <c r="P34" s="314">
        <v>0</v>
      </c>
      <c r="Q34" s="313" t="e">
        <f t="shared" si="21"/>
        <v>#REF!</v>
      </c>
      <c r="R34" s="313" t="e">
        <f>INDEX(#REF!,MATCH(B34,#REF!,0),MATCH($R$6,#REF!,0))</f>
        <v>#REF!</v>
      </c>
      <c r="S34" s="314">
        <v>0</v>
      </c>
      <c r="T34" s="313" t="e">
        <f t="shared" si="22"/>
        <v>#REF!</v>
      </c>
      <c r="U34" s="313" t="e">
        <f>INDEX(#REF!,MATCH(B34,#REF!,0),MATCH($U$6,#REF!,0))</f>
        <v>#REF!</v>
      </c>
      <c r="V34" s="314">
        <v>0</v>
      </c>
      <c r="W34" s="313" t="e">
        <f t="shared" si="23"/>
        <v>#REF!</v>
      </c>
      <c r="X34" s="313" t="e">
        <f>INDEX(#REF!,MATCH(B34,#REF!,0),MATCH($X$6,#REF!,0))</f>
        <v>#REF!</v>
      </c>
      <c r="Y34" s="314">
        <v>0</v>
      </c>
      <c r="Z34" s="313" t="e">
        <f t="shared" si="24"/>
        <v>#REF!</v>
      </c>
      <c r="AA34" s="313" t="e">
        <f>INDEX(#REF!,MATCH(B34,#REF!,0),MATCH($AA$6,#REF!,0))</f>
        <v>#REF!</v>
      </c>
      <c r="AB34" s="314">
        <v>0</v>
      </c>
      <c r="AC34" s="313" t="e">
        <f t="shared" si="25"/>
        <v>#REF!</v>
      </c>
      <c r="AD34" s="313" t="e">
        <f>INDEX(#REF!,MATCH(B34,#REF!,0),MATCH($AD$6,#REF!,0))</f>
        <v>#REF!</v>
      </c>
      <c r="AE34" s="314">
        <v>0</v>
      </c>
      <c r="AF34" s="313" t="e">
        <f t="shared" si="26"/>
        <v>#REF!</v>
      </c>
      <c r="AG34" s="313" t="e">
        <f>INDEX(#REF!,MATCH(B34,#REF!,0),MATCH($AG$6,#REF!,0))</f>
        <v>#REF!</v>
      </c>
      <c r="AH34" s="314">
        <v>0</v>
      </c>
      <c r="AI34" s="313" t="e">
        <f t="shared" si="27"/>
        <v>#REF!</v>
      </c>
      <c r="AJ34" s="313" t="e">
        <f>INDEX(#REF!,MATCH(B34,#REF!,0),MATCH($AJ$6,#REF!,0))</f>
        <v>#REF!</v>
      </c>
      <c r="AK34" s="314">
        <v>0</v>
      </c>
      <c r="AL34" s="313" t="e">
        <f t="shared" si="28"/>
        <v>#REF!</v>
      </c>
      <c r="AM34" s="313" t="e">
        <f>INDEX(#REF!,MATCH(B34,#REF!,0),MATCH($AM$6,#REF!,0))</f>
        <v>#REF!</v>
      </c>
      <c r="AN34" s="314">
        <v>0</v>
      </c>
      <c r="AO34" s="313" t="e">
        <f t="shared" si="29"/>
        <v>#REF!</v>
      </c>
      <c r="AP34" s="313" t="e">
        <f>INDEX(#REF!,MATCH(B34,#REF!,0),MATCH($AP$6,#REF!,0))</f>
        <v>#REF!</v>
      </c>
      <c r="AQ34" s="314">
        <v>0</v>
      </c>
      <c r="AR34" s="313" t="e">
        <f t="shared" si="30"/>
        <v>#REF!</v>
      </c>
      <c r="AS34" s="313" t="e">
        <f>INDEX(#REF!,MATCH(B34,#REF!,0),MATCH($AS$6,#REF!,0))</f>
        <v>#REF!</v>
      </c>
      <c r="AT34" s="314">
        <v>0</v>
      </c>
      <c r="AU34" s="313" t="e">
        <f t="shared" si="31"/>
        <v>#REF!</v>
      </c>
      <c r="AV34" s="313" t="e">
        <f>INDEX(#REF!,MATCH(B34,#REF!,0),MATCH($AV$6,#REF!,0))</f>
        <v>#REF!</v>
      </c>
      <c r="AW34" s="314">
        <v>0</v>
      </c>
      <c r="AX34" s="313" t="e">
        <f t="shared" si="32"/>
        <v>#REF!</v>
      </c>
      <c r="AY34" s="313" t="e">
        <f>INDEX(#REF!,MATCH(B34,#REF!,0),MATCH($AY$6,#REF!,0))</f>
        <v>#REF!</v>
      </c>
      <c r="AZ34" s="314">
        <v>0</v>
      </c>
      <c r="BA34" s="313" t="e">
        <f t="shared" si="33"/>
        <v>#REF!</v>
      </c>
    </row>
    <row r="35" spans="1:53">
      <c r="A35" s="298">
        <f t="shared" si="35"/>
        <v>28</v>
      </c>
      <c r="B35" s="299" t="e">
        <f t="shared" si="35"/>
        <v>#REF!</v>
      </c>
      <c r="C35" s="300" t="e">
        <f t="shared" si="18"/>
        <v>#REF!</v>
      </c>
      <c r="D35" s="300">
        <f t="shared" si="18"/>
        <v>0</v>
      </c>
      <c r="E35" s="300" t="e">
        <f t="shared" si="19"/>
        <v>#REF!</v>
      </c>
      <c r="F35" s="300" t="e">
        <f t="shared" si="0"/>
        <v>#REF!</v>
      </c>
      <c r="G35" s="300">
        <f t="shared" si="1"/>
        <v>0</v>
      </c>
      <c r="H35" s="300" t="e">
        <f t="shared" si="2"/>
        <v>#REF!</v>
      </c>
      <c r="I35" s="300">
        <f t="shared" si="3"/>
        <v>0</v>
      </c>
      <c r="J35" s="300"/>
      <c r="K35" s="300"/>
      <c r="L35" s="313" t="e">
        <f>INDEX(#REF!,MATCH(B35,#REF!,0),MATCH($L$6,#REF!,0))</f>
        <v>#REF!</v>
      </c>
      <c r="M35" s="314">
        <v>0</v>
      </c>
      <c r="N35" s="313" t="e">
        <f t="shared" si="20"/>
        <v>#REF!</v>
      </c>
      <c r="O35" s="313" t="e">
        <f>INDEX(#REF!,MATCH(B35,#REF!,0),MATCH($O$6,#REF!,0))</f>
        <v>#REF!</v>
      </c>
      <c r="P35" s="314">
        <v>0</v>
      </c>
      <c r="Q35" s="313" t="e">
        <f t="shared" si="21"/>
        <v>#REF!</v>
      </c>
      <c r="R35" s="313" t="e">
        <f>INDEX(#REF!,MATCH(B35,#REF!,0),MATCH($R$6,#REF!,0))</f>
        <v>#REF!</v>
      </c>
      <c r="S35" s="314">
        <v>0</v>
      </c>
      <c r="T35" s="313" t="e">
        <f t="shared" si="22"/>
        <v>#REF!</v>
      </c>
      <c r="U35" s="313" t="e">
        <f>INDEX(#REF!,MATCH(B35,#REF!,0),MATCH($U$6,#REF!,0))</f>
        <v>#REF!</v>
      </c>
      <c r="V35" s="314">
        <v>0</v>
      </c>
      <c r="W35" s="313" t="e">
        <f t="shared" si="23"/>
        <v>#REF!</v>
      </c>
      <c r="X35" s="313" t="e">
        <f>INDEX(#REF!,MATCH(B35,#REF!,0),MATCH($X$6,#REF!,0))</f>
        <v>#REF!</v>
      </c>
      <c r="Y35" s="314">
        <v>0</v>
      </c>
      <c r="Z35" s="313" t="e">
        <f t="shared" si="24"/>
        <v>#REF!</v>
      </c>
      <c r="AA35" s="313" t="e">
        <f>INDEX(#REF!,MATCH(B35,#REF!,0),MATCH($AA$6,#REF!,0))</f>
        <v>#REF!</v>
      </c>
      <c r="AB35" s="314">
        <v>0</v>
      </c>
      <c r="AC35" s="313" t="e">
        <f t="shared" si="25"/>
        <v>#REF!</v>
      </c>
      <c r="AD35" s="313" t="e">
        <f>INDEX(#REF!,MATCH(B35,#REF!,0),MATCH($AD$6,#REF!,0))</f>
        <v>#REF!</v>
      </c>
      <c r="AE35" s="314">
        <v>0</v>
      </c>
      <c r="AF35" s="313" t="e">
        <f t="shared" si="26"/>
        <v>#REF!</v>
      </c>
      <c r="AG35" s="313" t="e">
        <f>INDEX(#REF!,MATCH(B35,#REF!,0),MATCH($AG$6,#REF!,0))</f>
        <v>#REF!</v>
      </c>
      <c r="AH35" s="314">
        <v>0</v>
      </c>
      <c r="AI35" s="313" t="e">
        <f t="shared" si="27"/>
        <v>#REF!</v>
      </c>
      <c r="AJ35" s="313" t="e">
        <f>INDEX(#REF!,MATCH(B35,#REF!,0),MATCH($AJ$6,#REF!,0))</f>
        <v>#REF!</v>
      </c>
      <c r="AK35" s="314">
        <v>0</v>
      </c>
      <c r="AL35" s="313" t="e">
        <f t="shared" si="28"/>
        <v>#REF!</v>
      </c>
      <c r="AM35" s="313" t="e">
        <f>INDEX(#REF!,MATCH(B35,#REF!,0),MATCH($AM$6,#REF!,0))</f>
        <v>#REF!</v>
      </c>
      <c r="AN35" s="314">
        <v>0</v>
      </c>
      <c r="AO35" s="313" t="e">
        <f t="shared" si="29"/>
        <v>#REF!</v>
      </c>
      <c r="AP35" s="313" t="e">
        <f>INDEX(#REF!,MATCH(B35,#REF!,0),MATCH($AP$6,#REF!,0))</f>
        <v>#REF!</v>
      </c>
      <c r="AQ35" s="314">
        <v>0</v>
      </c>
      <c r="AR35" s="313" t="e">
        <f t="shared" si="30"/>
        <v>#REF!</v>
      </c>
      <c r="AS35" s="313" t="e">
        <f>INDEX(#REF!,MATCH(B35,#REF!,0),MATCH($AS$6,#REF!,0))</f>
        <v>#REF!</v>
      </c>
      <c r="AT35" s="314">
        <v>0</v>
      </c>
      <c r="AU35" s="313" t="e">
        <f t="shared" si="31"/>
        <v>#REF!</v>
      </c>
      <c r="AV35" s="313" t="e">
        <f>INDEX(#REF!,MATCH(B35,#REF!,0),MATCH($AV$6,#REF!,0))</f>
        <v>#REF!</v>
      </c>
      <c r="AW35" s="314">
        <v>0</v>
      </c>
      <c r="AX35" s="313" t="e">
        <f t="shared" si="32"/>
        <v>#REF!</v>
      </c>
      <c r="AY35" s="313" t="e">
        <f>INDEX(#REF!,MATCH(B35,#REF!,0),MATCH($AY$6,#REF!,0))</f>
        <v>#REF!</v>
      </c>
      <c r="AZ35" s="314">
        <v>0</v>
      </c>
      <c r="BA35" s="313" t="e">
        <f t="shared" si="33"/>
        <v>#REF!</v>
      </c>
    </row>
    <row r="36" spans="1:53">
      <c r="A36" s="298">
        <f t="shared" ref="A36:B36" si="36">A35+1</f>
        <v>29</v>
      </c>
      <c r="B36" s="299" t="e">
        <f t="shared" si="36"/>
        <v>#REF!</v>
      </c>
      <c r="C36" s="300" t="e">
        <f t="shared" ref="C36" si="37">F36+H36+J36</f>
        <v>#REF!</v>
      </c>
      <c r="D36" s="300">
        <f t="shared" ref="D36" si="38">G36+I36+K36</f>
        <v>0</v>
      </c>
      <c r="E36" s="300" t="e">
        <f t="shared" ref="E36" si="39">D36-C36</f>
        <v>#REF!</v>
      </c>
      <c r="F36" s="300" t="e">
        <f t="shared" si="0"/>
        <v>#REF!</v>
      </c>
      <c r="G36" s="300">
        <f t="shared" si="1"/>
        <v>0</v>
      </c>
      <c r="H36" s="300" t="e">
        <f t="shared" si="2"/>
        <v>#REF!</v>
      </c>
      <c r="I36" s="300">
        <f t="shared" si="3"/>
        <v>0</v>
      </c>
      <c r="J36" s="300"/>
      <c r="K36" s="300"/>
      <c r="L36" s="313" t="e">
        <f>INDEX(#REF!,MATCH(B36,#REF!,0),MATCH($L$6,#REF!,0))</f>
        <v>#REF!</v>
      </c>
      <c r="M36" s="314">
        <v>0</v>
      </c>
      <c r="N36" s="313" t="e">
        <f t="shared" si="20"/>
        <v>#REF!</v>
      </c>
      <c r="O36" s="313" t="e">
        <f>INDEX(#REF!,MATCH(B36,#REF!,0),MATCH($O$6,#REF!,0))</f>
        <v>#REF!</v>
      </c>
      <c r="P36" s="314">
        <v>0</v>
      </c>
      <c r="Q36" s="313" t="e">
        <f t="shared" si="21"/>
        <v>#REF!</v>
      </c>
      <c r="R36" s="313" t="e">
        <f>INDEX(#REF!,MATCH(B36,#REF!,0),MATCH($R$6,#REF!,0))</f>
        <v>#REF!</v>
      </c>
      <c r="S36" s="314">
        <v>0</v>
      </c>
      <c r="T36" s="313" t="e">
        <f t="shared" si="22"/>
        <v>#REF!</v>
      </c>
      <c r="U36" s="313" t="e">
        <f>INDEX(#REF!,MATCH(B36,#REF!,0),MATCH($U$6,#REF!,0))</f>
        <v>#REF!</v>
      </c>
      <c r="V36" s="314">
        <v>0</v>
      </c>
      <c r="W36" s="313" t="e">
        <f t="shared" si="23"/>
        <v>#REF!</v>
      </c>
      <c r="X36" s="313" t="e">
        <f>INDEX(#REF!,MATCH(B36,#REF!,0),MATCH($X$6,#REF!,0))</f>
        <v>#REF!</v>
      </c>
      <c r="Y36" s="314">
        <v>0</v>
      </c>
      <c r="Z36" s="313" t="e">
        <f t="shared" si="24"/>
        <v>#REF!</v>
      </c>
      <c r="AA36" s="313" t="e">
        <f>INDEX(#REF!,MATCH(B36,#REF!,0),MATCH($AA$6,#REF!,0))</f>
        <v>#REF!</v>
      </c>
      <c r="AB36" s="314">
        <v>0</v>
      </c>
      <c r="AC36" s="313" t="e">
        <f t="shared" si="25"/>
        <v>#REF!</v>
      </c>
      <c r="AD36" s="313" t="e">
        <f>INDEX(#REF!,MATCH(B36,#REF!,0),MATCH($AD$6,#REF!,0))</f>
        <v>#REF!</v>
      </c>
      <c r="AE36" s="314">
        <v>0</v>
      </c>
      <c r="AF36" s="313" t="e">
        <f t="shared" si="26"/>
        <v>#REF!</v>
      </c>
      <c r="AG36" s="313" t="e">
        <f>INDEX(#REF!,MATCH(B36,#REF!,0),MATCH($AG$6,#REF!,0))</f>
        <v>#REF!</v>
      </c>
      <c r="AH36" s="314">
        <v>0</v>
      </c>
      <c r="AI36" s="313" t="e">
        <f t="shared" si="27"/>
        <v>#REF!</v>
      </c>
      <c r="AJ36" s="313" t="e">
        <f>INDEX(#REF!,MATCH(B36,#REF!,0),MATCH($AJ$6,#REF!,0))</f>
        <v>#REF!</v>
      </c>
      <c r="AK36" s="314">
        <v>0</v>
      </c>
      <c r="AL36" s="313" t="e">
        <f t="shared" si="28"/>
        <v>#REF!</v>
      </c>
      <c r="AM36" s="313" t="e">
        <f>INDEX(#REF!,MATCH(B36,#REF!,0),MATCH($AM$6,#REF!,0))</f>
        <v>#REF!</v>
      </c>
      <c r="AN36" s="314">
        <v>0</v>
      </c>
      <c r="AO36" s="313" t="e">
        <f t="shared" si="29"/>
        <v>#REF!</v>
      </c>
      <c r="AP36" s="313" t="e">
        <f>INDEX(#REF!,MATCH(B36,#REF!,0),MATCH($AP$6,#REF!,0))</f>
        <v>#REF!</v>
      </c>
      <c r="AQ36" s="314">
        <v>0</v>
      </c>
      <c r="AR36" s="313" t="e">
        <f t="shared" si="30"/>
        <v>#REF!</v>
      </c>
      <c r="AS36" s="313" t="e">
        <f>INDEX(#REF!,MATCH(B36,#REF!,0),MATCH($AS$6,#REF!,0))</f>
        <v>#REF!</v>
      </c>
      <c r="AT36" s="314">
        <v>0</v>
      </c>
      <c r="AU36" s="313" t="e">
        <f t="shared" si="31"/>
        <v>#REF!</v>
      </c>
      <c r="AV36" s="313" t="e">
        <f>INDEX(#REF!,MATCH(B36,#REF!,0),MATCH($AV$6,#REF!,0))</f>
        <v>#REF!</v>
      </c>
      <c r="AW36" s="314">
        <v>0</v>
      </c>
      <c r="AX36" s="313" t="e">
        <f t="shared" si="32"/>
        <v>#REF!</v>
      </c>
      <c r="AY36" s="313" t="e">
        <f>INDEX(#REF!,MATCH(B36,#REF!,0),MATCH($AY$6,#REF!,0))</f>
        <v>#REF!</v>
      </c>
      <c r="AZ36" s="314">
        <v>0</v>
      </c>
      <c r="BA36" s="313" t="e">
        <f t="shared" si="33"/>
        <v>#REF!</v>
      </c>
    </row>
    <row r="37" spans="1:53">
      <c r="A37" s="298">
        <f t="shared" ref="A37:B37" si="40">A36+1</f>
        <v>30</v>
      </c>
      <c r="B37" s="299" t="e">
        <f t="shared" si="40"/>
        <v>#REF!</v>
      </c>
      <c r="C37" s="300" t="e">
        <f t="shared" ref="C37" si="41">F37+H37+J37</f>
        <v>#REF!</v>
      </c>
      <c r="D37" s="300">
        <f t="shared" ref="D37" si="42">G37+I37+K37</f>
        <v>0</v>
      </c>
      <c r="E37" s="300" t="e">
        <f t="shared" ref="E37" si="43">D37-C37</f>
        <v>#REF!</v>
      </c>
      <c r="F37" s="300" t="e">
        <f t="shared" si="0"/>
        <v>#REF!</v>
      </c>
      <c r="G37" s="300">
        <f t="shared" si="1"/>
        <v>0</v>
      </c>
      <c r="H37" s="300" t="e">
        <f t="shared" si="2"/>
        <v>#REF!</v>
      </c>
      <c r="I37" s="300">
        <f t="shared" si="3"/>
        <v>0</v>
      </c>
      <c r="J37" s="300"/>
      <c r="K37" s="300"/>
      <c r="L37" s="313" t="e">
        <f>INDEX(#REF!,MATCH(B37,#REF!,0),MATCH($L$6,#REF!,0))</f>
        <v>#REF!</v>
      </c>
      <c r="M37" s="314">
        <v>0</v>
      </c>
      <c r="N37" s="313" t="e">
        <f t="shared" si="20"/>
        <v>#REF!</v>
      </c>
      <c r="O37" s="313" t="e">
        <f>INDEX(#REF!,MATCH(B37,#REF!,0),MATCH($O$6,#REF!,0))</f>
        <v>#REF!</v>
      </c>
      <c r="P37" s="314">
        <v>0</v>
      </c>
      <c r="Q37" s="313" t="e">
        <f t="shared" si="21"/>
        <v>#REF!</v>
      </c>
      <c r="R37" s="313" t="e">
        <f>INDEX(#REF!,MATCH(B37,#REF!,0),MATCH($R$6,#REF!,0))</f>
        <v>#REF!</v>
      </c>
      <c r="S37" s="314">
        <v>0</v>
      </c>
      <c r="T37" s="313" t="e">
        <f t="shared" si="22"/>
        <v>#REF!</v>
      </c>
      <c r="U37" s="313" t="e">
        <f>INDEX(#REF!,MATCH(B37,#REF!,0),MATCH($U$6,#REF!,0))</f>
        <v>#REF!</v>
      </c>
      <c r="V37" s="314">
        <v>0</v>
      </c>
      <c r="W37" s="313" t="e">
        <f t="shared" si="23"/>
        <v>#REF!</v>
      </c>
      <c r="X37" s="313" t="e">
        <f>INDEX(#REF!,MATCH(B37,#REF!,0),MATCH($X$6,#REF!,0))</f>
        <v>#REF!</v>
      </c>
      <c r="Y37" s="314">
        <v>0</v>
      </c>
      <c r="Z37" s="313" t="e">
        <f t="shared" si="24"/>
        <v>#REF!</v>
      </c>
      <c r="AA37" s="313" t="e">
        <f>INDEX(#REF!,MATCH(B37,#REF!,0),MATCH($AA$6,#REF!,0))</f>
        <v>#REF!</v>
      </c>
      <c r="AB37" s="314">
        <v>0</v>
      </c>
      <c r="AC37" s="313" t="e">
        <f t="shared" si="25"/>
        <v>#REF!</v>
      </c>
      <c r="AD37" s="313" t="e">
        <f>INDEX(#REF!,MATCH(B37,#REF!,0),MATCH($AD$6,#REF!,0))</f>
        <v>#REF!</v>
      </c>
      <c r="AE37" s="314">
        <v>0</v>
      </c>
      <c r="AF37" s="313" t="e">
        <f t="shared" si="26"/>
        <v>#REF!</v>
      </c>
      <c r="AG37" s="313" t="e">
        <f>INDEX(#REF!,MATCH(B37,#REF!,0),MATCH($AG$6,#REF!,0))</f>
        <v>#REF!</v>
      </c>
      <c r="AH37" s="314">
        <v>0</v>
      </c>
      <c r="AI37" s="313" t="e">
        <f t="shared" si="27"/>
        <v>#REF!</v>
      </c>
      <c r="AJ37" s="313" t="e">
        <f>INDEX(#REF!,MATCH(B37,#REF!,0),MATCH($AJ$6,#REF!,0))</f>
        <v>#REF!</v>
      </c>
      <c r="AK37" s="314">
        <v>0</v>
      </c>
      <c r="AL37" s="313" t="e">
        <f t="shared" si="28"/>
        <v>#REF!</v>
      </c>
      <c r="AM37" s="313" t="e">
        <f>INDEX(#REF!,MATCH(B37,#REF!,0),MATCH($AM$6,#REF!,0))</f>
        <v>#REF!</v>
      </c>
      <c r="AN37" s="314">
        <v>0</v>
      </c>
      <c r="AO37" s="313" t="e">
        <f t="shared" si="29"/>
        <v>#REF!</v>
      </c>
      <c r="AP37" s="313" t="e">
        <f>INDEX(#REF!,MATCH(B37,#REF!,0),MATCH($AP$6,#REF!,0))</f>
        <v>#REF!</v>
      </c>
      <c r="AQ37" s="314">
        <v>0</v>
      </c>
      <c r="AR37" s="313" t="e">
        <f t="shared" si="30"/>
        <v>#REF!</v>
      </c>
      <c r="AS37" s="313" t="e">
        <f>INDEX(#REF!,MATCH(B37,#REF!,0),MATCH($AS$6,#REF!,0))</f>
        <v>#REF!</v>
      </c>
      <c r="AT37" s="314">
        <v>0</v>
      </c>
      <c r="AU37" s="313" t="e">
        <f t="shared" si="31"/>
        <v>#REF!</v>
      </c>
      <c r="AV37" s="313" t="e">
        <f>INDEX(#REF!,MATCH(B37,#REF!,0),MATCH($AV$6,#REF!,0))</f>
        <v>#REF!</v>
      </c>
      <c r="AW37" s="314">
        <v>0</v>
      </c>
      <c r="AX37" s="313" t="e">
        <f t="shared" si="32"/>
        <v>#REF!</v>
      </c>
      <c r="AY37" s="313" t="e">
        <f>INDEX(#REF!,MATCH(B37,#REF!,0),MATCH($AY$6,#REF!,0))</f>
        <v>#REF!</v>
      </c>
      <c r="AZ37" s="314">
        <v>0</v>
      </c>
      <c r="BA37" s="313" t="e">
        <f t="shared" si="33"/>
        <v>#REF!</v>
      </c>
    </row>
    <row r="38" spans="1:53">
      <c r="A38" s="298"/>
      <c r="B38" s="299"/>
      <c r="C38" s="300"/>
      <c r="D38" s="300"/>
      <c r="E38" s="300"/>
      <c r="F38" s="300"/>
      <c r="G38" s="300"/>
      <c r="H38" s="300"/>
      <c r="I38" s="300"/>
      <c r="J38" s="300"/>
      <c r="K38" s="300"/>
      <c r="L38" s="313"/>
      <c r="M38" s="314"/>
      <c r="N38" s="313"/>
      <c r="O38" s="313"/>
      <c r="P38" s="314"/>
      <c r="Q38" s="313"/>
      <c r="R38" s="313"/>
      <c r="S38" s="314"/>
      <c r="T38" s="313"/>
      <c r="U38" s="313"/>
      <c r="V38" s="314"/>
      <c r="W38" s="313"/>
      <c r="X38" s="313"/>
      <c r="Y38" s="314"/>
      <c r="Z38" s="313"/>
      <c r="AA38" s="313"/>
      <c r="AB38" s="314"/>
      <c r="AC38" s="313"/>
      <c r="AD38" s="313"/>
      <c r="AE38" s="314"/>
      <c r="AF38" s="313"/>
      <c r="AG38" s="313"/>
      <c r="AH38" s="314"/>
      <c r="AI38" s="313"/>
      <c r="AJ38" s="313"/>
      <c r="AK38" s="314"/>
      <c r="AL38" s="313"/>
      <c r="AM38" s="313"/>
      <c r="AN38" s="314"/>
      <c r="AO38" s="313"/>
      <c r="AP38" s="313"/>
      <c r="AQ38" s="314"/>
      <c r="AR38" s="313"/>
      <c r="AS38" s="313"/>
      <c r="AT38" s="314"/>
      <c r="AU38" s="313"/>
      <c r="AV38" s="313"/>
      <c r="AW38" s="314"/>
      <c r="AX38" s="313"/>
      <c r="AY38" s="313"/>
      <c r="AZ38" s="314"/>
      <c r="BA38" s="313"/>
    </row>
    <row r="39" spans="1:53">
      <c r="A39" s="301"/>
      <c r="B39" s="302"/>
      <c r="C39" s="303"/>
      <c r="D39" s="303"/>
      <c r="E39" s="303"/>
      <c r="F39" s="303"/>
      <c r="G39" s="303"/>
      <c r="H39" s="303"/>
      <c r="I39" s="303"/>
      <c r="J39" s="303"/>
      <c r="K39" s="303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Y39" s="315"/>
      <c r="Z39" s="315"/>
      <c r="AA39" s="315"/>
      <c r="AB39" s="315"/>
      <c r="AC39" s="315"/>
      <c r="AD39" s="315"/>
      <c r="AE39" s="315"/>
      <c r="AF39" s="315"/>
      <c r="AG39" s="315"/>
      <c r="AH39" s="315"/>
      <c r="AI39" s="315"/>
      <c r="AJ39" s="315"/>
      <c r="AK39" s="315"/>
      <c r="AL39" s="315"/>
      <c r="AM39" s="315"/>
      <c r="AN39" s="315"/>
      <c r="AO39" s="315"/>
      <c r="AP39" s="315"/>
      <c r="AQ39" s="315"/>
      <c r="AR39" s="315"/>
      <c r="AS39" s="315"/>
      <c r="AT39" s="315"/>
      <c r="AU39" s="315"/>
      <c r="AV39" s="315"/>
      <c r="AW39" s="315"/>
      <c r="AX39" s="315"/>
      <c r="AY39" s="315"/>
      <c r="AZ39" s="315"/>
      <c r="BA39" s="315"/>
    </row>
    <row r="40" spans="1:53">
      <c r="A40" s="304" t="s">
        <v>7</v>
      </c>
      <c r="B40" s="305"/>
      <c r="C40" s="306" t="e">
        <f t="shared" ref="C40:AH40" si="44">SUM(C8:C37)</f>
        <v>#REF!</v>
      </c>
      <c r="D40" s="306">
        <f t="shared" si="44"/>
        <v>0</v>
      </c>
      <c r="E40" s="306" t="e">
        <f t="shared" si="44"/>
        <v>#REF!</v>
      </c>
      <c r="F40" s="306" t="e">
        <f t="shared" si="44"/>
        <v>#REF!</v>
      </c>
      <c r="G40" s="306">
        <f t="shared" si="44"/>
        <v>0</v>
      </c>
      <c r="H40" s="306" t="e">
        <f t="shared" si="44"/>
        <v>#REF!</v>
      </c>
      <c r="I40" s="306">
        <f t="shared" si="44"/>
        <v>0</v>
      </c>
      <c r="J40" s="306">
        <f t="shared" si="44"/>
        <v>0</v>
      </c>
      <c r="K40" s="306">
        <f t="shared" si="44"/>
        <v>0</v>
      </c>
      <c r="L40" s="306" t="e">
        <f t="shared" si="44"/>
        <v>#REF!</v>
      </c>
      <c r="M40" s="306">
        <f t="shared" si="44"/>
        <v>0</v>
      </c>
      <c r="N40" s="306" t="e">
        <f t="shared" si="44"/>
        <v>#REF!</v>
      </c>
      <c r="O40" s="306" t="e">
        <f t="shared" si="44"/>
        <v>#REF!</v>
      </c>
      <c r="P40" s="306">
        <f t="shared" si="44"/>
        <v>0</v>
      </c>
      <c r="Q40" s="306" t="e">
        <f t="shared" si="44"/>
        <v>#REF!</v>
      </c>
      <c r="R40" s="306" t="e">
        <f t="shared" si="44"/>
        <v>#REF!</v>
      </c>
      <c r="S40" s="306">
        <f t="shared" si="44"/>
        <v>0</v>
      </c>
      <c r="T40" s="306" t="e">
        <f t="shared" si="44"/>
        <v>#REF!</v>
      </c>
      <c r="U40" s="306" t="e">
        <f t="shared" si="44"/>
        <v>#REF!</v>
      </c>
      <c r="V40" s="306">
        <f t="shared" si="44"/>
        <v>0</v>
      </c>
      <c r="W40" s="306" t="e">
        <f t="shared" si="44"/>
        <v>#REF!</v>
      </c>
      <c r="X40" s="306" t="e">
        <f t="shared" si="44"/>
        <v>#REF!</v>
      </c>
      <c r="Y40" s="306">
        <f t="shared" si="44"/>
        <v>0</v>
      </c>
      <c r="Z40" s="306" t="e">
        <f t="shared" si="44"/>
        <v>#REF!</v>
      </c>
      <c r="AA40" s="306" t="e">
        <f t="shared" si="44"/>
        <v>#REF!</v>
      </c>
      <c r="AB40" s="306">
        <f t="shared" si="44"/>
        <v>0</v>
      </c>
      <c r="AC40" s="306" t="e">
        <f t="shared" si="44"/>
        <v>#REF!</v>
      </c>
      <c r="AD40" s="306" t="e">
        <f t="shared" si="44"/>
        <v>#REF!</v>
      </c>
      <c r="AE40" s="306">
        <f t="shared" si="44"/>
        <v>0</v>
      </c>
      <c r="AF40" s="306" t="e">
        <f t="shared" si="44"/>
        <v>#REF!</v>
      </c>
      <c r="AG40" s="306" t="e">
        <f t="shared" si="44"/>
        <v>#REF!</v>
      </c>
      <c r="AH40" s="306">
        <f t="shared" si="44"/>
        <v>0</v>
      </c>
      <c r="AI40" s="306" t="e">
        <f t="shared" ref="AI40:BA40" si="45">SUM(AI8:AI37)</f>
        <v>#REF!</v>
      </c>
      <c r="AJ40" s="306" t="e">
        <f t="shared" si="45"/>
        <v>#REF!</v>
      </c>
      <c r="AK40" s="306">
        <f t="shared" si="45"/>
        <v>0</v>
      </c>
      <c r="AL40" s="306" t="e">
        <f t="shared" si="45"/>
        <v>#REF!</v>
      </c>
      <c r="AM40" s="306" t="e">
        <f t="shared" si="45"/>
        <v>#REF!</v>
      </c>
      <c r="AN40" s="306">
        <f t="shared" si="45"/>
        <v>0</v>
      </c>
      <c r="AO40" s="306" t="e">
        <f t="shared" si="45"/>
        <v>#REF!</v>
      </c>
      <c r="AP40" s="306" t="e">
        <f t="shared" si="45"/>
        <v>#REF!</v>
      </c>
      <c r="AQ40" s="306">
        <f t="shared" si="45"/>
        <v>0</v>
      </c>
      <c r="AR40" s="306" t="e">
        <f t="shared" si="45"/>
        <v>#REF!</v>
      </c>
      <c r="AS40" s="306" t="e">
        <f t="shared" si="45"/>
        <v>#REF!</v>
      </c>
      <c r="AT40" s="306">
        <f t="shared" si="45"/>
        <v>0</v>
      </c>
      <c r="AU40" s="306" t="e">
        <f t="shared" si="45"/>
        <v>#REF!</v>
      </c>
      <c r="AV40" s="306" t="e">
        <f t="shared" si="45"/>
        <v>#REF!</v>
      </c>
      <c r="AW40" s="306">
        <f t="shared" si="45"/>
        <v>0</v>
      </c>
      <c r="AX40" s="306" t="e">
        <f t="shared" si="45"/>
        <v>#REF!</v>
      </c>
      <c r="AY40" s="306" t="e">
        <f t="shared" si="45"/>
        <v>#REF!</v>
      </c>
      <c r="AZ40" s="306">
        <f t="shared" si="45"/>
        <v>0</v>
      </c>
      <c r="BA40" s="306" t="e">
        <f t="shared" si="45"/>
        <v>#REF!</v>
      </c>
    </row>
    <row r="41" spans="1:53">
      <c r="A41" s="307" t="s">
        <v>127</v>
      </c>
      <c r="B41" s="308"/>
      <c r="C41" s="309" t="e">
        <f t="shared" ref="C41:AH41" si="46">C40/SUMPRODUCT((C8:C37&gt;0)*1)</f>
        <v>#REF!</v>
      </c>
      <c r="D41" s="309" t="e">
        <f t="shared" si="46"/>
        <v>#DIV/0!</v>
      </c>
      <c r="E41" s="309" t="e">
        <f t="shared" si="46"/>
        <v>#REF!</v>
      </c>
      <c r="F41" s="309" t="e">
        <f t="shared" si="46"/>
        <v>#REF!</v>
      </c>
      <c r="G41" s="309" t="e">
        <f t="shared" si="46"/>
        <v>#DIV/0!</v>
      </c>
      <c r="H41" s="309" t="e">
        <f t="shared" si="46"/>
        <v>#REF!</v>
      </c>
      <c r="I41" s="309" t="e">
        <f t="shared" si="46"/>
        <v>#DIV/0!</v>
      </c>
      <c r="J41" s="309" t="e">
        <f t="shared" si="46"/>
        <v>#DIV/0!</v>
      </c>
      <c r="K41" s="309" t="e">
        <f t="shared" si="46"/>
        <v>#DIV/0!</v>
      </c>
      <c r="L41" s="309" t="e">
        <f t="shared" si="46"/>
        <v>#REF!</v>
      </c>
      <c r="M41" s="309" t="e">
        <f t="shared" si="46"/>
        <v>#DIV/0!</v>
      </c>
      <c r="N41" s="309" t="e">
        <f t="shared" si="46"/>
        <v>#REF!</v>
      </c>
      <c r="O41" s="309" t="e">
        <f t="shared" si="46"/>
        <v>#REF!</v>
      </c>
      <c r="P41" s="309" t="e">
        <f t="shared" si="46"/>
        <v>#DIV/0!</v>
      </c>
      <c r="Q41" s="309" t="e">
        <f t="shared" si="46"/>
        <v>#REF!</v>
      </c>
      <c r="R41" s="309" t="e">
        <f t="shared" si="46"/>
        <v>#REF!</v>
      </c>
      <c r="S41" s="309" t="e">
        <f t="shared" si="46"/>
        <v>#DIV/0!</v>
      </c>
      <c r="T41" s="309" t="e">
        <f t="shared" si="46"/>
        <v>#REF!</v>
      </c>
      <c r="U41" s="309" t="e">
        <f t="shared" si="46"/>
        <v>#REF!</v>
      </c>
      <c r="V41" s="309" t="e">
        <f t="shared" si="46"/>
        <v>#DIV/0!</v>
      </c>
      <c r="W41" s="309" t="e">
        <f t="shared" si="46"/>
        <v>#REF!</v>
      </c>
      <c r="X41" s="309" t="e">
        <f t="shared" si="46"/>
        <v>#REF!</v>
      </c>
      <c r="Y41" s="309" t="e">
        <f t="shared" si="46"/>
        <v>#DIV/0!</v>
      </c>
      <c r="Z41" s="309" t="e">
        <f t="shared" si="46"/>
        <v>#REF!</v>
      </c>
      <c r="AA41" s="309" t="e">
        <f t="shared" si="46"/>
        <v>#REF!</v>
      </c>
      <c r="AB41" s="309" t="e">
        <f t="shared" si="46"/>
        <v>#DIV/0!</v>
      </c>
      <c r="AC41" s="309" t="e">
        <f t="shared" si="46"/>
        <v>#REF!</v>
      </c>
      <c r="AD41" s="309" t="e">
        <f t="shared" si="46"/>
        <v>#REF!</v>
      </c>
      <c r="AE41" s="309" t="e">
        <f t="shared" si="46"/>
        <v>#DIV/0!</v>
      </c>
      <c r="AF41" s="309" t="e">
        <f t="shared" si="46"/>
        <v>#REF!</v>
      </c>
      <c r="AG41" s="309" t="e">
        <f t="shared" si="46"/>
        <v>#REF!</v>
      </c>
      <c r="AH41" s="309" t="e">
        <f t="shared" si="46"/>
        <v>#DIV/0!</v>
      </c>
      <c r="AI41" s="309" t="e">
        <f t="shared" ref="AI41:BA41" si="47">AI40/SUMPRODUCT((AI8:AI37&gt;0)*1)</f>
        <v>#REF!</v>
      </c>
      <c r="AJ41" s="309" t="e">
        <f t="shared" si="47"/>
        <v>#REF!</v>
      </c>
      <c r="AK41" s="309" t="e">
        <f t="shared" si="47"/>
        <v>#DIV/0!</v>
      </c>
      <c r="AL41" s="309" t="e">
        <f t="shared" si="47"/>
        <v>#REF!</v>
      </c>
      <c r="AM41" s="309" t="e">
        <f t="shared" si="47"/>
        <v>#REF!</v>
      </c>
      <c r="AN41" s="309" t="e">
        <f t="shared" si="47"/>
        <v>#DIV/0!</v>
      </c>
      <c r="AO41" s="309" t="e">
        <f t="shared" si="47"/>
        <v>#REF!</v>
      </c>
      <c r="AP41" s="309" t="e">
        <f t="shared" si="47"/>
        <v>#REF!</v>
      </c>
      <c r="AQ41" s="309" t="e">
        <f t="shared" si="47"/>
        <v>#DIV/0!</v>
      </c>
      <c r="AR41" s="309" t="e">
        <f t="shared" si="47"/>
        <v>#REF!</v>
      </c>
      <c r="AS41" s="309" t="e">
        <f t="shared" si="47"/>
        <v>#REF!</v>
      </c>
      <c r="AT41" s="309" t="e">
        <f t="shared" si="47"/>
        <v>#DIV/0!</v>
      </c>
      <c r="AU41" s="309" t="e">
        <f t="shared" si="47"/>
        <v>#REF!</v>
      </c>
      <c r="AV41" s="309" t="e">
        <f t="shared" si="47"/>
        <v>#REF!</v>
      </c>
      <c r="AW41" s="309" t="e">
        <f t="shared" si="47"/>
        <v>#DIV/0!</v>
      </c>
      <c r="AX41" s="309" t="e">
        <f t="shared" si="47"/>
        <v>#REF!</v>
      </c>
      <c r="AY41" s="309" t="e">
        <f t="shared" si="47"/>
        <v>#REF!</v>
      </c>
      <c r="AZ41" s="309" t="e">
        <f t="shared" si="47"/>
        <v>#DIV/0!</v>
      </c>
      <c r="BA41" s="309" t="e">
        <f t="shared" si="47"/>
        <v>#REF!</v>
      </c>
    </row>
    <row r="43" spans="1:53">
      <c r="G43" s="4"/>
      <c r="I43" s="4"/>
    </row>
  </sheetData>
  <mergeCells count="30">
    <mergeCell ref="C5:D5"/>
    <mergeCell ref="F5:G5"/>
    <mergeCell ref="H5:I5"/>
    <mergeCell ref="J5:K5"/>
    <mergeCell ref="L5:BA5"/>
    <mergeCell ref="AD6:AF6"/>
    <mergeCell ref="AG6:AI6"/>
    <mergeCell ref="AJ6:AL6"/>
    <mergeCell ref="AM6:AO6"/>
    <mergeCell ref="L6:N6"/>
    <mergeCell ref="O6:Q6"/>
    <mergeCell ref="R6:T6"/>
    <mergeCell ref="U6:W6"/>
    <mergeCell ref="X6:Z6"/>
    <mergeCell ref="AP6:AR6"/>
    <mergeCell ref="AS6:AU6"/>
    <mergeCell ref="AV6:AX6"/>
    <mergeCell ref="AY6:BA6"/>
    <mergeCell ref="A5:A7"/>
    <mergeCell ref="B5:B7"/>
    <mergeCell ref="C6:C7"/>
    <mergeCell ref="D6:D7"/>
    <mergeCell ref="E5:E7"/>
    <mergeCell ref="F6:F7"/>
    <mergeCell ref="G6:G7"/>
    <mergeCell ref="H6:H7"/>
    <mergeCell ref="I6:I7"/>
    <mergeCell ref="J6:J7"/>
    <mergeCell ref="K6:K7"/>
    <mergeCell ref="AA6:AC6"/>
  </mergeCells>
  <conditionalFormatting sqref="H9:H38">
    <cfRule type="cellIs" dxfId="30" priority="8" operator="lessThan">
      <formula>0</formula>
    </cfRule>
  </conditionalFormatting>
  <pageMargins left="0.7" right="0.7" top="0.75" bottom="0.75" header="0.3" footer="0.3"/>
  <pageSetup paperSize="9" orientation="portrait" horizontalDpi="360" verticalDpi="36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U49"/>
  <sheetViews>
    <sheetView showGridLines="0" zoomScale="80" zoomScaleNormal="80" workbookViewId="0">
      <pane xSplit="3" ySplit="7" topLeftCell="D8" activePane="bottomRight" state="frozen"/>
      <selection pane="topRight"/>
      <selection pane="bottomLeft"/>
      <selection pane="bottomRight" activeCell="M37" sqref="M37"/>
    </sheetView>
  </sheetViews>
  <sheetFormatPr defaultColWidth="9.140625" defaultRowHeight="15"/>
  <cols>
    <col min="1" max="1" width="8.42578125" style="184" customWidth="1"/>
    <col min="2" max="2" width="12" style="184" customWidth="1"/>
    <col min="3" max="3" width="15.85546875" style="184" customWidth="1"/>
    <col min="4" max="4" width="14.42578125" style="184" customWidth="1"/>
    <col min="5" max="5" width="14.28515625" style="184" customWidth="1"/>
    <col min="6" max="8" width="12.28515625" style="184" customWidth="1"/>
    <col min="9" max="9" width="11" style="184" customWidth="1"/>
    <col min="10" max="10" width="10.85546875" style="184" hidden="1" customWidth="1"/>
    <col min="11" max="11" width="12.28515625" style="184" customWidth="1"/>
    <col min="12" max="12" width="14.42578125" style="184" hidden="1" customWidth="1"/>
    <col min="13" max="13" width="15.42578125" style="184" customWidth="1"/>
    <col min="14" max="14" width="13.85546875" style="184" customWidth="1"/>
    <col min="15" max="16" width="12.42578125" style="184" customWidth="1"/>
    <col min="17" max="17" width="13" style="184" customWidth="1"/>
    <col min="18" max="18" width="12.7109375" style="184" customWidth="1"/>
    <col min="19" max="19" width="12.28515625" style="184" customWidth="1"/>
    <col min="20" max="20" width="13.140625" style="184" customWidth="1"/>
    <col min="21" max="21" width="14.5703125" style="184" customWidth="1"/>
    <col min="22" max="22" width="16.7109375" style="184" customWidth="1"/>
    <col min="23" max="23" width="14.5703125" style="184" customWidth="1"/>
    <col min="24" max="24" width="18" style="184" customWidth="1"/>
    <col min="25" max="25" width="16.28515625" style="184" customWidth="1"/>
    <col min="26" max="26" width="14.28515625" style="184" customWidth="1"/>
    <col min="27" max="28" width="12.28515625" style="184" customWidth="1"/>
    <col min="29" max="29" width="12.42578125" style="184" customWidth="1"/>
    <col min="30" max="30" width="14.28515625" style="184" customWidth="1"/>
    <col min="31" max="31" width="12.42578125" style="184" customWidth="1"/>
    <col min="32" max="32" width="14.42578125" style="184" customWidth="1"/>
    <col min="33" max="33" width="14" style="184" customWidth="1"/>
    <col min="34" max="34" width="13.85546875" style="184" hidden="1" customWidth="1"/>
    <col min="35" max="35" width="12.5703125" style="184" customWidth="1"/>
    <col min="36" max="37" width="12.140625" style="184" hidden="1" customWidth="1"/>
    <col min="38" max="38" width="14.5703125" style="184" hidden="1" customWidth="1"/>
    <col min="39" max="39" width="13.85546875" style="184" customWidth="1"/>
    <col min="40" max="40" width="13.85546875" style="184" hidden="1" customWidth="1"/>
    <col min="41" max="41" width="14.5703125" style="184" hidden="1" customWidth="1"/>
    <col min="42" max="42" width="14.5703125" style="184" customWidth="1"/>
    <col min="43" max="43" width="19" style="184" customWidth="1"/>
    <col min="44" max="44" width="18.5703125" style="184" customWidth="1"/>
    <col min="45" max="45" width="12.85546875" style="184" customWidth="1"/>
    <col min="46" max="47" width="15.28515625" style="184" customWidth="1"/>
    <col min="48" max="48" width="16.5703125" style="184" customWidth="1"/>
    <col min="49" max="50" width="18" style="184" customWidth="1"/>
    <col min="51" max="51" width="14.85546875" style="184" customWidth="1"/>
    <col min="52" max="52" width="19.28515625" style="184" customWidth="1"/>
    <col min="53" max="53" width="17.85546875" style="184" customWidth="1"/>
    <col min="54" max="54" width="15" style="184" customWidth="1"/>
    <col min="55" max="55" width="13.7109375" style="184" customWidth="1"/>
    <col min="56" max="56" width="15.85546875" style="184" customWidth="1"/>
    <col min="57" max="59" width="13.7109375" style="184" customWidth="1"/>
    <col min="60" max="60" width="13.7109375" style="184" hidden="1" customWidth="1"/>
    <col min="61" max="61" width="18.140625" style="184" customWidth="1"/>
    <col min="62" max="66" width="15.5703125" style="184" customWidth="1"/>
    <col min="67" max="72" width="13.140625" style="184" customWidth="1"/>
    <col min="73" max="16384" width="9.140625" style="184"/>
  </cols>
  <sheetData>
    <row r="1" spans="1:72">
      <c r="A1" s="233" t="s">
        <v>128</v>
      </c>
      <c r="B1" s="232"/>
      <c r="C1" s="184">
        <v>3</v>
      </c>
      <c r="D1" s="184">
        <v>4</v>
      </c>
      <c r="E1" s="184">
        <f>D1+1</f>
        <v>5</v>
      </c>
      <c r="F1" s="184">
        <f t="shared" ref="F1:N1" si="0">E1+1</f>
        <v>6</v>
      </c>
      <c r="G1" s="184">
        <f t="shared" si="0"/>
        <v>7</v>
      </c>
      <c r="H1" s="184">
        <f t="shared" si="0"/>
        <v>8</v>
      </c>
      <c r="I1" s="184">
        <f t="shared" si="0"/>
        <v>9</v>
      </c>
      <c r="J1" s="184">
        <f t="shared" si="0"/>
        <v>10</v>
      </c>
      <c r="L1" s="184">
        <f>J1+1</f>
        <v>11</v>
      </c>
      <c r="M1" s="184">
        <f t="shared" si="0"/>
        <v>12</v>
      </c>
      <c r="N1" s="184">
        <f t="shared" si="0"/>
        <v>13</v>
      </c>
      <c r="O1" s="184">
        <f t="shared" ref="O1" si="1">N1+1</f>
        <v>14</v>
      </c>
      <c r="P1" s="184">
        <f t="shared" ref="P1" si="2">O1+1</f>
        <v>15</v>
      </c>
      <c r="Q1" s="184">
        <f t="shared" ref="Q1" si="3">P1+1</f>
        <v>16</v>
      </c>
      <c r="R1" s="184">
        <f t="shared" ref="R1" si="4">Q1+1</f>
        <v>17</v>
      </c>
      <c r="S1" s="184">
        <f t="shared" ref="S1" si="5">R1+1</f>
        <v>18</v>
      </c>
      <c r="T1" s="184">
        <f t="shared" ref="T1" si="6">S1+1</f>
        <v>19</v>
      </c>
      <c r="U1" s="184">
        <f t="shared" ref="U1" si="7">T1+1</f>
        <v>20</v>
      </c>
      <c r="V1" s="184">
        <f t="shared" ref="V1" si="8">U1+1</f>
        <v>21</v>
      </c>
      <c r="W1" s="184">
        <f t="shared" ref="W1" si="9">V1+1</f>
        <v>22</v>
      </c>
      <c r="X1" s="184">
        <f t="shared" ref="X1:Y1" si="10">W1+1</f>
        <v>23</v>
      </c>
      <c r="Y1" s="184">
        <f t="shared" si="10"/>
        <v>24</v>
      </c>
      <c r="Z1" s="184">
        <f t="shared" ref="Z1" si="11">Y1+1</f>
        <v>25</v>
      </c>
      <c r="AA1" s="184">
        <f t="shared" ref="AA1" si="12">Z1+1</f>
        <v>26</v>
      </c>
      <c r="AB1" s="184">
        <f t="shared" ref="AB1" si="13">AA1+1</f>
        <v>27</v>
      </c>
      <c r="AC1" s="184">
        <f t="shared" ref="AC1" si="14">AB1+1</f>
        <v>28</v>
      </c>
      <c r="AD1" s="184">
        <f t="shared" ref="AD1" si="15">AC1+1</f>
        <v>29</v>
      </c>
      <c r="AE1" s="184">
        <f t="shared" ref="AE1" si="16">AD1+1</f>
        <v>30</v>
      </c>
      <c r="AF1" s="184">
        <f t="shared" ref="AF1" si="17">AE1+1</f>
        <v>31</v>
      </c>
      <c r="AG1" s="184">
        <f t="shared" ref="AG1" si="18">AF1+1</f>
        <v>32</v>
      </c>
      <c r="AH1" s="184">
        <f t="shared" ref="AH1" si="19">AG1+1</f>
        <v>33</v>
      </c>
      <c r="AI1" s="184">
        <f t="shared" ref="AI1" si="20">AH1+1</f>
        <v>34</v>
      </c>
      <c r="AJ1" s="184">
        <f t="shared" ref="AJ1" si="21">AI1+1</f>
        <v>35</v>
      </c>
      <c r="AK1" s="184">
        <f t="shared" ref="AK1" si="22">AJ1+1</f>
        <v>36</v>
      </c>
      <c r="AL1" s="184">
        <f t="shared" ref="AL1" si="23">AK1+1</f>
        <v>37</v>
      </c>
      <c r="AM1" s="184">
        <f t="shared" ref="AM1" si="24">AL1+1</f>
        <v>38</v>
      </c>
      <c r="AN1" s="184">
        <f t="shared" ref="AN1" si="25">AM1+1</f>
        <v>39</v>
      </c>
      <c r="AO1" s="184">
        <f t="shared" ref="AO1" si="26">AN1+1</f>
        <v>40</v>
      </c>
      <c r="AP1" s="184">
        <f t="shared" ref="AP1" si="27">AO1+1</f>
        <v>41</v>
      </c>
      <c r="AQ1" s="184">
        <f t="shared" ref="AQ1" si="28">AP1+1</f>
        <v>42</v>
      </c>
      <c r="AR1" s="184">
        <f t="shared" ref="AR1" si="29">AQ1+1</f>
        <v>43</v>
      </c>
      <c r="AS1" s="184">
        <f t="shared" ref="AS1" si="30">AR1+1</f>
        <v>44</v>
      </c>
      <c r="AT1" s="184">
        <f t="shared" ref="AT1" si="31">AS1+1</f>
        <v>45</v>
      </c>
      <c r="AU1" s="184">
        <f t="shared" ref="AU1" si="32">AT1+1</f>
        <v>46</v>
      </c>
      <c r="AV1" s="184">
        <f t="shared" ref="AV1" si="33">AU1+1</f>
        <v>47</v>
      </c>
      <c r="AW1" s="184">
        <f t="shared" ref="AW1" si="34">AV1+1</f>
        <v>48</v>
      </c>
      <c r="AX1" s="184">
        <f t="shared" ref="AX1" si="35">AW1+1</f>
        <v>49</v>
      </c>
      <c r="AY1" s="184">
        <f t="shared" ref="AY1" si="36">AX1+1</f>
        <v>50</v>
      </c>
      <c r="AZ1" s="184">
        <f t="shared" ref="AZ1" si="37">AY1+1</f>
        <v>51</v>
      </c>
      <c r="BA1" s="184">
        <f t="shared" ref="BA1" si="38">AZ1+1</f>
        <v>52</v>
      </c>
      <c r="BB1" s="184">
        <f t="shared" ref="BB1" si="39">BA1+1</f>
        <v>53</v>
      </c>
      <c r="BC1" s="184">
        <f t="shared" ref="BC1" si="40">BB1+1</f>
        <v>54</v>
      </c>
      <c r="BD1" s="184">
        <f t="shared" ref="BD1" si="41">BC1+1</f>
        <v>55</v>
      </c>
      <c r="BE1" s="184">
        <f t="shared" ref="BE1" si="42">BD1+1</f>
        <v>56</v>
      </c>
      <c r="BF1" s="184">
        <f t="shared" ref="BF1" si="43">BE1+1</f>
        <v>57</v>
      </c>
      <c r="BG1" s="184">
        <f t="shared" ref="BG1" si="44">BF1+1</f>
        <v>58</v>
      </c>
      <c r="BH1" s="184">
        <f t="shared" ref="BH1" si="45">BG1+1</f>
        <v>59</v>
      </c>
      <c r="BI1" s="184">
        <f t="shared" ref="BI1" si="46">BH1+1</f>
        <v>60</v>
      </c>
      <c r="BJ1" s="184">
        <f t="shared" ref="BJ1" si="47">BI1+1</f>
        <v>61</v>
      </c>
      <c r="BK1" s="184">
        <f t="shared" ref="BK1" si="48">BJ1+1</f>
        <v>62</v>
      </c>
      <c r="BL1" s="184">
        <f t="shared" ref="BL1" si="49">BK1+1</f>
        <v>63</v>
      </c>
      <c r="BM1" s="184">
        <f t="shared" ref="BM1" si="50">BL1+1</f>
        <v>64</v>
      </c>
      <c r="BN1" s="184">
        <f t="shared" ref="BN1" si="51">BM1+1</f>
        <v>65</v>
      </c>
      <c r="BO1" s="184">
        <f t="shared" ref="BO1" si="52">BN1+1</f>
        <v>66</v>
      </c>
      <c r="BP1" s="184">
        <f t="shared" ref="BP1" si="53">BO1+1</f>
        <v>67</v>
      </c>
      <c r="BQ1" s="184">
        <f t="shared" ref="BQ1" si="54">BP1+1</f>
        <v>68</v>
      </c>
      <c r="BR1" s="184">
        <f t="shared" ref="BR1" si="55">BQ1+1</f>
        <v>69</v>
      </c>
      <c r="BT1" s="184">
        <f t="shared" ref="BT1" si="56">BR1+1</f>
        <v>70</v>
      </c>
    </row>
    <row r="2" spans="1:72">
      <c r="A2" s="232"/>
      <c r="B2" s="232"/>
      <c r="G2" s="234"/>
      <c r="H2" s="234"/>
      <c r="J2" s="234"/>
      <c r="K2" s="234"/>
      <c r="M2" s="266"/>
      <c r="N2" s="266"/>
      <c r="O2" s="266"/>
      <c r="P2" s="266"/>
      <c r="Q2" s="266"/>
      <c r="R2" s="266"/>
      <c r="S2" s="266"/>
      <c r="T2" s="266"/>
      <c r="U2" s="266"/>
      <c r="V2" s="266"/>
      <c r="W2" s="266"/>
      <c r="X2" s="266"/>
      <c r="Y2" s="266"/>
      <c r="Z2" s="266"/>
      <c r="AA2" s="266"/>
      <c r="AB2" s="266"/>
      <c r="AC2" s="266"/>
      <c r="AD2" s="266"/>
      <c r="AE2" s="266"/>
      <c r="AF2" s="266"/>
      <c r="AG2" s="266"/>
      <c r="AH2" s="266"/>
      <c r="AI2" s="266"/>
      <c r="AJ2" s="266"/>
      <c r="AK2" s="266"/>
      <c r="AL2" s="266"/>
      <c r="AM2" s="266"/>
      <c r="AN2" s="266"/>
      <c r="AO2" s="266"/>
      <c r="AP2" s="266"/>
      <c r="AQ2" s="266"/>
      <c r="AR2" s="266"/>
      <c r="AS2" s="266"/>
      <c r="AT2" s="266"/>
      <c r="AU2" s="266"/>
      <c r="AV2" s="266"/>
      <c r="AW2" s="266"/>
      <c r="AX2" s="266"/>
      <c r="AY2" s="266"/>
      <c r="AZ2" s="266"/>
      <c r="BA2" s="266"/>
      <c r="BB2" s="266"/>
      <c r="BC2" s="266"/>
      <c r="BD2" s="266"/>
      <c r="BE2" s="266"/>
      <c r="BF2" s="266"/>
      <c r="BG2" s="266"/>
      <c r="BH2" s="266"/>
      <c r="BI2" s="266"/>
      <c r="BJ2" s="266"/>
      <c r="BK2" s="266"/>
      <c r="BL2" s="266"/>
      <c r="BM2" s="266"/>
      <c r="BN2" s="266"/>
      <c r="BO2" s="266"/>
      <c r="BP2" s="266"/>
      <c r="BQ2" s="266"/>
      <c r="BR2" s="266"/>
      <c r="BS2" s="266"/>
      <c r="BT2" s="266"/>
    </row>
    <row r="3" spans="1:72">
      <c r="A3" s="645" t="str">
        <f>"Bulan "&amp;TEXT(A4,"MMMM")&amp;" "&amp;TEXT(A4,"YYYY")</f>
        <v>Bulan April 2026</v>
      </c>
      <c r="B3" s="645"/>
      <c r="C3" s="645"/>
      <c r="G3" s="235"/>
      <c r="H3" s="235"/>
      <c r="I3" s="262"/>
      <c r="J3" s="235"/>
      <c r="K3" s="235"/>
      <c r="L3" s="262"/>
      <c r="M3" s="261"/>
    </row>
    <row r="4" spans="1:72">
      <c r="A4" s="646">
        <f>'Daily Sales'!A2:C2</f>
        <v>46113</v>
      </c>
      <c r="B4" s="646"/>
      <c r="E4" s="236"/>
      <c r="M4" s="261"/>
      <c r="N4" s="261"/>
      <c r="O4" s="261"/>
      <c r="P4" s="261"/>
      <c r="Q4" s="261"/>
      <c r="R4" s="261"/>
      <c r="S4" s="261"/>
      <c r="T4" s="261"/>
      <c r="U4" s="261"/>
      <c r="V4" s="261"/>
      <c r="W4" s="261"/>
      <c r="X4" s="261"/>
      <c r="Y4" s="261"/>
      <c r="Z4" s="261"/>
      <c r="AA4" s="261"/>
      <c r="AB4" s="261"/>
      <c r="AC4" s="261"/>
      <c r="AD4" s="261"/>
      <c r="AE4" s="261"/>
      <c r="AF4" s="261"/>
      <c r="AG4" s="261"/>
      <c r="AH4" s="261"/>
      <c r="AI4" s="261"/>
      <c r="AJ4" s="261"/>
      <c r="AK4" s="261"/>
      <c r="AL4" s="261"/>
      <c r="AM4" s="261"/>
      <c r="AN4" s="261"/>
      <c r="AO4" s="261"/>
      <c r="AP4" s="261"/>
      <c r="AQ4" s="261"/>
      <c r="AR4" s="261"/>
      <c r="AS4" s="261"/>
      <c r="AT4" s="261"/>
      <c r="AU4" s="261"/>
      <c r="AV4" s="261"/>
      <c r="AW4" s="261"/>
      <c r="AX4" s="261"/>
      <c r="AY4" s="261"/>
      <c r="AZ4" s="261"/>
      <c r="BA4" s="261"/>
      <c r="BB4" s="261"/>
      <c r="BC4" s="261"/>
      <c r="BD4" s="261"/>
      <c r="BE4" s="261"/>
      <c r="BF4" s="261"/>
      <c r="BG4" s="261"/>
      <c r="BH4" s="261"/>
      <c r="BI4" s="261"/>
      <c r="BJ4" s="261"/>
      <c r="BK4" s="261"/>
      <c r="BL4" s="261"/>
      <c r="BM4" s="261"/>
      <c r="BN4" s="261"/>
      <c r="BO4" s="261"/>
      <c r="BP4" s="261"/>
      <c r="BQ4" s="261"/>
      <c r="BR4" s="261"/>
      <c r="BS4" s="261"/>
      <c r="BT4" s="261"/>
    </row>
    <row r="6" spans="1:72" ht="21" customHeight="1">
      <c r="A6" s="652" t="s">
        <v>129</v>
      </c>
      <c r="B6" s="654" t="s">
        <v>130</v>
      </c>
      <c r="C6" s="647" t="s">
        <v>131</v>
      </c>
      <c r="D6" s="647"/>
      <c r="E6" s="647"/>
      <c r="F6" s="647"/>
      <c r="G6" s="647"/>
      <c r="H6" s="647"/>
      <c r="I6" s="647"/>
      <c r="J6" s="647"/>
      <c r="K6" s="648"/>
      <c r="L6" s="648"/>
      <c r="M6" s="649" t="s">
        <v>132</v>
      </c>
      <c r="N6" s="650"/>
      <c r="O6" s="650"/>
      <c r="P6" s="650"/>
      <c r="Q6" s="650"/>
      <c r="R6" s="650"/>
      <c r="S6" s="650"/>
      <c r="T6" s="650"/>
      <c r="U6" s="650"/>
      <c r="V6" s="650"/>
      <c r="W6" s="650"/>
      <c r="X6" s="650"/>
      <c r="Y6" s="650"/>
      <c r="Z6" s="650"/>
      <c r="AA6" s="650"/>
      <c r="AB6" s="650"/>
      <c r="AC6" s="650"/>
      <c r="AD6" s="650"/>
      <c r="AE6" s="650"/>
      <c r="AF6" s="650"/>
      <c r="AG6" s="650"/>
      <c r="AH6" s="650"/>
      <c r="AI6" s="650"/>
      <c r="AJ6" s="650"/>
      <c r="AK6" s="650"/>
      <c r="AL6" s="650"/>
      <c r="AM6" s="650"/>
      <c r="AN6" s="650"/>
      <c r="AO6" s="650"/>
      <c r="AP6" s="650"/>
      <c r="AQ6" s="650"/>
      <c r="AR6" s="650"/>
      <c r="AS6" s="650"/>
      <c r="AT6" s="650"/>
      <c r="AU6" s="650"/>
      <c r="AV6" s="650"/>
      <c r="AW6" s="650"/>
      <c r="AX6" s="650"/>
      <c r="AY6" s="650"/>
      <c r="AZ6" s="650"/>
      <c r="BA6" s="650"/>
      <c r="BB6" s="650"/>
      <c r="BC6" s="650"/>
      <c r="BD6" s="650"/>
      <c r="BE6" s="650"/>
      <c r="BF6" s="650"/>
      <c r="BG6" s="650"/>
      <c r="BH6" s="650"/>
      <c r="BI6" s="650"/>
      <c r="BJ6" s="650"/>
      <c r="BK6" s="650"/>
      <c r="BL6" s="650"/>
      <c r="BM6" s="650"/>
      <c r="BN6" s="650"/>
      <c r="BO6" s="650"/>
      <c r="BP6" s="650"/>
      <c r="BQ6" s="650"/>
      <c r="BR6" s="650"/>
      <c r="BS6" s="650"/>
      <c r="BT6" s="651"/>
    </row>
    <row r="7" spans="1:72" s="231" customFormat="1" ht="55.5" customHeight="1" thickTop="1" thickBot="1">
      <c r="A7" s="653"/>
      <c r="B7" s="655"/>
      <c r="C7" s="237" t="s">
        <v>133</v>
      </c>
      <c r="D7" s="237" t="s">
        <v>134</v>
      </c>
      <c r="E7" s="237" t="s">
        <v>135</v>
      </c>
      <c r="F7" s="237" t="s">
        <v>136</v>
      </c>
      <c r="G7" s="237" t="s">
        <v>76</v>
      </c>
      <c r="H7" s="237" t="s">
        <v>333</v>
      </c>
      <c r="I7" s="267" t="s">
        <v>137</v>
      </c>
      <c r="J7" s="237" t="s">
        <v>138</v>
      </c>
      <c r="K7" s="267" t="s">
        <v>79</v>
      </c>
      <c r="L7" s="267" t="s">
        <v>139</v>
      </c>
      <c r="M7" s="268" t="s">
        <v>140</v>
      </c>
      <c r="N7" s="269" t="s">
        <v>8</v>
      </c>
      <c r="O7" s="269" t="s">
        <v>9</v>
      </c>
      <c r="P7" s="269" t="s">
        <v>10</v>
      </c>
      <c r="Q7" s="269" t="s">
        <v>11</v>
      </c>
      <c r="R7" s="269" t="s">
        <v>12</v>
      </c>
      <c r="S7" s="269" t="s">
        <v>13</v>
      </c>
      <c r="T7" s="269" t="s">
        <v>14</v>
      </c>
      <c r="U7" s="269" t="s">
        <v>15</v>
      </c>
      <c r="V7" s="269" t="s">
        <v>16</v>
      </c>
      <c r="W7" s="269" t="s">
        <v>17</v>
      </c>
      <c r="X7" s="269" t="s">
        <v>18</v>
      </c>
      <c r="Y7" s="269" t="s">
        <v>19</v>
      </c>
      <c r="Z7" s="285" t="s">
        <v>21</v>
      </c>
      <c r="AA7" s="285" t="s">
        <v>22</v>
      </c>
      <c r="AB7" s="286" t="s">
        <v>32</v>
      </c>
      <c r="AC7" s="286" t="s">
        <v>27</v>
      </c>
      <c r="AD7" s="286" t="s">
        <v>28</v>
      </c>
      <c r="AE7" s="286" t="s">
        <v>29</v>
      </c>
      <c r="AF7" s="286" t="s">
        <v>30</v>
      </c>
      <c r="AG7" s="286" t="s">
        <v>31</v>
      </c>
      <c r="AH7" s="286" t="s">
        <v>141</v>
      </c>
      <c r="AI7" s="286" t="s">
        <v>33</v>
      </c>
      <c r="AJ7" s="286" t="s">
        <v>142</v>
      </c>
      <c r="AK7" s="286" t="s">
        <v>143</v>
      </c>
      <c r="AL7" s="286" t="s">
        <v>144</v>
      </c>
      <c r="AM7" s="286" t="s">
        <v>34</v>
      </c>
      <c r="AN7" s="285" t="s">
        <v>145</v>
      </c>
      <c r="AO7" s="285" t="s">
        <v>146</v>
      </c>
      <c r="AP7" s="269" t="s">
        <v>25</v>
      </c>
      <c r="AQ7" s="269" t="s">
        <v>20</v>
      </c>
      <c r="AR7" s="269" t="s">
        <v>35</v>
      </c>
      <c r="AS7" s="269" t="s">
        <v>36</v>
      </c>
      <c r="AT7" s="269" t="s">
        <v>37</v>
      </c>
      <c r="AU7" s="269" t="s">
        <v>38</v>
      </c>
      <c r="AV7" s="269" t="s">
        <v>39</v>
      </c>
      <c r="AW7" s="269" t="s">
        <v>40</v>
      </c>
      <c r="AX7" s="269" t="s">
        <v>41</v>
      </c>
      <c r="AY7" s="269" t="s">
        <v>42</v>
      </c>
      <c r="AZ7" s="269" t="s">
        <v>43</v>
      </c>
      <c r="BA7" s="269" t="s">
        <v>44</v>
      </c>
      <c r="BB7" s="285" t="s">
        <v>24</v>
      </c>
      <c r="BC7" s="285" t="s">
        <v>23</v>
      </c>
      <c r="BD7" s="285" t="s">
        <v>45</v>
      </c>
      <c r="BE7" s="285" t="s">
        <v>46</v>
      </c>
      <c r="BF7" s="285" t="s">
        <v>26</v>
      </c>
      <c r="BG7" s="286" t="s">
        <v>330</v>
      </c>
      <c r="BH7" s="286" t="s">
        <v>147</v>
      </c>
      <c r="BI7" s="269" t="s">
        <v>47</v>
      </c>
      <c r="BJ7" s="269" t="s">
        <v>48</v>
      </c>
      <c r="BK7" s="269" t="s">
        <v>49</v>
      </c>
      <c r="BL7" s="269" t="s">
        <v>50</v>
      </c>
      <c r="BM7" s="286" t="s">
        <v>55</v>
      </c>
      <c r="BN7" s="286" t="s">
        <v>51</v>
      </c>
      <c r="BO7" s="269" t="s">
        <v>52</v>
      </c>
      <c r="BP7" s="269" t="s">
        <v>148</v>
      </c>
      <c r="BQ7" s="269" t="s">
        <v>53</v>
      </c>
      <c r="BR7" s="269" t="s">
        <v>54</v>
      </c>
      <c r="BS7" s="572" t="s">
        <v>331</v>
      </c>
      <c r="BT7" s="289" t="s">
        <v>56</v>
      </c>
    </row>
    <row r="8" spans="1:72" ht="15" customHeight="1" thickTop="1">
      <c r="A8" s="238">
        <f>'Daily Sales'!A2:C2</f>
        <v>46113</v>
      </c>
      <c r="B8" s="239">
        <f t="shared" ref="B8:B11" ca="1" si="57">IFERROR(M8/C8,"")</f>
        <v>1.0672637179967059</v>
      </c>
      <c r="C8" s="240">
        <f t="shared" ref="C8:C11" si="58">SUM(D8:K8)</f>
        <v>174270.89</v>
      </c>
      <c r="D8" s="241">
        <v>100928.30999999998</v>
      </c>
      <c r="E8" s="242">
        <v>42523.65</v>
      </c>
      <c r="F8" s="242">
        <v>18037.29</v>
      </c>
      <c r="G8" s="242">
        <v>4177.3900000000003</v>
      </c>
      <c r="H8" s="242">
        <v>0</v>
      </c>
      <c r="I8" s="270">
        <v>8604.25</v>
      </c>
      <c r="J8" s="271"/>
      <c r="K8" s="270">
        <v>0</v>
      </c>
      <c r="L8" s="270"/>
      <c r="M8" s="272">
        <f ca="1">SUM(N8:BT8)</f>
        <v>185992.99799999496</v>
      </c>
      <c r="N8" s="273">
        <f>SUMIF(CLIN!$C$7:$C$500,'Summary sales'!$A8,CLIN!$J$7:$J$500)</f>
        <v>673.53000000002794</v>
      </c>
      <c r="O8" s="273">
        <f>SUMIF(BI!$B$7:$B$500,'Summary sales'!$A8,BI!$J$7:$J$500)</f>
        <v>1881.7400000002235</v>
      </c>
      <c r="P8" s="273">
        <f>SUMIF(MKG!$B$7:$B$500,'Summary sales'!$A8,MKG!$J$7:$J$500)</f>
        <v>1151.7800000002608</v>
      </c>
      <c r="Q8" s="273">
        <f>SUMIF(STM!$B$7:$B$500,'Summary sales'!$A8,STM!$J$7:$J$500)</f>
        <v>1426.9199999999255</v>
      </c>
      <c r="R8" s="273">
        <f>SUMIF(OAJ!$B$7:$B$500,'Summary sales'!$A8,OAJ!$J$7:$J$500)</f>
        <v>649.77000000001863</v>
      </c>
      <c r="S8" s="273">
        <f>SUMIF(NNI!$B$7:$B$501,'Summary sales'!$A8,NNI!$J$7:$J$501)</f>
        <v>0</v>
      </c>
      <c r="T8" s="273">
        <f>SUMIF(SHB!$B$7:$B$500,'Summary sales'!$A8,SHB!$J$7:$J$500)</f>
        <v>359.52999999999884</v>
      </c>
      <c r="U8" s="273">
        <f>SUMIF(GTL!$B$7:$B$501,'Summary sales'!$A8,GTL!$J$7:$J$501)</f>
        <v>988.09999999997672</v>
      </c>
      <c r="V8" s="273">
        <f>SUMIF(TWK!$B$7:$B$500,'Summary sales'!$A8,TWK!$J$7:$J$500)</f>
        <v>708.86999999999534</v>
      </c>
      <c r="W8" s="273">
        <f>SUMIF(BYC!$B$7:$B$500,'Summary sales'!$A8,BYC!$J$7:$J$500)</f>
        <v>4174.3799999989569</v>
      </c>
      <c r="X8" s="273">
        <f>SUMIF(GFIR!$B$7:$B$40,'Summary sales'!$A8,GFIR!$J$7:$J$40)+SUMIF(GFIR2!$B$7:$B$40,'Summary sales'!$A8,GFIR2!$J$7:$J$40)</f>
        <v>3813.7099999999627</v>
      </c>
      <c r="Y8" s="273">
        <f>SUMIF(SARIMURNI!$B$7:$B$502,'Summary sales'!$A8,SARIMURNI!$J$7:$J$502)</f>
        <v>700.34999999997672</v>
      </c>
      <c r="Z8" s="273">
        <f>SUMIF(HLI!$B$7:$B$499,'Summary sales'!$A8,HLI!$J$7:$J$499)</f>
        <v>9638.5200000000186</v>
      </c>
      <c r="AA8" s="273">
        <f>SUMIF(CERES!$B$7:$B$501,'Summary sales'!$A8,CERES!$J$7:$J$501)</f>
        <v>11039.419999999925</v>
      </c>
      <c r="AB8" s="273">
        <f>SUMIF(KGM!$B$7:$B$501,'Summary sales'!$A8,KGM!$J$7:$J$501)</f>
        <v>868.19000000006054</v>
      </c>
      <c r="AC8" s="273">
        <f>SUMIF(ALT!$B$7:$B$126,'Summary sales'!$A8,ALT!$L$7:$L$126)</f>
        <v>684.61399999994296</v>
      </c>
      <c r="AD8" s="273">
        <f ca="1">SUMIF(IDP!$B$7:$B$139,'Summary sales'!$A8,IDP!$O$7:$O$138)</f>
        <v>5952.73</v>
      </c>
      <c r="AE8" s="273">
        <f>SUMIF(FSI!$B$7:$B$501,'Summary sales'!$A8,FSI!$J$7:$J$501)</f>
        <v>171.5</v>
      </c>
      <c r="AF8" s="273">
        <f>SUMIF(EBM!$B$7:$B$500,'Summary sales'!$A8,EBM!$J$7:$J$500)</f>
        <v>49.679999999993015</v>
      </c>
      <c r="AG8" s="273">
        <f>SUMIF(CISF!$B$7:$B$500,'Summary sales'!$A8,CISF!$J$7:$J$500)</f>
        <v>3736.6999999997206</v>
      </c>
      <c r="AH8" s="273">
        <f>SUMIF(KGM!$B$5:$B$470,'Summary sales'!$A8,KGM!$O$5:$O$470)</f>
        <v>0</v>
      </c>
      <c r="AI8" s="273">
        <f>SUMIF(PUJ!$B$7:$B$501,'Summary sales'!$A8,PUJ!$J$7:$J$501)</f>
        <v>4280.0999999996275</v>
      </c>
      <c r="AJ8" s="273">
        <f>SUMIF(TORABIKACIKUPA!$B$7:$B$493,'Summary sales'!$A8,TORABIKACIKUPA!$L$7:$L$493)</f>
        <v>0</v>
      </c>
      <c r="AK8" s="273">
        <f>SUMIF(TORABIKAHF!$B$7:$B$504,'Summary sales'!$A8,TORABIKAHF!$L$7:$L$504)</f>
        <v>0</v>
      </c>
      <c r="AL8" s="288">
        <f>SUMIF(TORABIKAIC!$B$7:$B$492,'Summary sales'!$A8,TORABIKAIC!$L$7:$L$492)</f>
        <v>0</v>
      </c>
      <c r="AM8" s="273">
        <f>SUMIF(KALBEE!$B$7:$B$501,'Summary sales'!$A8,KALBEE!$J$7:$J$501)</f>
        <v>10072.800000000047</v>
      </c>
      <c r="AN8" s="273">
        <f>SUMIF(TOYOBO!$B$7:$B$479,'Summary sales'!$A8,TOYOBO!$O$7:$O$479)</f>
        <v>0</v>
      </c>
      <c r="AO8" s="273">
        <f>SUMIF(SWS!$B$7:$B$483,'Summary sales'!$A8,SWS!$P$7:$P$483)</f>
        <v>0</v>
      </c>
      <c r="AP8" s="273">
        <f>SUMIF(KSN!$B$7:$B$483,'Summary sales'!$A8,KSN!$J$7:$J$483)</f>
        <v>3653.7999999999884</v>
      </c>
      <c r="AQ8" s="288">
        <f>SUMIF(UMI!$B$7:$B$501,'Summary sales'!$A8,UMI!$J$7:$J$501)</f>
        <v>17625.255999997258</v>
      </c>
      <c r="AR8" s="273">
        <f>SUMIF(IPT!$B$7:$B$500,'Summary sales'!$A8,IPT!$J$7:$J$500)</f>
        <v>2250.6499999994412</v>
      </c>
      <c r="AS8" s="273">
        <f>SUMIF(KBRU!$B$8:$B$501,'Summary sales'!$A8,KBRU!$J$8:$J$501)</f>
        <v>934.58000000007451</v>
      </c>
      <c r="AT8" s="273">
        <f>SUMIF(AMI!$B$7:$B$499,'Summary sales'!$A8,AMI!$J$7:$J$499)</f>
        <v>9450.320000000298</v>
      </c>
      <c r="AU8" s="273">
        <f>SUMIF(KA!$B$7:$B$501,'Summary sales'!$A8,KA!$J$7:$J$501)</f>
        <v>4771.2799999999988</v>
      </c>
      <c r="AV8" s="273">
        <f>SUMIF(KTN!$B$7:$B$500,'Summary sales'!$A8,KTN!$J$7:$J$500)</f>
        <v>1239.25</v>
      </c>
      <c r="AW8" s="273">
        <f>SUMIF(TOMIMOTO!$B$7:$B$500,'Summary sales'!$A8,TOMIMOTO!$J$7:$J$500)</f>
        <v>2274.6999999999534</v>
      </c>
      <c r="AX8" s="273">
        <f>SUMIF(NIAGAGARAM!$B$7:$B$502,'Summary sales'!$A8,NIAGAGARAM!$J$7:$J$502)</f>
        <v>1085.3800000000047</v>
      </c>
      <c r="AY8" s="273">
        <f>SUMIF('PCI84'!$B$7:$B$501,'Summary sales'!$A8,'PCI84'!$J$7:$J$501)</f>
        <v>10600.299999999814</v>
      </c>
      <c r="AZ8" s="273">
        <f>SUMIF(PCIM!$B$7:$B$501,'Summary sales'!$A8,PCIM!$J$7:$J$501)</f>
        <v>1890.0400000000373</v>
      </c>
      <c r="BA8" s="273">
        <f>SUMIF(INDOFOOD!$B$7:$B$501,'Summary sales'!$A8,INDOFOOD!$J$7:$J$501)</f>
        <v>5665.3799999998882</v>
      </c>
      <c r="BB8" s="273">
        <f>SUMIF(HCI!$B$7:$B$500,'Summary sales'!$A8,HCI!$J$7:$J$500)</f>
        <v>7568.7600000000093</v>
      </c>
      <c r="BC8" s="273">
        <f>SUMIF(DIC!$B$7:$B$499,'Summary sales'!$A8,DIC!$J$7:$J$499)</f>
        <v>9724.7299999999814</v>
      </c>
      <c r="BD8" s="273">
        <f>SUMIF(ASAHIMAS!$B$7:$B$499,'Summary sales'!$A8,ASAHIMAS!$J$7:$J$499)</f>
        <v>19191.259999999776</v>
      </c>
      <c r="BE8" s="273">
        <f>SUMIF('ABC KOGEN'!B7:B40,'Summary sales'!$A8,'ABC KOGEN'!J7:J40)</f>
        <v>6032.2700000000186</v>
      </c>
      <c r="BF8" s="273">
        <f>SUMIF(ADP!$B$7:$B$499,'Summary sales'!$A8,ADP!$J$7:$J$499)</f>
        <v>5.8500000000021828</v>
      </c>
      <c r="BG8" s="273">
        <f>SUMIF(Tongtji!$B$7:$B$501,'Summary sales'!$A8,Tongtji!$J$7:$K$501)</f>
        <v>2573.7999999998137</v>
      </c>
      <c r="BH8" s="273">
        <f>SUMIF(CITYMALL!$B$8:$B$500,'Summary sales'!$A8,CITYMALL!$J$8:$J$500)</f>
        <v>0</v>
      </c>
      <c r="BI8" s="273">
        <f>SUMIF(PA!$B$7:$B$500,'Summary sales'!$A8,PA!$J$7:$J$500)</f>
        <v>449.13000000000466</v>
      </c>
      <c r="BJ8" s="273">
        <f>SUMIF(RB!$B$7:$B$500,'Summary sales'!$A8,RB!$J$7:$J$500)</f>
        <v>2807.3500000000931</v>
      </c>
      <c r="BK8" s="273">
        <f>SUMIF(GFATOM!$B$7:$B$500,'Summary sales'!$A8,GFATOM!$J$7:$J$500)</f>
        <v>2993.1100000001024</v>
      </c>
      <c r="BL8" s="273">
        <f>SUMIF(GFKULIT!$B$7:$B$500,'Summary sales'!$A8,GFKULIT!$J$7:$J$500)</f>
        <v>0</v>
      </c>
      <c r="BM8" s="273">
        <f>SUMIF(SPJES!$B$7:$B$523,'Summary sales'!$A8,SPJES!$N$7:$N$523)</f>
        <v>0</v>
      </c>
      <c r="BN8" s="273">
        <f>SUMIF(HSK!$B$7:$B$500,'Summary sales'!$A8,HSK!$N$7:$N$500)</f>
        <v>6855.3809999996811</v>
      </c>
      <c r="BO8" s="273">
        <f>SUMIF(SDM!$B$7:$B$500,'Summary sales'!$A8,SDM!$J$7:$J$500)</f>
        <v>1576.2900000000373</v>
      </c>
      <c r="BP8" s="273">
        <f>SUMIF(CCS!$B$7:$B$500,'Summary sales'!$A8,CCS!$J$7:$J$500)</f>
        <v>0</v>
      </c>
      <c r="BQ8" s="273">
        <f>SUMIF(JARGAS!$B$7:$B$500,'Summary sales'!$A8,JARGAS!$J$7:$J$500)</f>
        <v>1659.6369999999879</v>
      </c>
      <c r="BR8" s="273">
        <f>SUMIF(SBI!$B$7:$B$500,'Summary sales'!$A8,SBI!$J$7:$J$500)</f>
        <v>91.560000000055879</v>
      </c>
      <c r="BS8" s="273">
        <f>SUMIF(JIUQI!$B$7:$B$500,'Summary sales'!$A8,JIUQI!$O$7:$O$500)</f>
        <v>0</v>
      </c>
      <c r="BT8" s="273">
        <f>SUMIF(SPGLOBAL!$B$7:$B$542,'Summary sales'!$A8,SPGLOBAL!$M$7:$M$542)</f>
        <v>0</v>
      </c>
    </row>
    <row r="9" spans="1:72" ht="15.75" customHeight="1">
      <c r="A9" s="243">
        <f>A8+1</f>
        <v>46114</v>
      </c>
      <c r="B9" s="244">
        <f t="shared" ca="1" si="57"/>
        <v>1.1729737854902724</v>
      </c>
      <c r="C9" s="245">
        <f t="shared" si="58"/>
        <v>149718.23000000001</v>
      </c>
      <c r="D9" s="246">
        <v>78845.78</v>
      </c>
      <c r="E9" s="247">
        <v>44578.75</v>
      </c>
      <c r="F9" s="247">
        <v>16718.5</v>
      </c>
      <c r="G9" s="247">
        <v>9575.2000000000007</v>
      </c>
      <c r="H9" s="247">
        <v>0</v>
      </c>
      <c r="I9" s="274">
        <v>0</v>
      </c>
      <c r="J9" s="247"/>
      <c r="K9" s="275">
        <v>0</v>
      </c>
      <c r="L9" s="274"/>
      <c r="M9" s="276">
        <f t="shared" ref="M9:M37" ca="1" si="59">SUM(N9:BT9)</f>
        <v>175615.55900000327</v>
      </c>
      <c r="N9" s="277">
        <f>SUMIF(CLIN!$C$7:$C$500,'Summary sales'!$A9,CLIN!$J$7:$J$500)</f>
        <v>1147.3400000000838</v>
      </c>
      <c r="O9" s="277">
        <f>SUMIF(BI!$B$7:$B$500,'Summary sales'!$A9,BI!$J$7:$J$500)</f>
        <v>1097.8000000007451</v>
      </c>
      <c r="P9" s="277">
        <f>SUMIF(MKG!$B$7:$B$500,'Summary sales'!$A9,MKG!$J$7:$J$500)</f>
        <v>1177.1299999998882</v>
      </c>
      <c r="Q9" s="277">
        <f>SUMIF(STM!$B$7:$B$500,'Summary sales'!$A9,STM!$J$7:$J$500)</f>
        <v>3052.6000000000931</v>
      </c>
      <c r="R9" s="277">
        <f>SUMIF(OAJ!$B$7:$B$500,'Summary sales'!$A9,OAJ!$J$7:$J$500)</f>
        <v>778.56000000005588</v>
      </c>
      <c r="S9" s="277">
        <f>SUMIF(NNI!$B$7:$B$501,'Summary sales'!$A9,NNI!$J$7:$J$501)</f>
        <v>0</v>
      </c>
      <c r="T9" s="277">
        <f>SUMIF(SHB!$B$7:$B$500,'Summary sales'!$A9,SHB!$J$7:$J$500)</f>
        <v>93.950000000011642</v>
      </c>
      <c r="U9" s="277">
        <f>SUMIF(GTL!$B$7:$B$501,'Summary sales'!$A9,GTL!$J$7:$J$501)</f>
        <v>911.29000000003725</v>
      </c>
      <c r="V9" s="277">
        <f>SUMIF(TWK!$B$7:$B$500,'Summary sales'!$A9,TWK!$J$7:$J$500)</f>
        <v>570.57000000006519</v>
      </c>
      <c r="W9" s="277">
        <f>SUMIF(BYC!$B$7:$B$500,'Summary sales'!$A9,BYC!$J$7:$J$500)</f>
        <v>4114.4700000006706</v>
      </c>
      <c r="X9" s="277">
        <f>SUMIF(GFIR!$B$7:$B$40,'Summary sales'!$A9,GFIR!$J$7:$J$40)+SUMIF(GFIR2!$B$7:$B$40,'Summary sales'!$A9,GFIR2!$J$7:$J$40)</f>
        <v>2335.160000000149</v>
      </c>
      <c r="Y9" s="277">
        <f>SUMIF(SARIMURNI!$B$7:$B$502,'Summary sales'!$A9,SARIMURNI!$J$7:$J$502)</f>
        <v>1417.9000000000233</v>
      </c>
      <c r="Z9" s="277">
        <f>SUMIF(HLI!$B$7:$B$499,'Summary sales'!$A9,HLI!$J$7:$J$499)</f>
        <v>10076.340000000084</v>
      </c>
      <c r="AA9" s="277">
        <f>SUMIF(CERES!$B$7:$B$501,'Summary sales'!$A9,CERES!$J$7:$J$501)</f>
        <v>10373.959999999963</v>
      </c>
      <c r="AB9" s="277">
        <f>SUMIF(KGM!$B$7:$B$501,'Summary sales'!$A9,KGM!$J$7:$J$501)</f>
        <v>879.36999999999534</v>
      </c>
      <c r="AC9" s="277">
        <f>SUMIF(ALT!$B$7:$B$126,'Summary sales'!$A9,ALT!$L$7:$L$126)</f>
        <v>810.87300000002097</v>
      </c>
      <c r="AD9" s="277">
        <f ca="1">SUMIF(IDP!$B$7:$B$139,'Summary sales'!$A9,IDP!$O$7:$O$138)</f>
        <v>3061.44</v>
      </c>
      <c r="AE9" s="277">
        <f>SUMIF(FSI!$B$7:$B$501,'Summary sales'!$A9,FSI!$J$7:$J$501)</f>
        <v>165.59999999999127</v>
      </c>
      <c r="AF9" s="277">
        <f>SUMIF(EBM!$B$7:$B$500,'Summary sales'!$A9,EBM!$J$7:$J$500)</f>
        <v>49.220000000001164</v>
      </c>
      <c r="AG9" s="277">
        <f>SUMIF(CISF!$B$7:$B$500,'Summary sales'!$A9,CISF!$J$7:$J$500)</f>
        <v>3460.6000000000931</v>
      </c>
      <c r="AH9" s="277">
        <f>SUMIF(KGM!$B$5:$B$470,'Summary sales'!$A9,KGM!$O$5:$O$470)</f>
        <v>0</v>
      </c>
      <c r="AI9" s="277">
        <f>SUMIF(PUJ!$B$7:$B$501,'Summary sales'!$A9,PUJ!$J$7:$J$501)</f>
        <v>4992.4000000003725</v>
      </c>
      <c r="AJ9" s="277">
        <f>SUMIF(TORABIKACIKUPA!$B$7:$B$493,'Summary sales'!$A9,TORABIKACIKUPA!$L$7:$L$493)</f>
        <v>0</v>
      </c>
      <c r="AK9" s="277">
        <f>SUMIF(TORABIKAHF!$B$7:$B$504,'Summary sales'!$A9,TORABIKAHF!$L$7:$L$504)</f>
        <v>0</v>
      </c>
      <c r="AL9" s="277">
        <f>SUMIF(TORABIKAIC!$B$7:$B$492,'Summary sales'!$A9,TORABIKAIC!$L$7:$L$492)</f>
        <v>0</v>
      </c>
      <c r="AM9" s="277">
        <f>SUMIF(KALBEE!$B$7:$B$501,'Summary sales'!$A9,KALBEE!$J$7:$J$501)</f>
        <v>7399.0999999998603</v>
      </c>
      <c r="AN9" s="277">
        <f>SUMIF(TOYOBO!$B$7:$B$479,'Summary sales'!$A9,TOYOBO!$O$7:$O$479)</f>
        <v>0</v>
      </c>
      <c r="AO9" s="277">
        <f>SUMIF(SWS!$B$7:$B$483,'Summary sales'!$A9,SWS!$P$7:$P$483)</f>
        <v>0</v>
      </c>
      <c r="AP9" s="277">
        <f>SUMIF(KSN!$B$7:$B$483,'Summary sales'!$A9,KSN!$J$7:$J$483)</f>
        <v>4192.9800000000396</v>
      </c>
      <c r="AQ9" s="277">
        <f>SUMIF(UMI!$B$7:$B$501,'Summary sales'!$A9,UMI!$J$7:$J$501)</f>
        <v>16219.787000000477</v>
      </c>
      <c r="AR9" s="277">
        <f>SUMIF(IPT!$B$7:$B$500,'Summary sales'!$A9,IPT!$J$7:$J$500)</f>
        <v>2955.1900000004098</v>
      </c>
      <c r="AS9" s="277">
        <f>SUMIF(KBRU!$B$8:$B$501,'Summary sales'!$A9,KBRU!$J$8:$J$501)</f>
        <v>988.90000000002328</v>
      </c>
      <c r="AT9" s="277">
        <f>SUMIF(AMI!$B$7:$B$499,'Summary sales'!$A9,AMI!$J$7:$J$499)</f>
        <v>8036.5499999998137</v>
      </c>
      <c r="AU9" s="277">
        <f>SUMIF(KA!$B$7:$B$501,'Summary sales'!$A9,KA!$J$7:$J$501)</f>
        <v>4635.429999999993</v>
      </c>
      <c r="AV9" s="277">
        <f>SUMIF(KTN!$B$7:$B$500,'Summary sales'!$A9,KTN!$J$7:$J$500)</f>
        <v>1208.3000000000466</v>
      </c>
      <c r="AW9" s="277">
        <f>SUMIF(TOMIMOTO!$B$7:$B$500,'Summary sales'!$A9,TOMIMOTO!$J$7:$J$500)</f>
        <v>2264.7700000000186</v>
      </c>
      <c r="AX9" s="277">
        <f>SUMIF(NIAGAGARAM!$B$7:$B$502,'Summary sales'!$A9,NIAGAGARAM!$J$7:$J$502)</f>
        <v>500.45000000006985</v>
      </c>
      <c r="AY9" s="277">
        <f>SUMIF('PCI84'!$B$7:$B$501,'Summary sales'!$A9,'PCI84'!$J$7:$J$501)</f>
        <v>8993.75</v>
      </c>
      <c r="AZ9" s="277">
        <f>SUMIF(PCIM!$B$7:$B$501,'Summary sales'!$A9,PCIM!$J$7:$J$501)</f>
        <v>2025.6500000001397</v>
      </c>
      <c r="BA9" s="277">
        <f>SUMIF(INDOFOOD!$B$7:$B$501,'Summary sales'!$A9,INDOFOOD!$J$7:$J$501)</f>
        <v>5332.3799999998882</v>
      </c>
      <c r="BB9" s="277">
        <f>SUMIF(HCI!$B$7:$B$500,'Summary sales'!$A9,HCI!$J$7:$J$500)</f>
        <v>8045.4399999999441</v>
      </c>
      <c r="BC9" s="277">
        <f>SUMIF(DIC!$B$7:$B$499,'Summary sales'!$A9,DIC!$J$7:$J$499)</f>
        <v>10472.65000000014</v>
      </c>
      <c r="BD9" s="277">
        <f>SUMIF(ASAHIMAS!$B$7:$B$499,'Summary sales'!$A9,ASAHIMAS!$J$7:$J$499)</f>
        <v>17634.179999999702</v>
      </c>
      <c r="BE9" s="277">
        <f>SUMIF('ABC KOGEN'!B8:B41,'Summary sales'!$A9,'ABC KOGEN'!J8:J41)</f>
        <v>5506.7900000000373</v>
      </c>
      <c r="BF9" s="277">
        <f>SUMIF(ADP!$B$7:$B$499,'Summary sales'!$A9,ADP!$J$7:$J$499)</f>
        <v>149.29000000000087</v>
      </c>
      <c r="BG9" s="277">
        <f>SUMIF(Tongtji!$B$8:$B$501,'Summary sales'!$A9,Tongtji!$J$8:$J$501)</f>
        <v>3743.1000000005588</v>
      </c>
      <c r="BH9" s="277">
        <f>SUMIF(CITYMALL!$B$7:$B$500,'Summary sales'!$A9,CITYMALL!$K$7:$K$500)</f>
        <v>0</v>
      </c>
      <c r="BI9" s="277">
        <f>SUMIF(PA!$B$7:$B$500,'Summary sales'!$A9,PA!$J$7:$J$500)</f>
        <v>958.96999999997206</v>
      </c>
      <c r="BJ9" s="277">
        <f>SUMIF(RB!$B$7:$B$500,'Summary sales'!$A9,RB!$J$7:$J$500)</f>
        <v>3328.6699999999255</v>
      </c>
      <c r="BK9" s="277">
        <f>SUMIF(GFATOM!$B$7:$B$500,'Summary sales'!$A9,GFATOM!$J$7:$J$500)</f>
        <v>162.35999999986961</v>
      </c>
      <c r="BL9" s="277">
        <f>SUMIF(GFKULIT!$B$7:$B$500,'Summary sales'!$A9,GFKULIT!$J$7:$J$500)</f>
        <v>25.466999999945983</v>
      </c>
      <c r="BM9" s="277">
        <f>SUMIF(SPJES!$B$7:$B$523,'Summary sales'!$A9,SPJES!$N$7:$N$523)</f>
        <v>0</v>
      </c>
      <c r="BN9" s="277">
        <f>SUMIF(HSK!$B$7:$B$500,'Summary sales'!$A9,HSK!$N$7:$N$500)</f>
        <v>6919.6510000001617</v>
      </c>
      <c r="BO9" s="277">
        <f>SUMIF(SDM!$B$7:$B$500,'Summary sales'!$A9,SDM!$J$7:$J$500)</f>
        <v>1582.4599999999627</v>
      </c>
      <c r="BP9" s="277">
        <f>SUMIF(CCS!$B$7:$B$500,'Summary sales'!$A9,CCS!$J$7:$J$500)</f>
        <v>0</v>
      </c>
      <c r="BQ9" s="277">
        <f>SUMIF(JARGAS!$B$7:$B$500,'Summary sales'!$A9,JARGAS!$J$7:$J$500)</f>
        <v>1449.0910000000149</v>
      </c>
      <c r="BR9" s="277">
        <f>SUMIF(SBI!$B$7:$B$500,'Summary sales'!$A9,SBI!$J$7:$J$500)</f>
        <v>317.62999999988824</v>
      </c>
      <c r="BS9" s="277">
        <f>SUMIF(JIUQI!$B$7:$B$500,'Summary sales'!$A9,JIUQI!$O$7:$O$500)</f>
        <v>0</v>
      </c>
      <c r="BT9" s="277">
        <f>SUMIF(SPGLOBAL!$B$7:$B$542,'Summary sales'!$A9,SPGLOBAL!$M$7:$M$542)</f>
        <v>0</v>
      </c>
    </row>
    <row r="10" spans="1:72">
      <c r="A10" s="248">
        <f t="shared" ref="A10:A37" si="60">A9+1</f>
        <v>46115</v>
      </c>
      <c r="B10" s="249">
        <f t="shared" ca="1" si="57"/>
        <v>0.89292310648142814</v>
      </c>
      <c r="C10" s="250">
        <f t="shared" si="58"/>
        <v>163847.88000000003</v>
      </c>
      <c r="D10" s="251">
        <v>105631.06</v>
      </c>
      <c r="E10" s="252">
        <v>40111.83</v>
      </c>
      <c r="F10" s="252">
        <v>13672.35</v>
      </c>
      <c r="G10" s="252">
        <v>0</v>
      </c>
      <c r="H10" s="252">
        <v>0</v>
      </c>
      <c r="I10" s="278">
        <v>4432.6400000000003</v>
      </c>
      <c r="J10" s="252"/>
      <c r="K10" s="278">
        <v>0</v>
      </c>
      <c r="L10" s="278"/>
      <c r="M10" s="279">
        <f t="shared" ca="1" si="59"/>
        <v>146303.55799999629</v>
      </c>
      <c r="N10" s="280">
        <f>SUMIF(CLIN!$C$7:$C$500,'Summary sales'!$A10,CLIN!$J$7:$J$500)</f>
        <v>1093.4499999999534</v>
      </c>
      <c r="O10" s="280">
        <f>SUMIF(BI!$B$7:$B$500,'Summary sales'!$A10,BI!$J$7:$J$500)</f>
        <v>1241.0999999996275</v>
      </c>
      <c r="P10" s="280">
        <f>SUMIF(MKG!$B$7:$B$500,'Summary sales'!$A10,MKG!$J$7:$J$500)</f>
        <v>526.35999999986961</v>
      </c>
      <c r="Q10" s="280">
        <f>SUMIF(STM!$B$7:$B$500,'Summary sales'!$A10,STM!$J$7:$J$500)</f>
        <v>3334.6000000000931</v>
      </c>
      <c r="R10" s="280">
        <f>SUMIF(OAJ!$B$7:$B$500,'Summary sales'!$A10,OAJ!$J$7:$J$500)</f>
        <v>435.90000000002328</v>
      </c>
      <c r="S10" s="280">
        <f>SUMIF(NNI!$B$7:$B$501,'Summary sales'!$A10,NNI!$J$7:$J$501)</f>
        <v>0</v>
      </c>
      <c r="T10" s="280">
        <f>SUMIF(SHB!$B$7:$B$500,'Summary sales'!$A10,SHB!$J$7:$J$500)</f>
        <v>0</v>
      </c>
      <c r="U10" s="280">
        <f>SUMIF(GTL!$B$7:$B$501,'Summary sales'!$A10,GTL!$J$7:$J$501)</f>
        <v>503.25</v>
      </c>
      <c r="V10" s="280">
        <f>SUMIF(TWK!$B$7:$B$500,'Summary sales'!$A10,TWK!$J$7:$J$500)</f>
        <v>334.35999999998603</v>
      </c>
      <c r="W10" s="280">
        <f>SUMIF(BYC!$B$7:$B$500,'Summary sales'!$A10,BYC!$J$7:$J$500)</f>
        <v>0</v>
      </c>
      <c r="X10" s="280">
        <f>SUMIF(GFIR!$B$7:$B$40,'Summary sales'!$A10,GFIR!$J$7:$J$40)+SUMIF(GFIR2!$B$7:$B$40,'Summary sales'!$A10,GFIR2!$J$7:$J$40)</f>
        <v>0</v>
      </c>
      <c r="Y10" s="280">
        <f>SUMIF(SARIMURNI!$B$7:$B$502,'Summary sales'!$A10,SARIMURNI!$J$7:$J$502)</f>
        <v>187.15999999991618</v>
      </c>
      <c r="Z10" s="280">
        <f>SUMIF(HLI!$B$7:$B$499,'Summary sales'!$A10,HLI!$J$7:$J$499)</f>
        <v>10113.319999999832</v>
      </c>
      <c r="AA10" s="280">
        <f>SUMIF(CERES!$B$7:$B$501,'Summary sales'!$A10,CERES!$J$7:$J$501)</f>
        <v>5059.7000000001863</v>
      </c>
      <c r="AB10" s="280">
        <f>SUMIF(KGM!$B$7:$B$501,'Summary sales'!$A10,KGM!$J$7:$J$501)</f>
        <v>802</v>
      </c>
      <c r="AC10" s="280">
        <f>SUMIF(ALT!$B$7:$B$126,'Summary sales'!$A10,ALT!$L$7:$L$126)</f>
        <v>683.69900000002235</v>
      </c>
      <c r="AD10" s="280">
        <f ca="1">SUMIF(IDP!$B$7:$B$139,'Summary sales'!$A10,IDP!$O$7:$O$138)</f>
        <v>5902.4400000000005</v>
      </c>
      <c r="AE10" s="280">
        <f>SUMIF(FSI!$B$7:$B$501,'Summary sales'!$A10,FSI!$J$7:$J$501)</f>
        <v>0</v>
      </c>
      <c r="AF10" s="280">
        <f>SUMIF(EBM!$B$7:$B$500,'Summary sales'!$A10,EBM!$J$7:$J$500)</f>
        <v>77.99100000000908</v>
      </c>
      <c r="AG10" s="280">
        <f>SUMIF(CISF!$B$7:$B$500,'Summary sales'!$A10,CISF!$J$7:$J$500)</f>
        <v>2706.5</v>
      </c>
      <c r="AH10" s="280">
        <f>SUMIF(KGM!$B$5:$B$470,'Summary sales'!$A10,KGM!$O$5:$O$470)</f>
        <v>0</v>
      </c>
      <c r="AI10" s="280">
        <f>SUMIF(PUJ!$B$7:$B$501,'Summary sales'!$A10,PUJ!$J$7:$J$501)</f>
        <v>0</v>
      </c>
      <c r="AJ10" s="280">
        <f>SUMIF(TORABIKACIKUPA!$B$7:$B$493,'Summary sales'!$A10,TORABIKACIKUPA!$L$7:$L$493)</f>
        <v>0</v>
      </c>
      <c r="AK10" s="280">
        <f>SUMIF(TORABIKAHF!$B$7:$B$504,'Summary sales'!$A10,TORABIKAHF!$L$7:$L$504)</f>
        <v>0</v>
      </c>
      <c r="AL10" s="280">
        <f>SUMIF(TORABIKAIC!$B$7:$B$492,'Summary sales'!$A10,TORABIKAIC!$L$7:$L$492)</f>
        <v>0</v>
      </c>
      <c r="AM10" s="280">
        <f>SUMIF(KALBEE!$B$7:$B$501,'Summary sales'!$A10,KALBEE!$J$7:$J$501)</f>
        <v>7767.1000000000931</v>
      </c>
      <c r="AN10" s="280">
        <f>SUMIF(TOYOBO!$B$7:$B$479,'Summary sales'!$A10,TOYOBO!$O$7:$O$479)</f>
        <v>0</v>
      </c>
      <c r="AO10" s="280">
        <f>SUMIF(SWS!$B$7:$B$483,'Summary sales'!$A10,SWS!$P$7:$P$483)</f>
        <v>0</v>
      </c>
      <c r="AP10" s="280">
        <f>SUMIF(KSN!$B$7:$B$483,'Summary sales'!$A10,KSN!$J$7:$J$483)</f>
        <v>3118.789999999979</v>
      </c>
      <c r="AQ10" s="280">
        <f>SUMIF(UMI!$B$7:$B$501,'Summary sales'!$A10,UMI!$J$7:$J$501)</f>
        <v>13527.780999995768</v>
      </c>
      <c r="AR10" s="280">
        <f>SUMIF(IPT!$B$7:$B$500,'Summary sales'!$A10,IPT!$J$7:$J$500)</f>
        <v>2257.7199999997392</v>
      </c>
      <c r="AS10" s="280">
        <f>SUMIF(KBRU!$B$8:$B$501,'Summary sales'!$A10,KBRU!$J$8:$J$501)</f>
        <v>0</v>
      </c>
      <c r="AT10" s="280">
        <f>SUMIF(AMI!$B$7:$B$499,'Summary sales'!$A10,AMI!$J$7:$J$499)</f>
        <v>6433.5200000004843</v>
      </c>
      <c r="AU10" s="280">
        <f>SUMIF(KA!$B$7:$B$501,'Summary sales'!$A10,KA!$J$7:$J$501)</f>
        <v>0</v>
      </c>
      <c r="AV10" s="280">
        <f>SUMIF(KTN!$B$7:$B$500,'Summary sales'!$A10,KTN!$J$7:$J$500)</f>
        <v>970.27000000001863</v>
      </c>
      <c r="AW10" s="280">
        <f>SUMIF(TOMIMOTO!$B$7:$B$500,'Summary sales'!$A10,TOMIMOTO!$J$7:$J$500)</f>
        <v>2223.4899999999907</v>
      </c>
      <c r="AX10" s="280">
        <f>SUMIF(NIAGAGARAM!$B$7:$B$502,'Summary sales'!$A10,NIAGAGARAM!$J$7:$J$502)</f>
        <v>144.72999999998137</v>
      </c>
      <c r="AY10" s="280">
        <f>SUMIF('PCI84'!$B$7:$B$501,'Summary sales'!$A10,'PCI84'!$J$7:$J$501)</f>
        <v>9294.0500000007451</v>
      </c>
      <c r="AZ10" s="280">
        <f>SUMIF(PCIM!$B$7:$B$501,'Summary sales'!$A10,PCIM!$J$7:$J$501)</f>
        <v>1946.5799999998417</v>
      </c>
      <c r="BA10" s="280">
        <f>SUMIF(INDOFOOD!$B$7:$B$501,'Summary sales'!$A10,INDOFOOD!$J$7:$J$501)</f>
        <v>9559.7900000000373</v>
      </c>
      <c r="BB10" s="280">
        <f>SUMIF(HCI!$B$7:$B$500,'Summary sales'!$A10,HCI!$J$7:$J$500)</f>
        <v>3211.4700000000885</v>
      </c>
      <c r="BC10" s="280">
        <f>SUMIF(DIC!$B$7:$B$499,'Summary sales'!$A10,DIC!$J$7:$J$499)</f>
        <v>10820.739999999991</v>
      </c>
      <c r="BD10" s="280">
        <f>SUMIF(ASAHIMAS!$B$7:$B$499,'Summary sales'!$A10,ASAHIMAS!$J$7:$J$499)</f>
        <v>17427.19000000041</v>
      </c>
      <c r="BE10" s="280">
        <f>SUMIF('ABC KOGEN'!B9:B42,'Summary sales'!$A10,'ABC KOGEN'!J9:J42)</f>
        <v>6828.0399999998044</v>
      </c>
      <c r="BF10" s="280">
        <f>SUMIF(ADP!$B$7:$B$499,'Summary sales'!$A10,ADP!$J$7:$J$499)</f>
        <v>20.139999999999418</v>
      </c>
      <c r="BG10" s="280">
        <f>SUMIF(Tongtji!$B$8:$B$501,'Summary sales'!$A10,Tongtji!$J$8:$J$501)</f>
        <v>675.59999999962747</v>
      </c>
      <c r="BH10" s="280">
        <f>SUMIF(CITYMALL!$B$7:$B$500,'Summary sales'!$A10,CITYMALL!$K$7:$K$500)</f>
        <v>0</v>
      </c>
      <c r="BI10" s="280">
        <f>SUMIF(PA!$B$7:$B$500,'Summary sales'!$A10,PA!$J$7:$J$500)</f>
        <v>751.89000000001397</v>
      </c>
      <c r="BJ10" s="280">
        <f>SUMIF(RB!$B$7:$B$500,'Summary sales'!$A10,RB!$J$7:$J$500)</f>
        <v>4113.9900000002235</v>
      </c>
      <c r="BK10" s="280">
        <f>SUMIF(GFATOM!$B$7:$B$500,'Summary sales'!$A10,GFATOM!$J$7:$J$500)</f>
        <v>0</v>
      </c>
      <c r="BL10" s="280">
        <f>SUMIF(GFKULIT!$B$7:$B$500,'Summary sales'!$A10,GFKULIT!$J$7:$J$500)</f>
        <v>0</v>
      </c>
      <c r="BM10" s="280">
        <f>SUMIF(SPJES!$B$7:$B$523,'Summary sales'!$A10,SPJES!$N$7:$N$523)</f>
        <v>0</v>
      </c>
      <c r="BN10" s="280">
        <f>SUMIF(HSK!$B$7:$B$500,'Summary sales'!$A10,HSK!$N$7:$N$500)</f>
        <v>6728.5379999997094</v>
      </c>
      <c r="BO10" s="280">
        <f>SUMIF(SDM!$B$7:$B$500,'Summary sales'!$A10,SDM!$J$7:$J$500)</f>
        <v>0</v>
      </c>
      <c r="BP10" s="280">
        <f>SUMIF(CCS!$B$7:$B$500,'Summary sales'!$A10,CCS!$J$7:$J$500)</f>
        <v>0</v>
      </c>
      <c r="BQ10" s="280">
        <f>SUMIF(JARGAS!$B$7:$B$500,'Summary sales'!$A10,JARGAS!$J$7:$J$500)</f>
        <v>1669.2789999999804</v>
      </c>
      <c r="BR10" s="280">
        <f>SUMIF(SBI!$B$7:$B$500,'Summary sales'!$A10,SBI!$J$7:$J$500)</f>
        <v>3811.0300000002608</v>
      </c>
      <c r="BS10" s="280">
        <f>SUMIF(JIUQI!$B$7:$B$500,'Summary sales'!$A10,JIUQI!$O$7:$O$500)</f>
        <v>0</v>
      </c>
      <c r="BT10" s="280">
        <f>SUMIF(SPGLOBAL!$B$7:$B$542,'Summary sales'!$A10,SPGLOBAL!$M$7:$M$542)</f>
        <v>0</v>
      </c>
    </row>
    <row r="11" spans="1:72">
      <c r="A11" s="243">
        <f t="shared" si="60"/>
        <v>46116</v>
      </c>
      <c r="B11" s="244">
        <f t="shared" ca="1" si="57"/>
        <v>0.7150982465317367</v>
      </c>
      <c r="C11" s="245">
        <f t="shared" si="58"/>
        <v>188118.59999999998</v>
      </c>
      <c r="D11" s="246">
        <v>116238.75999999998</v>
      </c>
      <c r="E11" s="247">
        <v>46923.09</v>
      </c>
      <c r="F11" s="253">
        <v>13011.649999999998</v>
      </c>
      <c r="G11" s="247">
        <v>11945.1</v>
      </c>
      <c r="H11" s="247">
        <v>0</v>
      </c>
      <c r="I11" s="274">
        <v>0</v>
      </c>
      <c r="J11" s="281"/>
      <c r="K11" s="282">
        <v>0</v>
      </c>
      <c r="L11" s="282"/>
      <c r="M11" s="276">
        <f t="shared" ca="1" si="59"/>
        <v>134523.28100000514</v>
      </c>
      <c r="N11" s="277">
        <f>SUMIF(CLIN!$C$7:$C$500,'Summary sales'!$A11,CLIN!$J$7:$J$500)</f>
        <v>1327.0900000000838</v>
      </c>
      <c r="O11" s="283">
        <f>SUMIF(BI!$B$7:$B$500,'Summary sales'!$A11,BI!$J$7:$J$500)</f>
        <v>0</v>
      </c>
      <c r="P11" s="283">
        <f>SUMIF(MKG!$B$7:$B$500,'Summary sales'!$A11,MKG!$J$7:$J$500)</f>
        <v>1102.0100000002421</v>
      </c>
      <c r="Q11" s="277">
        <f>SUMIF(STM!$B$7:$B$500,'Summary sales'!$A11,STM!$J$7:$J$500)</f>
        <v>3329.8999999999069</v>
      </c>
      <c r="R11" s="283">
        <f>SUMIF(OAJ!$B$7:$B$500,'Summary sales'!$A11,OAJ!$J$7:$J$500)</f>
        <v>800.66999999992549</v>
      </c>
      <c r="S11" s="283">
        <f>SUMIF(NNI!$B$7:$B$501,'Summary sales'!$A11,NNI!$J$7:$J$501)</f>
        <v>0</v>
      </c>
      <c r="T11" s="283">
        <f>SUMIF(SHB!$B$7:$B$500,'Summary sales'!$A11,SHB!$J$7:$J$500)</f>
        <v>0</v>
      </c>
      <c r="U11" s="283">
        <f>SUMIF(GTL!$B$7:$B$501,'Summary sales'!$A11,GTL!$J$7:$J$501)</f>
        <v>433.69999999995343</v>
      </c>
      <c r="V11" s="283">
        <f>SUMIF(TWK!$B$7:$B$500,'Summary sales'!$A11,TWK!$J$7:$J$500)</f>
        <v>557.17999999993481</v>
      </c>
      <c r="W11" s="277">
        <f>SUMIF(BYC!$B$7:$B$500,'Summary sales'!$A11,BYC!$J$7:$J$500)</f>
        <v>0</v>
      </c>
      <c r="X11" s="283">
        <f>SUMIF(GFIR!$B$7:$B$40,'Summary sales'!$A11,GFIR!$J$7:$J$40)+SUMIF(GFIR2!$B$7:$B$40,'Summary sales'!$A11,GFIR2!$J$7:$J$40)</f>
        <v>0</v>
      </c>
      <c r="Y11" s="283">
        <f>SUMIF(SARIMURNI!$B$7:$B$502,'Summary sales'!$A11,SARIMURNI!$J$7:$J$502)</f>
        <v>0</v>
      </c>
      <c r="Z11" s="277">
        <f>SUMIF(HLI!$B$7:$B$499,'Summary sales'!$A11,HLI!$J$7:$J$499)</f>
        <v>10166.590000000084</v>
      </c>
      <c r="AA11" s="283">
        <f>SUMIF(CERES!$B$7:$B$501,'Summary sales'!$A11,CERES!$J$7:$J$501)</f>
        <v>7522.6899999999441</v>
      </c>
      <c r="AB11" s="283">
        <f>SUMIF(KGM!$B$7:$B$501,'Summary sales'!$A11,KGM!$J$7:$J$501)</f>
        <v>655.22999999998137</v>
      </c>
      <c r="AC11" s="283">
        <f>SUMIF(ALT!$B$7:$B$126,'Summary sales'!$A11,ALT!$L$7:$L$126)</f>
        <v>0</v>
      </c>
      <c r="AD11" s="277">
        <f ca="1">SUMIF(IDP!$B$7:$B$139,'Summary sales'!$A11,IDP!$O$7:$O$138)</f>
        <v>6322.43</v>
      </c>
      <c r="AE11" s="277">
        <f>SUMIF(FSI!$B$7:$B$501,'Summary sales'!$A11,FSI!$J$7:$J$501)</f>
        <v>0</v>
      </c>
      <c r="AF11" s="283">
        <f>SUMIF(EBM!$B$7:$B$500,'Summary sales'!$A11,EBM!$J$7:$J$500)</f>
        <v>72.489000000001397</v>
      </c>
      <c r="AG11" s="277">
        <f>SUMIF(CISF!$B$7:$B$500,'Summary sales'!$A11,CISF!$J$7:$J$500)</f>
        <v>199.10000000009313</v>
      </c>
      <c r="AH11" s="277">
        <f>SUMIF(KGM!$B$5:$B$470,'Summary sales'!$A11,KGM!$O$5:$O$470)</f>
        <v>0</v>
      </c>
      <c r="AI11" s="277">
        <f>SUMIF(PUJ!$B$7:$B$501,'Summary sales'!$A11,PUJ!$J$7:$J$501)</f>
        <v>0</v>
      </c>
      <c r="AJ11" s="277">
        <f>SUMIF(TORABIKACIKUPA!$B$7:$B$493,'Summary sales'!$A11,TORABIKACIKUPA!$L$7:$L$493)</f>
        <v>0</v>
      </c>
      <c r="AK11" s="277">
        <f>SUMIF(TORABIKAHF!$B$7:$B$504,'Summary sales'!$A11,TORABIKAHF!$L$7:$L$504)</f>
        <v>0</v>
      </c>
      <c r="AL11" s="277">
        <f>SUMIF(TORABIKAIC!$B$7:$B$492,'Summary sales'!$A11,TORABIKAIC!$L$7:$L$492)</f>
        <v>0</v>
      </c>
      <c r="AM11" s="277">
        <f>SUMIF(KALBEE!$B$7:$B$501,'Summary sales'!$A11,KALBEE!$J$7:$J$501)</f>
        <v>3505</v>
      </c>
      <c r="AN11" s="277">
        <f>SUMIF(TOYOBO!$B$7:$B$479,'Summary sales'!$A11,TOYOBO!$O$7:$O$479)</f>
        <v>0</v>
      </c>
      <c r="AO11" s="277">
        <f>SUMIF(SWS!$B$7:$B$483,'Summary sales'!$A11,SWS!$P$7:$P$483)</f>
        <v>0</v>
      </c>
      <c r="AP11" s="277">
        <f>SUMIF(KSN!$B$7:$B$483,'Summary sales'!$A11,KSN!$J$7:$J$483)</f>
        <v>3317.429999999993</v>
      </c>
      <c r="AQ11" s="277">
        <f>SUMIF(UMI!$B$7:$B$501,'Summary sales'!$A11,UMI!$J$7:$J$501)</f>
        <v>15033.602000005543</v>
      </c>
      <c r="AR11" s="277">
        <f>SUMIF(IPT!$B$7:$B$500,'Summary sales'!$A11,IPT!$J$7:$J$500)</f>
        <v>2380.8799999998882</v>
      </c>
      <c r="AS11" s="277">
        <f>SUMIF(KBRU!$B$8:$B$501,'Summary sales'!$A11,KBRU!$J$8:$J$501)</f>
        <v>955.87999999988824</v>
      </c>
      <c r="AT11" s="277">
        <f>SUMIF(AMI!$B$7:$B$499,'Summary sales'!$A11,AMI!$J$7:$J$499)</f>
        <v>0</v>
      </c>
      <c r="AU11" s="277">
        <f>SUMIF(KA!$B$7:$B$501,'Summary sales'!$A11,KA!$J$7:$J$501)</f>
        <v>0</v>
      </c>
      <c r="AV11" s="277">
        <f>SUMIF(KTN!$B$7:$B$500,'Summary sales'!$A11,KTN!$J$7:$J$500)</f>
        <v>1310.6799999999348</v>
      </c>
      <c r="AW11" s="277">
        <f>SUMIF(TOMIMOTO!$B$7:$B$500,'Summary sales'!$A11,TOMIMOTO!$J$7:$J$500)</f>
        <v>0</v>
      </c>
      <c r="AX11" s="277">
        <f>SUMIF(NIAGAGARAM!$B$7:$B$502,'Summary sales'!$A11,NIAGAGARAM!$J$7:$J$502)</f>
        <v>0</v>
      </c>
      <c r="AY11" s="277">
        <f>SUMIF('PCI84'!$B$7:$B$501,'Summary sales'!$A11,'PCI84'!$J$7:$J$501)</f>
        <v>11694.879999999888</v>
      </c>
      <c r="AZ11" s="277">
        <f>SUMIF(PCIM!$B$7:$B$501,'Summary sales'!$A11,PCIM!$J$7:$J$501)</f>
        <v>1842.5400000000373</v>
      </c>
      <c r="BA11" s="277">
        <f>SUMIF(INDOFOOD!$B$7:$B$501,'Summary sales'!$A11,INDOFOOD!$J$7:$J$501)</f>
        <v>7984.9000000003725</v>
      </c>
      <c r="BB11" s="277">
        <f>SUMIF(HCI!$B$7:$B$500,'Summary sales'!$A11,HCI!$J$7:$J$500)</f>
        <v>0</v>
      </c>
      <c r="BC11" s="277">
        <f>SUMIF(DIC!$B$7:$B$499,'Summary sales'!$A11,DIC!$J$7:$J$499)</f>
        <v>12063.899999999907</v>
      </c>
      <c r="BD11" s="277">
        <f>SUMIF(ASAHIMAS!$B$7:$B$499,'Summary sales'!$A11,ASAHIMAS!$J$7:$J$499)</f>
        <v>32484.439999999478</v>
      </c>
      <c r="BE11" s="277">
        <f>SUMIF('ABC KOGEN'!B10:B43,'Summary sales'!$A11,'ABC KOGEN'!J10:J43)</f>
        <v>1167.2399999999907</v>
      </c>
      <c r="BF11" s="277">
        <f>SUMIF(ADP!$B$7:$B$499,'Summary sales'!$A11,ADP!$J$7:$J$499)</f>
        <v>0</v>
      </c>
      <c r="BG11" s="277">
        <f>SUMIF(Tongtji!$B$8:$B$501,'Summary sales'!$A11,Tongtji!$J$8:$J$501)</f>
        <v>597.79999999981374</v>
      </c>
      <c r="BH11" s="277">
        <f>SUMIF(CITYMALL!$B$7:$B$500,'Summary sales'!$A11,CITYMALL!$K$7:$K$500)</f>
        <v>0</v>
      </c>
      <c r="BI11" s="277">
        <f>SUMIF(PA!$B$7:$B$500,'Summary sales'!$A11,PA!$J$7:$J$500)</f>
        <v>784.32999999995809</v>
      </c>
      <c r="BJ11" s="277">
        <f>SUMIF(RB!$B$7:$B$500,'Summary sales'!$A11,RB!$J$7:$J$500)</f>
        <v>4059.0299999997951</v>
      </c>
      <c r="BK11" s="277">
        <f>SUMIF(GFATOM!$B$7:$B$500,'Summary sales'!$A11,GFATOM!$J$7:$J$500)</f>
        <v>0</v>
      </c>
      <c r="BL11" s="277">
        <f>SUMIF(GFKULIT!$B$7:$B$500,'Summary sales'!$A11,GFKULIT!$J$7:$J$500)</f>
        <v>604.60100000002421</v>
      </c>
      <c r="BM11" s="277">
        <f>SUMIF(SPJES!$B$7:$B$523,'Summary sales'!$A11,SPJES!$N$7:$N$523)</f>
        <v>0</v>
      </c>
      <c r="BN11" s="277">
        <f>SUMIF(HSK!$B$7:$B$500,'Summary sales'!$A11,HSK!$N$7:$N$500)</f>
        <v>610.55500000044776</v>
      </c>
      <c r="BO11" s="277">
        <f>SUMIF(SDM!$B$7:$B$500,'Summary sales'!$A11,SDM!$J$7:$J$500)</f>
        <v>0</v>
      </c>
      <c r="BP11" s="277">
        <f>SUMIF(CCS!$B$7:$B$500,'Summary sales'!$A11,CCS!$J$7:$J$500)</f>
        <v>0</v>
      </c>
      <c r="BQ11" s="277">
        <f>SUMIF(JARGAS!$B$7:$B$500,'Summary sales'!$A11,JARGAS!$J$7:$J$500)</f>
        <v>1636.5140000000247</v>
      </c>
      <c r="BR11" s="277">
        <f>SUMIF(SBI!$B$7:$B$500,'Summary sales'!$A11,SBI!$J$7:$J$500)</f>
        <v>0</v>
      </c>
      <c r="BS11" s="277">
        <f>SUMIF(JIUQI!$B$7:$B$500,'Summary sales'!$A11,JIUQI!$O$7:$O$500)</f>
        <v>0</v>
      </c>
      <c r="BT11" s="277">
        <f>SUMIF(SPGLOBAL!$B$7:$B$542,'Summary sales'!$A11,SPGLOBAL!$M$7:$M$542)</f>
        <v>0</v>
      </c>
    </row>
    <row r="12" spans="1:72">
      <c r="A12" s="248">
        <f t="shared" si="60"/>
        <v>46117</v>
      </c>
      <c r="B12" s="249">
        <f t="shared" ref="B12:B18" ca="1" si="61">IFERROR(M12/C12,"")</f>
        <v>0.79867982783193492</v>
      </c>
      <c r="C12" s="250">
        <f t="shared" ref="C12:C18" si="62">SUM(D12:K12)</f>
        <v>169722.56000000003</v>
      </c>
      <c r="D12" s="251">
        <v>101567.04000000004</v>
      </c>
      <c r="E12" s="252">
        <v>48679.31</v>
      </c>
      <c r="F12" s="252">
        <v>14923.66</v>
      </c>
      <c r="G12" s="252">
        <v>4552.55</v>
      </c>
      <c r="H12" s="252">
        <v>0</v>
      </c>
      <c r="I12" s="278">
        <v>0</v>
      </c>
      <c r="J12" s="252"/>
      <c r="K12" s="278">
        <v>0</v>
      </c>
      <c r="L12" s="278"/>
      <c r="M12" s="279">
        <f t="shared" ca="1" si="59"/>
        <v>135553.98499999527</v>
      </c>
      <c r="N12" s="280">
        <f>SUMIF(CLIN!$C$7:$C$500,'Summary sales'!$A12,CLIN!$J$7:$J$500)</f>
        <v>585.29000000003725</v>
      </c>
      <c r="O12" s="280">
        <f>SUMIF(BI!$B$7:$B$500,'Summary sales'!$A12,BI!$J$7:$J$500)</f>
        <v>825.20000000111759</v>
      </c>
      <c r="P12" s="280">
        <f>SUMIF(MKG!$B$7:$B$500,'Summary sales'!$A12,MKG!$J$7:$J$500)</f>
        <v>644.39999999990687</v>
      </c>
      <c r="Q12" s="280">
        <f>SUMIF(STM!$B$7:$B$500,'Summary sales'!$A12,STM!$J$7:$J$500)</f>
        <v>781.20999999996275</v>
      </c>
      <c r="R12" s="280">
        <f>SUMIF(OAJ!$B$7:$B$500,'Summary sales'!$A12,OAJ!$J$7:$J$500)</f>
        <v>353.5899999999674</v>
      </c>
      <c r="S12" s="280">
        <f>SUMIF(NNI!$B$7:$B$501,'Summary sales'!$A12,NNI!$J$7:$J$501)</f>
        <v>0</v>
      </c>
      <c r="T12" s="280">
        <f>SUMIF(SHB!$B$7:$B$500,'Summary sales'!$A12,SHB!$J$7:$J$500)</f>
        <v>0</v>
      </c>
      <c r="U12" s="280">
        <f>SUMIF(GTL!$B$7:$B$501,'Summary sales'!$A12,GTL!$J$7:$J$501)</f>
        <v>454.15000000002328</v>
      </c>
      <c r="V12" s="280">
        <f>SUMIF(TWK!$B$7:$B$500,'Summary sales'!$A12,TWK!$J$7:$J$500)</f>
        <v>462.20000000006985</v>
      </c>
      <c r="W12" s="280">
        <f>SUMIF(BYC!$B$7:$B$500,'Summary sales'!$A12,BYC!$J$7:$J$500)</f>
        <v>0</v>
      </c>
      <c r="X12" s="280">
        <f>SUMIF(GFIR!$B$7:$B$40,'Summary sales'!$A12,GFIR!$J$7:$J$40)+SUMIF(GFIR2!$B$7:$B$40,'Summary sales'!$A12,GFIR2!$J$7:$J$40)</f>
        <v>131.39999999990687</v>
      </c>
      <c r="Y12" s="280">
        <f>SUMIF(SARIMURNI!$B$7:$B$502,'Summary sales'!$A12,SARIMURNI!$J$7:$J$502)</f>
        <v>0</v>
      </c>
      <c r="Z12" s="280">
        <f>SUMIF(HLI!$B$7:$B$499,'Summary sales'!$A12,HLI!$J$7:$J$499)</f>
        <v>9853.1599999999162</v>
      </c>
      <c r="AA12" s="280">
        <f>SUMIF(CERES!$B$7:$B$501,'Summary sales'!$A12,CERES!$J$7:$J$501)</f>
        <v>5818.75</v>
      </c>
      <c r="AB12" s="280">
        <f>SUMIF(KGM!$B$7:$B$501,'Summary sales'!$A12,KGM!$J$7:$J$501)</f>
        <v>0</v>
      </c>
      <c r="AC12" s="280">
        <f>SUMIF(ALT!$B$7:$B$126,'Summary sales'!$A12,ALT!$L$7:$L$126)</f>
        <v>0</v>
      </c>
      <c r="AD12" s="280">
        <f ca="1">SUMIF(IDP!$B$7:$B$139,'Summary sales'!$A12,IDP!$O$7:$O$138)</f>
        <v>5958.63</v>
      </c>
      <c r="AE12" s="280">
        <f>SUMIF(FSI!$B$7:$B$501,'Summary sales'!$A12,FSI!$J$7:$J$501)</f>
        <v>57.30000000000291</v>
      </c>
      <c r="AF12" s="280">
        <f>SUMIF(EBM!$B$7:$B$500,'Summary sales'!$A12,EBM!$J$7:$J$500)</f>
        <v>63.369999999995343</v>
      </c>
      <c r="AG12" s="280">
        <f>SUMIF(CISF!$B$7:$B$500,'Summary sales'!$A12,CISF!$J$7:$J$500)</f>
        <v>0.10000000009313226</v>
      </c>
      <c r="AH12" s="280">
        <f>SUMIF(KGM!$B$5:$B$470,'Summary sales'!$A12,KGM!$O$5:$O$470)</f>
        <v>0</v>
      </c>
      <c r="AI12" s="280">
        <f>SUMIF(PUJ!$B$7:$B$501,'Summary sales'!$A12,PUJ!$J$7:$J$501)</f>
        <v>0</v>
      </c>
      <c r="AJ12" s="280">
        <f>SUMIF(TORABIKACIKUPA!$B$7:$B$493,'Summary sales'!$A12,TORABIKACIKUPA!$L$7:$L$493)</f>
        <v>0</v>
      </c>
      <c r="AK12" s="280">
        <f>SUMIF(TORABIKAHF!$B$7:$B$504,'Summary sales'!$A12,TORABIKAHF!$L$7:$L$504)</f>
        <v>0</v>
      </c>
      <c r="AL12" s="280">
        <f>SUMIF(TORABIKAIC!$B$7:$B$492,'Summary sales'!$A12,TORABIKAIC!$L$7:$L$492)</f>
        <v>0</v>
      </c>
      <c r="AM12" s="280">
        <f>SUMIF(KALBEE!$B$7:$B$501,'Summary sales'!$A12,KALBEE!$J$7:$J$501)</f>
        <v>1124.8999999999069</v>
      </c>
      <c r="AN12" s="280">
        <f>SUMIF(TOYOBO!$B$7:$B$479,'Summary sales'!$A12,TOYOBO!$O$7:$O$479)</f>
        <v>0</v>
      </c>
      <c r="AO12" s="280">
        <f>SUMIF(SWS!$B$7:$B$483,'Summary sales'!$A12,SWS!$P$7:$P$483)</f>
        <v>0</v>
      </c>
      <c r="AP12" s="280">
        <f>SUMIF(KSN!$B$7:$B$483,'Summary sales'!$A12,KSN!$J$7:$J$483)</f>
        <v>2731.0100000000093</v>
      </c>
      <c r="AQ12" s="280">
        <f>SUMIF(UMI!$B$7:$B$501,'Summary sales'!$A12,UMI!$J$7:$J$501)</f>
        <v>6573.7249999940395</v>
      </c>
      <c r="AR12" s="280">
        <f>SUMIF(IPT!$B$7:$B$500,'Summary sales'!$A12,IPT!$J$7:$J$500)</f>
        <v>2196.2700000004843</v>
      </c>
      <c r="AS12" s="280">
        <f>SUMIF(KBRU!$B$8:$B$501,'Summary sales'!$A12,KBRU!$J$8:$J$501)</f>
        <v>0</v>
      </c>
      <c r="AT12" s="280">
        <f>SUMIF(AMI!$B$7:$B$499,'Summary sales'!$A12,AMI!$J$7:$J$499)</f>
        <v>3756.0099999997765</v>
      </c>
      <c r="AU12" s="280">
        <f>SUMIF(KA!$B$7:$B$501,'Summary sales'!$A12,KA!$J$7:$J$501)</f>
        <v>0</v>
      </c>
      <c r="AV12" s="280">
        <f>SUMIF(KTN!$B$7:$B$500,'Summary sales'!$A12,KTN!$J$7:$J$500)</f>
        <v>1211.9300000001676</v>
      </c>
      <c r="AW12" s="280">
        <f>SUMIF(TOMIMOTO!$B$7:$B$500,'Summary sales'!$A12,TOMIMOTO!$J$7:$J$500)</f>
        <v>0</v>
      </c>
      <c r="AX12" s="280">
        <f>SUMIF(NIAGAGARAM!$B$7:$B$502,'Summary sales'!$A12,NIAGAGARAM!$J$7:$J$502)</f>
        <v>0</v>
      </c>
      <c r="AY12" s="280">
        <f>SUMIF('PCI84'!$B$7:$B$501,'Summary sales'!$A12,'PCI84'!$J$7:$J$501)</f>
        <v>10045.819999999367</v>
      </c>
      <c r="AZ12" s="280">
        <f>SUMIF(PCIM!$B$7:$B$501,'Summary sales'!$A12,PCIM!$J$7:$J$501)</f>
        <v>2327.9200000001583</v>
      </c>
      <c r="BA12" s="280">
        <f>SUMIF(INDOFOOD!$B$7:$B$501,'Summary sales'!$A12,INDOFOOD!$J$7:$J$501)</f>
        <v>5875.1499999994412</v>
      </c>
      <c r="BB12" s="280">
        <f>SUMIF(HCI!$B$7:$B$500,'Summary sales'!$A12,HCI!$J$7:$J$500)</f>
        <v>0</v>
      </c>
      <c r="BC12" s="280">
        <f>SUMIF(DIC!$B$7:$B$499,'Summary sales'!$A12,DIC!$J$7:$J$499)</f>
        <v>11405.360000000102</v>
      </c>
      <c r="BD12" s="280">
        <f>SUMIF(ASAHIMAS!$B$7:$B$499,'Summary sales'!$A12,ASAHIMAS!$J$7:$J$499)</f>
        <v>46903.420000000857</v>
      </c>
      <c r="BE12" s="280">
        <f>SUMIF('ABC KOGEN'!B11:B44,'Summary sales'!$A12,'ABC KOGEN'!J11:J44)</f>
        <v>6993.3000000000466</v>
      </c>
      <c r="BF12" s="280">
        <f>SUMIF(ADP!$B$7:$B$499,'Summary sales'!$A12,ADP!$J$7:$J$499)</f>
        <v>0</v>
      </c>
      <c r="BG12" s="280">
        <f>SUMIF(Tongtji!$B$8:$B$501,'Summary sales'!$A12,Tongtji!$J$8:$J$501)</f>
        <v>652.20000000018626</v>
      </c>
      <c r="BH12" s="280">
        <f>SUMIF(CITYMALL!$B$7:$B$500,'Summary sales'!$A12,CITYMALL!$K$7:$K$500)</f>
        <v>0</v>
      </c>
      <c r="BI12" s="280">
        <f>SUMIF(PA!$B$7:$B$500,'Summary sales'!$A12,PA!$J$7:$J$500)</f>
        <v>742.86999999999534</v>
      </c>
      <c r="BJ12" s="280">
        <f>SUMIF(RB!$B$7:$B$500,'Summary sales'!$A12,RB!$J$7:$J$500)</f>
        <v>3870.4199999999255</v>
      </c>
      <c r="BK12" s="280">
        <f>SUMIF(GFATOM!$B$7:$B$500,'Summary sales'!$A12,GFATOM!$J$7:$J$500)</f>
        <v>0</v>
      </c>
      <c r="BL12" s="280">
        <f>SUMIF(GFKULIT!$B$7:$B$500,'Summary sales'!$A12,GFKULIT!$J$7:$J$500)</f>
        <v>1455.6739999999991</v>
      </c>
      <c r="BM12" s="280">
        <f>SUMIF(SPJES!$B$7:$B$523,'Summary sales'!$A12,SPJES!$N$7:$N$523)</f>
        <v>0</v>
      </c>
      <c r="BN12" s="280">
        <f>SUMIF(HSK!$B$7:$B$500,'Summary sales'!$A12,HSK!$N$7:$N$500)</f>
        <v>120.61699999980556</v>
      </c>
      <c r="BO12" s="280">
        <f>SUMIF(SDM!$B$7:$B$500,'Summary sales'!$A12,SDM!$J$7:$J$500)</f>
        <v>0</v>
      </c>
      <c r="BP12" s="280">
        <f>SUMIF(CCS!$B$7:$B$500,'Summary sales'!$A12,CCS!$J$7:$J$500)</f>
        <v>0</v>
      </c>
      <c r="BQ12" s="280">
        <f>SUMIF(JARGAS!$B$7:$B$500,'Summary sales'!$A12,JARGAS!$J$7:$J$500)</f>
        <v>1578.6390000000247</v>
      </c>
      <c r="BR12" s="280">
        <f>SUMIF(SBI!$B$7:$B$500,'Summary sales'!$A12,SBI!$J$7:$J$500)</f>
        <v>0</v>
      </c>
      <c r="BS12" s="280">
        <f>SUMIF(JIUQI!$B$7:$B$500,'Summary sales'!$A12,JIUQI!$O$7:$O$500)</f>
        <v>0</v>
      </c>
      <c r="BT12" s="280">
        <f>SUMIF(SPGLOBAL!$B$7:$B$542,'Summary sales'!$A12,SPGLOBAL!$M$7:$M$542)</f>
        <v>0</v>
      </c>
    </row>
    <row r="13" spans="1:72" ht="15" customHeight="1">
      <c r="A13" s="243">
        <f t="shared" si="60"/>
        <v>46118</v>
      </c>
      <c r="B13" s="244">
        <f t="shared" ca="1" si="61"/>
        <v>1.2509182224841144</v>
      </c>
      <c r="C13" s="245">
        <f t="shared" si="62"/>
        <v>173041.94</v>
      </c>
      <c r="D13" s="246">
        <v>101450.25</v>
      </c>
      <c r="E13" s="247">
        <v>47032.04</v>
      </c>
      <c r="F13" s="253">
        <v>13171.589999999998</v>
      </c>
      <c r="G13" s="253">
        <v>7328.1200000000008</v>
      </c>
      <c r="H13" s="247">
        <v>0</v>
      </c>
      <c r="I13" s="282">
        <v>4059.94</v>
      </c>
      <c r="J13" s="281"/>
      <c r="K13" s="282">
        <v>0</v>
      </c>
      <c r="L13" s="282"/>
      <c r="M13" s="276">
        <f t="shared" ca="1" si="59"/>
        <v>216461.31600000279</v>
      </c>
      <c r="N13" s="277">
        <f>SUMIF(CLIN!$C$7:$C$500,'Summary sales'!$A13,CLIN!$J$7:$J$500)</f>
        <v>1191.3699999998789</v>
      </c>
      <c r="O13" s="283">
        <f>SUMIF(BI!$B$7:$B$500,'Summary sales'!$A13,BI!$J$7:$J$500)</f>
        <v>1562.4199999999255</v>
      </c>
      <c r="P13" s="283">
        <f>SUMIF(MKG!$B$7:$B$500,'Summary sales'!$A13,MKG!$J$7:$J$500)</f>
        <v>1293.6299999998882</v>
      </c>
      <c r="Q13" s="277">
        <f>SUMIF(STM!$B$7:$B$500,'Summary sales'!$A13,STM!$J$7:$J$500)</f>
        <v>1533.589999999851</v>
      </c>
      <c r="R13" s="283">
        <f>SUMIF(OAJ!$B$7:$B$500,'Summary sales'!$A13,OAJ!$J$7:$J$500)</f>
        <v>718.06000000005588</v>
      </c>
      <c r="S13" s="283">
        <f>SUMIF(NNI!$B$7:$B$501,'Summary sales'!$A13,NNI!$J$7:$J$501)</f>
        <v>0</v>
      </c>
      <c r="T13" s="283">
        <f>SUMIF(SHB!$B$7:$B$500,'Summary sales'!$A13,SHB!$J$7:$J$500)</f>
        <v>13.769999999989523</v>
      </c>
      <c r="U13" s="283">
        <f>SUMIF(GTL!$B$7:$B$501,'Summary sales'!$A13,GTL!$J$7:$J$501)</f>
        <v>939.17000000004191</v>
      </c>
      <c r="V13" s="283">
        <f>SUMIF(TWK!$B$7:$B$500,'Summary sales'!$A13,TWK!$J$7:$J$500)</f>
        <v>602.17999999993481</v>
      </c>
      <c r="W13" s="277">
        <f>SUMIF(BYC!$B$7:$B$500,'Summary sales'!$A13,BYC!$J$7:$J$500)</f>
        <v>4286.2599999997765</v>
      </c>
      <c r="X13" s="283">
        <f>SUMIF(GFIR!$B$7:$B$40,'Summary sales'!$A13,GFIR!$J$7:$J$40)+SUMIF(GFIR2!$B$7:$B$40,'Summary sales'!$A13,GFIR2!$J$7:$J$40)</f>
        <v>4062.9899999997579</v>
      </c>
      <c r="Y13" s="283">
        <f>SUMIF(SARIMURNI!$B$7:$B$502,'Summary sales'!$A13,SARIMURNI!$J$7:$J$502)</f>
        <v>1979.8499999999767</v>
      </c>
      <c r="Z13" s="277">
        <f>SUMIF(HLI!$B$7:$B$499,'Summary sales'!$A13,HLI!$J$7:$J$499)</f>
        <v>4023.7399999999907</v>
      </c>
      <c r="AA13" s="283">
        <f>SUMIF(CERES!$B$7:$B$501,'Summary sales'!$A13,CERES!$J$7:$J$501)</f>
        <v>10549.660000000149</v>
      </c>
      <c r="AB13" s="283">
        <f>SUMIF(KGM!$B$7:$B$501,'Summary sales'!$A13,KGM!$J$7:$J$501)</f>
        <v>1367.890000000014</v>
      </c>
      <c r="AC13" s="283">
        <f>SUMIF(ALT!$B$7:$B$126,'Summary sales'!$A13,ALT!$L$7:$L$126)</f>
        <v>904.1019999999553</v>
      </c>
      <c r="AD13" s="277">
        <f ca="1">SUMIF(IDP!$B$7:$B$139,'Summary sales'!$A13,IDP!$O$7:$O$138)</f>
        <v>5534.4</v>
      </c>
      <c r="AE13" s="277">
        <f>SUMIF(FSI!$B$7:$B$501,'Summary sales'!$A13,FSI!$J$7:$J$501)</f>
        <v>97.5</v>
      </c>
      <c r="AF13" s="283">
        <f>SUMIF(EBM!$B$7:$B$500,'Summary sales'!$A13,EBM!$J$7:$J$500)</f>
        <v>40.945999999996275</v>
      </c>
      <c r="AG13" s="277">
        <f>SUMIF(CISF!$B$7:$B$500,'Summary sales'!$A13,CISF!$J$7:$J$500)</f>
        <v>4555.3999999999069</v>
      </c>
      <c r="AH13" s="277">
        <f>SUMIF(KGM!$B$5:$B$470,'Summary sales'!$A13,KGM!$O$5:$O$470)</f>
        <v>0</v>
      </c>
      <c r="AI13" s="277">
        <f>SUMIF(PUJ!$B$7:$B$501,'Summary sales'!$A13,PUJ!$J$7:$J$501)</f>
        <v>5126</v>
      </c>
      <c r="AJ13" s="277">
        <f>SUMIF(TORABIKACIKUPA!$B$7:$B$493,'Summary sales'!$A13,TORABIKACIKUPA!$L$7:$L$493)</f>
        <v>0</v>
      </c>
      <c r="AK13" s="277">
        <f>SUMIF(TORABIKAHF!$B$7:$B$504,'Summary sales'!$A13,TORABIKAHF!$L$7:$L$504)</f>
        <v>0</v>
      </c>
      <c r="AL13" s="277">
        <f>SUMIF(TORABIKAIC!$B$7:$B$492,'Summary sales'!$A13,TORABIKAIC!$L$7:$L$492)</f>
        <v>0</v>
      </c>
      <c r="AM13" s="277">
        <f>SUMIF(KALBEE!$B$7:$B$501,'Summary sales'!$A13,KALBEE!$J$7:$J$501)</f>
        <v>13924.700000000186</v>
      </c>
      <c r="AN13" s="277">
        <f>SUMIF(TOYOBO!$B$7:$B$479,'Summary sales'!$A13,TOYOBO!$O$7:$O$479)</f>
        <v>0</v>
      </c>
      <c r="AO13" s="277">
        <f>SUMIF(SWS!$B$7:$B$483,'Summary sales'!$A13,SWS!$P$7:$P$483)</f>
        <v>0</v>
      </c>
      <c r="AP13" s="277">
        <f>SUMIF(KSN!$B$7:$B$483,'Summary sales'!$A13,KSN!$J$7:$J$483)</f>
        <v>3727.8999999999651</v>
      </c>
      <c r="AQ13" s="277">
        <f>SUMIF(UMI!$B$7:$B$501,'Summary sales'!$A13,UMI!$J$7:$J$501)</f>
        <v>15197.943000003695</v>
      </c>
      <c r="AR13" s="277">
        <f>SUMIF(IPT!$B$7:$B$500,'Summary sales'!$A13,IPT!$J$7:$J$500)</f>
        <v>1967.7599999997765</v>
      </c>
      <c r="AS13" s="277">
        <f>SUMIF(KBRU!$B$8:$B$501,'Summary sales'!$A13,KBRU!$J$8:$J$501)</f>
        <v>57.960000000079162</v>
      </c>
      <c r="AT13" s="277">
        <f>SUMIF(AMI!$B$7:$B$499,'Summary sales'!$A13,AMI!$J$7:$J$499)</f>
        <v>9399.5400000000373</v>
      </c>
      <c r="AU13" s="277">
        <f>SUMIF(KA!$B$7:$B$501,'Summary sales'!$A13,KA!$J$7:$J$501)</f>
        <v>4682.6700000000128</v>
      </c>
      <c r="AV13" s="277">
        <f>SUMIF(KTN!$B$7:$B$500,'Summary sales'!$A13,KTN!$J$7:$J$500)</f>
        <v>1668.25</v>
      </c>
      <c r="AW13" s="277">
        <f>SUMIF(TOMIMOTO!$B$7:$B$500,'Summary sales'!$A13,TOMIMOTO!$J$7:$J$500)</f>
        <v>1791.1300000000047</v>
      </c>
      <c r="AX13" s="277">
        <f>SUMIF(NIAGAGARAM!$B$7:$B$502,'Summary sales'!$A13,NIAGAGARAM!$J$7:$J$502)</f>
        <v>514.52000000001863</v>
      </c>
      <c r="AY13" s="277">
        <f>SUMIF('PCI84'!$B$7:$B$501,'Summary sales'!$A13,'PCI84'!$J$7:$J$501)</f>
        <v>8950.5900000007823</v>
      </c>
      <c r="AZ13" s="277">
        <f>SUMIF(PCIM!$B$7:$B$501,'Summary sales'!$A13,PCIM!$J$7:$J$501)</f>
        <v>2295.9799999999814</v>
      </c>
      <c r="BA13" s="277">
        <f>SUMIF(INDOFOOD!$B$7:$B$501,'Summary sales'!$A13,INDOFOOD!$J$7:$J$501)</f>
        <v>7175.9500000001863</v>
      </c>
      <c r="BB13" s="277">
        <f>SUMIF(HCI!$B$7:$B$500,'Summary sales'!$A13,HCI!$J$7:$J$500)</f>
        <v>7675.0699999999488</v>
      </c>
      <c r="BC13" s="277">
        <f>SUMIF(DIC!$B$7:$B$499,'Summary sales'!$A13,DIC!$J$7:$J$499)</f>
        <v>6454.2299999999814</v>
      </c>
      <c r="BD13" s="277">
        <f>SUMIF(ASAHIMAS!$B$7:$B$499,'Summary sales'!$A13,ASAHIMAS!$J$7:$J$499)</f>
        <v>48083.109999999404</v>
      </c>
      <c r="BE13" s="277">
        <f>SUMIF('ABC KOGEN'!B12:B45,'Summary sales'!$A13,'ABC KOGEN'!J12:J45)</f>
        <v>3822.2299999999814</v>
      </c>
      <c r="BF13" s="277">
        <f>SUMIF(ADP!$B$7:$B$499,'Summary sales'!$A13,ADP!$J$7:$J$499)</f>
        <v>14.649999999997817</v>
      </c>
      <c r="BG13" s="277">
        <f>SUMIF(Tongtji!$B$8:$B$501,'Summary sales'!$A13,Tongtji!$J$8:$J$501)</f>
        <v>3881.5</v>
      </c>
      <c r="BH13" s="277">
        <f>SUMIF(CITYMALL!$B$7:$B$500,'Summary sales'!$A13,CITYMALL!$K$7:$K$500)</f>
        <v>0</v>
      </c>
      <c r="BI13" s="277">
        <f>SUMIF(PA!$B$7:$B$500,'Summary sales'!$A13,PA!$J$7:$J$500)</f>
        <v>813.4100000000326</v>
      </c>
      <c r="BJ13" s="277">
        <f>SUMIF(RB!$B$7:$B$500,'Summary sales'!$A13,RB!$J$7:$J$500)</f>
        <v>3998.5600000000559</v>
      </c>
      <c r="BK13" s="277">
        <f>SUMIF(GFATOM!$B$7:$B$500,'Summary sales'!$A13,GFATOM!$J$7:$J$500)</f>
        <v>5747.9300000001676</v>
      </c>
      <c r="BL13" s="277">
        <f>SUMIF(GFKULIT!$B$7:$B$500,'Summary sales'!$A13,GFKULIT!$J$7:$J$500)</f>
        <v>1397.7220000000671</v>
      </c>
      <c r="BM13" s="277">
        <f>SUMIF(SPJES!$B$7:$B$523,'Summary sales'!$A13,SPJES!$N$7:$N$523)</f>
        <v>0</v>
      </c>
      <c r="BN13" s="277">
        <f>SUMIF(HSK!$B$7:$B$500,'Summary sales'!$A13,HSK!$N$7:$N$500)</f>
        <v>5785.2929999995977</v>
      </c>
      <c r="BO13" s="277">
        <f>SUMIF(SDM!$B$7:$B$500,'Summary sales'!$A13,SDM!$J$7:$J$500)</f>
        <v>1395.4199999999255</v>
      </c>
      <c r="BP13" s="277">
        <f>SUMIF(CCS!$B$7:$B$500,'Summary sales'!$A13,CCS!$J$7:$J$500)</f>
        <v>0</v>
      </c>
      <c r="BQ13" s="277">
        <f>SUMIF(JARGAS!$B$7:$B$500,'Summary sales'!$A13,JARGAS!$J$7:$J$500)</f>
        <v>1650.2999999999884</v>
      </c>
      <c r="BR13" s="277">
        <f>SUMIF(SBI!$B$7:$B$500,'Summary sales'!$A13,SBI!$J$7:$J$500)</f>
        <v>4004.0699999998324</v>
      </c>
      <c r="BS13" s="277">
        <f>SUMIF(JIUQI!$B$7:$B$500,'Summary sales'!$A13,JIUQI!$O$7:$O$500)</f>
        <v>0</v>
      </c>
      <c r="BT13" s="277">
        <f>SUMIF(SPGLOBAL!$B$7:$B$542,'Summary sales'!$A13,SPGLOBAL!$M$7:$M$542)</f>
        <v>0</v>
      </c>
    </row>
    <row r="14" spans="1:72">
      <c r="A14" s="248">
        <f t="shared" si="60"/>
        <v>46119</v>
      </c>
      <c r="B14" s="249">
        <f t="shared" ca="1" si="61"/>
        <v>1.0712350296334261</v>
      </c>
      <c r="C14" s="250">
        <f t="shared" si="62"/>
        <v>195001.07</v>
      </c>
      <c r="D14" s="251">
        <v>110281.66000000002</v>
      </c>
      <c r="E14" s="252">
        <v>47943.57</v>
      </c>
      <c r="F14" s="252">
        <v>18857.269999999997</v>
      </c>
      <c r="G14" s="252">
        <v>13891.13</v>
      </c>
      <c r="H14" s="252">
        <v>0</v>
      </c>
      <c r="I14" s="278">
        <v>4027.44</v>
      </c>
      <c r="J14" s="252"/>
      <c r="K14" s="278">
        <v>0</v>
      </c>
      <c r="L14" s="278"/>
      <c r="M14" s="279">
        <f t="shared" ca="1" si="59"/>
        <v>208891.97699999981</v>
      </c>
      <c r="N14" s="280">
        <f>SUMIF(CLIN!$C$7:$C$500,'Summary sales'!$A14,CLIN!$J$7:$J$500)</f>
        <v>1368.9199999999255</v>
      </c>
      <c r="O14" s="280">
        <f>SUMIF(BI!$B$7:$B$500,'Summary sales'!$A14,BI!$J$7:$J$500)</f>
        <v>1543.7999999988824</v>
      </c>
      <c r="P14" s="280">
        <f>SUMIF(MKG!$B$7:$B$500,'Summary sales'!$A14,MKG!$J$7:$J$500)</f>
        <v>1315.0100000002421</v>
      </c>
      <c r="Q14" s="280">
        <f>SUMIF(STM!$B$7:$B$500,'Summary sales'!$A14,STM!$J$7:$J$500)</f>
        <v>181.8000000002794</v>
      </c>
      <c r="R14" s="280">
        <f>SUMIF(OAJ!$B$7:$B$500,'Summary sales'!$A14,OAJ!$J$7:$J$500)</f>
        <v>801.84999999997672</v>
      </c>
      <c r="S14" s="280">
        <f>SUMIF(NNI!$B$7:$B$501,'Summary sales'!$A14,NNI!$J$7:$J$501)</f>
        <v>0</v>
      </c>
      <c r="T14" s="280">
        <f>SUMIF(SHB!$B$7:$B$500,'Summary sales'!$A14,SHB!$J$7:$J$500)</f>
        <v>54.579999999987194</v>
      </c>
      <c r="U14" s="280">
        <f>SUMIF(GTL!$B$7:$B$501,'Summary sales'!$A14,GTL!$J$7:$J$501)</f>
        <v>929.92999999993481</v>
      </c>
      <c r="V14" s="280">
        <f>SUMIF(TWK!$B$7:$B$500,'Summary sales'!$A14,TWK!$J$7:$J$500)</f>
        <v>792.70000000006985</v>
      </c>
      <c r="W14" s="280">
        <f>SUMIF(BYC!$B$7:$B$500,'Summary sales'!$A14,BYC!$J$7:$J$500)</f>
        <v>4502.929999999702</v>
      </c>
      <c r="X14" s="280">
        <f>SUMIF(GFIR!$B$7:$B$40,'Summary sales'!$A14,GFIR!$J$7:$J$40)+SUMIF(GFIR2!$B$7:$B$40,'Summary sales'!$A14,GFIR2!$J$7:$J$40)</f>
        <v>4270.3500000000931</v>
      </c>
      <c r="Y14" s="280">
        <f>SUMIF(SARIMURNI!$B$7:$B$502,'Summary sales'!$A14,SARIMURNI!$J$7:$J$502)</f>
        <v>1487.7900000000373</v>
      </c>
      <c r="Z14" s="280">
        <f>SUMIF(HLI!$B$7:$B$499,'Summary sales'!$A14,HLI!$J$7:$J$499)</f>
        <v>3744.1400000001304</v>
      </c>
      <c r="AA14" s="280">
        <f>SUMIF(CERES!$B$7:$B$501,'Summary sales'!$A14,CERES!$J$7:$J$501)</f>
        <v>11182.889999999665</v>
      </c>
      <c r="AB14" s="280">
        <f>SUMIF(KGM!$B$7:$B$501,'Summary sales'!$A14,KGM!$J$7:$J$501)</f>
        <v>1137.4200000000419</v>
      </c>
      <c r="AC14" s="280">
        <f>SUMIF(ALT!$B$7:$B$126,'Summary sales'!$A14,ALT!$L$7:$L$126)</f>
        <v>830.6600000000326</v>
      </c>
      <c r="AD14" s="280">
        <f ca="1">SUMIF(IDP!$B$7:$B$139,'Summary sales'!$A14,IDP!$O$7:$O$138)</f>
        <v>6736.04</v>
      </c>
      <c r="AE14" s="280">
        <f>SUMIF(FSI!$B$7:$B$501,'Summary sales'!$A14,FSI!$J$7:$J$501)</f>
        <v>144.5</v>
      </c>
      <c r="AF14" s="280">
        <f>SUMIF(EBM!$B$7:$B$500,'Summary sales'!$A14,EBM!$J$7:$J$500)</f>
        <v>45.99900000001071</v>
      </c>
      <c r="AG14" s="280">
        <f>SUMIF(CISF!$B$7:$B$500,'Summary sales'!$A14,CISF!$J$7:$J$500)</f>
        <v>4338.7000000001863</v>
      </c>
      <c r="AH14" s="280">
        <f>SUMIF(KGM!$B$5:$B$470,'Summary sales'!$A14,KGM!$O$5:$O$470)</f>
        <v>0</v>
      </c>
      <c r="AI14" s="280">
        <f>SUMIF(PUJ!$B$7:$B$501,'Summary sales'!$A14,PUJ!$J$7:$J$501)</f>
        <v>4673.5</v>
      </c>
      <c r="AJ14" s="280">
        <f>SUMIF(TORABIKACIKUPA!$B$7:$B$493,'Summary sales'!$A14,TORABIKACIKUPA!$L$7:$L$493)</f>
        <v>0</v>
      </c>
      <c r="AK14" s="280">
        <f>SUMIF(TORABIKAHF!$B$7:$B$504,'Summary sales'!$A14,TORABIKAHF!$L$7:$L$504)</f>
        <v>0</v>
      </c>
      <c r="AL14" s="280">
        <f>SUMIF(TORABIKAIC!$B$7:$B$492,'Summary sales'!$A14,TORABIKAIC!$L$7:$L$492)</f>
        <v>0</v>
      </c>
      <c r="AM14" s="280">
        <f>SUMIF(KALBEE!$B$7:$B$501,'Summary sales'!$A14,KALBEE!$J$7:$J$501)</f>
        <v>10752.399999999907</v>
      </c>
      <c r="AN14" s="280">
        <f>SUMIF(TOYOBO!$B$7:$B$479,'Summary sales'!$A14,TOYOBO!$O$7:$O$479)</f>
        <v>0</v>
      </c>
      <c r="AO14" s="280">
        <f>SUMIF(SWS!$B$7:$B$483,'Summary sales'!$A14,SWS!$P$7:$P$483)</f>
        <v>0</v>
      </c>
      <c r="AP14" s="280">
        <f>SUMIF(KSN!$B$7:$B$483,'Summary sales'!$A14,KSN!$J$7:$J$483)</f>
        <v>3744.7800000000279</v>
      </c>
      <c r="AQ14" s="280">
        <f>SUMIF(UMI!$B$7:$B$501,'Summary sales'!$A14,UMI!$J$7:$J$501)</f>
        <v>15859.453000001609</v>
      </c>
      <c r="AR14" s="280">
        <f>SUMIF(IPT!$B$7:$B$500,'Summary sales'!$A14,IPT!$J$7:$J$500)</f>
        <v>2285.4399999994785</v>
      </c>
      <c r="AS14" s="280">
        <f>SUMIF(KBRU!$B$8:$B$501,'Summary sales'!$A14,KBRU!$J$8:$J$501)</f>
        <v>1029.2899999999208</v>
      </c>
      <c r="AT14" s="280">
        <f>SUMIF(AMI!$B$7:$B$499,'Summary sales'!$A14,AMI!$J$7:$J$499)</f>
        <v>9865.5400000000373</v>
      </c>
      <c r="AU14" s="280">
        <f>SUMIF(KA!$B$7:$B$501,'Summary sales'!$A14,KA!$J$7:$J$501)</f>
        <v>4680.8399999999965</v>
      </c>
      <c r="AV14" s="280">
        <f>SUMIF(KTN!$B$7:$B$500,'Summary sales'!$A14,KTN!$J$7:$J$500)</f>
        <v>1469.5300000000279</v>
      </c>
      <c r="AW14" s="280">
        <f>SUMIF(TOMIMOTO!$B$7:$B$500,'Summary sales'!$A14,TOMIMOTO!$J$7:$J$500)</f>
        <v>2046.7199999999721</v>
      </c>
      <c r="AX14" s="280">
        <f>SUMIF(NIAGAGARAM!$B$7:$B$502,'Summary sales'!$A14,NIAGAGARAM!$J$7:$J$502)</f>
        <v>1100.6399999998976</v>
      </c>
      <c r="AY14" s="280">
        <f>SUMIF('PCI84'!$B$7:$B$501,'Summary sales'!$A14,'PCI84'!$J$7:$J$501)</f>
        <v>8774.8699999991804</v>
      </c>
      <c r="AZ14" s="280">
        <f>SUMIF(PCIM!$B$7:$B$501,'Summary sales'!$A14,PCIM!$J$7:$J$501)</f>
        <v>2523.9099999999162</v>
      </c>
      <c r="BA14" s="280">
        <f>SUMIF(INDOFOOD!$B$7:$B$501,'Summary sales'!$A14,INDOFOOD!$J$7:$J$501)</f>
        <v>6339.2999999998137</v>
      </c>
      <c r="BB14" s="280">
        <f>SUMIF(HCI!$B$7:$B$500,'Summary sales'!$A14,HCI!$J$7:$J$500)</f>
        <v>8365.8100000000559</v>
      </c>
      <c r="BC14" s="280">
        <f>SUMIF(DIC!$B$7:$B$499,'Summary sales'!$A14,DIC!$J$7:$J$499)</f>
        <v>4363.1099999998696</v>
      </c>
      <c r="BD14" s="280">
        <f>SUMIF(ASAHIMAS!$B$7:$B$499,'Summary sales'!$A14,ASAHIMAS!$J$7:$J$499)</f>
        <v>45208.950000000186</v>
      </c>
      <c r="BE14" s="280">
        <f>SUMIF('ABC KOGEN'!B13:B46,'Summary sales'!$A14,'ABC KOGEN'!J13:J46)</f>
        <v>5708.5900000000838</v>
      </c>
      <c r="BF14" s="280">
        <f>SUMIF(ADP!$B$7:$B$499,'Summary sales'!$A14,ADP!$J$7:$J$499)</f>
        <v>5.8400000000001455</v>
      </c>
      <c r="BG14" s="280">
        <f>SUMIF(Tongtji!$B$8:$B$501,'Summary sales'!$A14,Tongtji!$J$8:$J$501)</f>
        <v>4142.2999999998137</v>
      </c>
      <c r="BH14" s="280">
        <f>SUMIF(CITYMALL!$B$7:$B$500,'Summary sales'!$A14,CITYMALL!$K$7:$K$500)</f>
        <v>0</v>
      </c>
      <c r="BI14" s="280">
        <f>SUMIF(PA!$B$7:$B$500,'Summary sales'!$A14,PA!$J$7:$J$500)</f>
        <v>788.69999999995343</v>
      </c>
      <c r="BJ14" s="280">
        <f>SUMIF(RB!$B$7:$B$500,'Summary sales'!$A14,RB!$J$7:$J$500)</f>
        <v>3143.8799999998882</v>
      </c>
      <c r="BK14" s="280">
        <f>SUMIF(GFATOM!$B$7:$B$500,'Summary sales'!$A14,GFATOM!$J$7:$J$500)</f>
        <v>1970.4899999999907</v>
      </c>
      <c r="BL14" s="280">
        <f>SUMIF(GFKULIT!$B$7:$B$500,'Summary sales'!$A14,GFKULIT!$J$7:$J$500)</f>
        <v>1453.1529999999329</v>
      </c>
      <c r="BM14" s="280">
        <f>SUMIF(SPJES!$B$7:$B$523,'Summary sales'!$A14,SPJES!$N$7:$N$523)</f>
        <v>0</v>
      </c>
      <c r="BN14" s="280">
        <f>SUMIF(HSK!$B$7:$B$500,'Summary sales'!$A14,HSK!$N$7:$N$500)</f>
        <v>7288.7980000007919</v>
      </c>
      <c r="BO14" s="280">
        <f>SUMIF(SDM!$B$7:$B$500,'Summary sales'!$A14,SDM!$J$7:$J$500)</f>
        <v>1765.3900000001304</v>
      </c>
      <c r="BP14" s="280">
        <f>SUMIF(CCS!$B$7:$B$500,'Summary sales'!$A14,CCS!$J$7:$J$500)</f>
        <v>0</v>
      </c>
      <c r="BQ14" s="280">
        <f>SUMIF(JARGAS!$B$7:$B$500,'Summary sales'!$A14,JARGAS!$J$7:$J$500)</f>
        <v>1601.0639999999548</v>
      </c>
      <c r="BR14" s="280">
        <f>SUMIF(SBI!$B$7:$B$500,'Summary sales'!$A14,SBI!$J$7:$J$500)</f>
        <v>2529.6800000001676</v>
      </c>
      <c r="BS14" s="280">
        <f>SUMIF(JIUQI!$B$7:$B$500,'Summary sales'!$A14,JIUQI!$O$7:$O$500)</f>
        <v>0</v>
      </c>
      <c r="BT14" s="280">
        <f>SUMIF(SPGLOBAL!$B$7:$B$542,'Summary sales'!$A14,SPGLOBAL!$M$7:$M$542)</f>
        <v>0</v>
      </c>
    </row>
    <row r="15" spans="1:72">
      <c r="A15" s="243">
        <f t="shared" si="60"/>
        <v>46120</v>
      </c>
      <c r="B15" s="244">
        <f t="shared" ca="1" si="61"/>
        <v>1.0711188356243784</v>
      </c>
      <c r="C15" s="245">
        <f t="shared" si="62"/>
        <v>178774.70999999996</v>
      </c>
      <c r="D15" s="254">
        <v>102703.50999999998</v>
      </c>
      <c r="E15" s="253">
        <v>49471.31</v>
      </c>
      <c r="F15" s="253">
        <v>17319.8</v>
      </c>
      <c r="G15" s="253">
        <v>5278.75</v>
      </c>
      <c r="H15" s="247">
        <v>0</v>
      </c>
      <c r="I15" s="274">
        <v>4001.34</v>
      </c>
      <c r="J15" s="253"/>
      <c r="K15" s="274">
        <v>0</v>
      </c>
      <c r="L15" s="274"/>
      <c r="M15" s="276">
        <f t="shared" ca="1" si="59"/>
        <v>191488.95921428586</v>
      </c>
      <c r="N15" s="277">
        <f>SUMIF(CLIN!$C$7:$C$500,'Summary sales'!$A15,CLIN!$J$7:$J$500)</f>
        <v>1167.6500000001397</v>
      </c>
      <c r="O15" s="283">
        <f>SUMIF(BI!$B$7:$B$500,'Summary sales'!$A15,BI!$J$7:$J$500)</f>
        <v>1769.4700000006706</v>
      </c>
      <c r="P15" s="283">
        <f>SUMIF(MKG!$B$7:$B$500,'Summary sales'!$A15,MKG!$J$7:$J$500)</f>
        <v>1323.2799999997951</v>
      </c>
      <c r="Q15" s="277">
        <f>SUMIF(STM!$B$7:$B$500,'Summary sales'!$A15,STM!$J$7:$J$500)</f>
        <v>6161.5999999996275</v>
      </c>
      <c r="R15" s="283">
        <f>SUMIF(OAJ!$B$7:$B$500,'Summary sales'!$A15,OAJ!$J$7:$J$500)</f>
        <v>682.06000000005588</v>
      </c>
      <c r="S15" s="283">
        <f>SUMIF(NNI!$B$7:$B$501,'Summary sales'!$A15,NNI!$J$7:$J$501)</f>
        <v>0</v>
      </c>
      <c r="T15" s="283">
        <f>SUMIF(SHB!$B$7:$B$500,'Summary sales'!$A15,SHB!$J$7:$J$500)</f>
        <v>0</v>
      </c>
      <c r="U15" s="283">
        <f>SUMIF(GTL!$B$7:$B$501,'Summary sales'!$A15,GTL!$J$7:$J$501)</f>
        <v>991.61999999999534</v>
      </c>
      <c r="V15" s="283">
        <f>SUMIF(TWK!$B$7:$B$500,'Summary sales'!$A15,TWK!$J$7:$J$500)</f>
        <v>738.44999999995343</v>
      </c>
      <c r="W15" s="277">
        <f>SUMIF(BYC!$B$7:$B$500,'Summary sales'!$A15,BYC!$J$7:$J$500)</f>
        <v>5063.3499999996275</v>
      </c>
      <c r="X15" s="283">
        <f>SUMIF(GFIR!$B$7:$B$40,'Summary sales'!$A15,GFIR!$J$7:$J$40)+SUMIF(GFIR2!$B$7:$B$40,'Summary sales'!$A15,GFIR2!$J$7:$J$40)</f>
        <v>4869.8800000003539</v>
      </c>
      <c r="Y15" s="283">
        <f>SUMIF(SARIMURNI!$B$7:$B$502,'Summary sales'!$A15,SARIMURNI!$J$7:$J$502)</f>
        <v>583.40000000002328</v>
      </c>
      <c r="Z15" s="277">
        <f>SUMIF(HLI!$B$7:$B$499,'Summary sales'!$A15,HLI!$J$7:$J$499)</f>
        <v>3824.0400000000373</v>
      </c>
      <c r="AA15" s="283">
        <f>SUMIF(CERES!$B$7:$B$501,'Summary sales'!$A15,CERES!$J$7:$J$501)</f>
        <v>10756.129999999888</v>
      </c>
      <c r="AB15" s="283">
        <f>SUMIF(KGM!$B$7:$B$501,'Summary sales'!$A15,KGM!$J$7:$J$501)</f>
        <v>1271.5100000000093</v>
      </c>
      <c r="AC15" s="283">
        <f>SUMIF(ALT!$B$7:$B$126,'Summary sales'!$A15,ALT!$L$7:$L$126)</f>
        <v>1509.5429999999469</v>
      </c>
      <c r="AD15" s="277">
        <f ca="1">SUMIF(IDP!$B$7:$B$139,'Summary sales'!$A15,IDP!$O$7:$O$138)</f>
        <v>3731.733214285714</v>
      </c>
      <c r="AE15" s="277">
        <f>SUMIF(FSI!$B$7:$B$501,'Summary sales'!$A15,FSI!$J$7:$J$501)</f>
        <v>110.30000000000291</v>
      </c>
      <c r="AF15" s="283">
        <f>SUMIF(EBM!$B$7:$B$500,'Summary sales'!$A15,EBM!$J$7:$J$500)</f>
        <v>46.11799999998766</v>
      </c>
      <c r="AG15" s="277">
        <f>SUMIF(CISF!$B$7:$B$500,'Summary sales'!$A15,CISF!$J$7:$J$500)</f>
        <v>3880</v>
      </c>
      <c r="AH15" s="277">
        <f>SUMIF(KGM!$B$5:$B$470,'Summary sales'!$A15,KGM!$O$5:$O$470)</f>
        <v>0</v>
      </c>
      <c r="AI15" s="277">
        <f>SUMIF(PUJ!$B$7:$B$501,'Summary sales'!$A15,PUJ!$J$7:$J$501)</f>
        <v>4227.3999999994412</v>
      </c>
      <c r="AJ15" s="277">
        <f>SUMIF(TORABIKACIKUPA!$B$7:$B$493,'Summary sales'!$A15,TORABIKACIKUPA!$L$7:$L$493)</f>
        <v>0</v>
      </c>
      <c r="AK15" s="277">
        <f>SUMIF(TORABIKAHF!$B$7:$B$504,'Summary sales'!$A15,TORABIKAHF!$L$7:$L$504)</f>
        <v>0</v>
      </c>
      <c r="AL15" s="277">
        <f>SUMIF(TORABIKAIC!$B$7:$B$492,'Summary sales'!$A15,TORABIKAIC!$L$7:$L$492)</f>
        <v>0</v>
      </c>
      <c r="AM15" s="277">
        <f>SUMIF(KALBEE!$B$7:$B$501,'Summary sales'!$A15,KALBEE!$J$7:$J$501)</f>
        <v>8138.8000000000466</v>
      </c>
      <c r="AN15" s="277">
        <f>SUMIF(TOYOBO!$B$7:$B$479,'Summary sales'!$A15,TOYOBO!$O$7:$O$479)</f>
        <v>0</v>
      </c>
      <c r="AO15" s="277">
        <f>SUMIF(SWS!$B$7:$B$483,'Summary sales'!$A15,SWS!$P$7:$P$483)</f>
        <v>0</v>
      </c>
      <c r="AP15" s="277">
        <f>SUMIF(KSN!$B$7:$B$483,'Summary sales'!$A15,KSN!$J$7:$J$483)</f>
        <v>3084.109999999986</v>
      </c>
      <c r="AQ15" s="277">
        <f>SUMIF(UMI!$B$7:$B$501,'Summary sales'!$A15,UMI!$J$7:$J$501)</f>
        <v>16964.054999999702</v>
      </c>
      <c r="AR15" s="277">
        <f>SUMIF(IPT!$B$7:$B$500,'Summary sales'!$A15,IPT!$J$7:$J$500)</f>
        <v>338.87000000011176</v>
      </c>
      <c r="AS15" s="277">
        <f>SUMIF(KBRU!$B$8:$B$501,'Summary sales'!$A15,KBRU!$J$8:$J$501)</f>
        <v>645.11000000010245</v>
      </c>
      <c r="AT15" s="277">
        <f>SUMIF(AMI!$B$7:$B$499,'Summary sales'!$A15,AMI!$J$7:$J$499)</f>
        <v>12206.589999999851</v>
      </c>
      <c r="AU15" s="277">
        <f>SUMIF(KA!$B$7:$B$501,'Summary sales'!$A15,KA!$J$7:$J$501)</f>
        <v>3194.1399999999849</v>
      </c>
      <c r="AV15" s="277">
        <f>SUMIF(KTN!$B$7:$B$500,'Summary sales'!$A15,KTN!$J$7:$J$500)</f>
        <v>1220.8199999998324</v>
      </c>
      <c r="AW15" s="277">
        <f>SUMIF(TOMIMOTO!$B$7:$B$500,'Summary sales'!$A15,TOMIMOTO!$J$7:$J$500)</f>
        <v>1932.2600000000093</v>
      </c>
      <c r="AX15" s="277">
        <f>SUMIF(NIAGAGARAM!$B$7:$B$502,'Summary sales'!$A15,NIAGAGARAM!$J$7:$J$502)</f>
        <v>531.17000000004191</v>
      </c>
      <c r="AY15" s="277">
        <f>SUMIF('PCI84'!$B$7:$B$501,'Summary sales'!$A15,'PCI84'!$J$7:$J$501)</f>
        <v>9123.6000000005588</v>
      </c>
      <c r="AZ15" s="277">
        <f>SUMIF(PCIM!$B$7:$B$501,'Summary sales'!$A15,PCIM!$J$7:$J$501)</f>
        <v>1830</v>
      </c>
      <c r="BA15" s="277">
        <f>SUMIF(INDOFOOD!$B$7:$B$501,'Summary sales'!$A15,INDOFOOD!$J$7:$J$501)</f>
        <v>3893.230000000447</v>
      </c>
      <c r="BB15" s="277">
        <f>SUMIF(HCI!$B$7:$B$500,'Summary sales'!$A15,HCI!$J$7:$J$500)</f>
        <v>6913.5899999999674</v>
      </c>
      <c r="BC15" s="277">
        <f>SUMIF(DIC!$B$7:$B$499,'Summary sales'!$A15,DIC!$J$7:$J$499)</f>
        <v>4513.5700000000652</v>
      </c>
      <c r="BD15" s="277">
        <f>SUMIF(ASAHIMAS!$B$7:$B$499,'Summary sales'!$A15,ASAHIMAS!$J$7:$J$499)</f>
        <v>30572.490000000224</v>
      </c>
      <c r="BE15" s="277">
        <f>SUMIF('ABC KOGEN'!B14:B47,'Summary sales'!$A15,'ABC KOGEN'!J14:J47)</f>
        <v>7693.7799999997951</v>
      </c>
      <c r="BF15" s="277">
        <f>SUMIF(ADP!$B$7:$B$499,'Summary sales'!$A15,ADP!$J$7:$J$499)</f>
        <v>40.549999999999272</v>
      </c>
      <c r="BG15" s="277">
        <f>SUMIF(Tongtji!$B$8:$B$501,'Summary sales'!$A15,Tongtji!$J$8:$J$501)</f>
        <v>4322.7000000001863</v>
      </c>
      <c r="BH15" s="277">
        <f>SUMIF(CITYMALL!$B$7:$B$500,'Summary sales'!$A15,CITYMALL!$K$7:$K$500)</f>
        <v>0</v>
      </c>
      <c r="BI15" s="277">
        <f>SUMIF(PA!$B$7:$B$500,'Summary sales'!$A15,PA!$J$7:$J$500)</f>
        <v>769.1600000000326</v>
      </c>
      <c r="BJ15" s="277">
        <f>SUMIF(RB!$B$7:$B$500,'Summary sales'!$A15,RB!$J$7:$J$500)</f>
        <v>4005.9400000004098</v>
      </c>
      <c r="BK15" s="277">
        <f>SUMIF(GFATOM!$B$7:$B$500,'Summary sales'!$A15,GFATOM!$J$7:$J$500)</f>
        <v>3547.339999999851</v>
      </c>
      <c r="BL15" s="277">
        <f>SUMIF(GFKULIT!$B$7:$B$500,'Summary sales'!$A15,GFKULIT!$J$7:$J$500)</f>
        <v>873.33100000000559</v>
      </c>
      <c r="BM15" s="277">
        <f>SUMIF(SPJES!$B$7:$B$523,'Summary sales'!$A15,SPJES!$N$7:$N$523)</f>
        <v>0</v>
      </c>
      <c r="BN15" s="277">
        <f>SUMIF(HSK!$B$7:$B$500,'Summary sales'!$A15,HSK!$N$7:$N$500)</f>
        <v>6930.4169999996193</v>
      </c>
      <c r="BO15" s="277">
        <f>SUMIF(SDM!$B$7:$B$500,'Summary sales'!$A15,SDM!$J$7:$J$500)</f>
        <v>1373.75</v>
      </c>
      <c r="BP15" s="277">
        <f>SUMIF(CCS!$B$7:$B$500,'Summary sales'!$A15,CCS!$J$7:$J$500)</f>
        <v>0</v>
      </c>
      <c r="BQ15" s="277">
        <f>SUMIF(JARGAS!$B$7:$B$500,'Summary sales'!$A15,JARGAS!$J$7:$J$500)</f>
        <v>1820.5420000000158</v>
      </c>
      <c r="BR15" s="277">
        <f>SUMIF(SBI!$B$7:$B$500,'Summary sales'!$A15,SBI!$J$7:$J$500)</f>
        <v>2301.5099999997765</v>
      </c>
      <c r="BS15" s="277">
        <f>SUMIF(JIUQI!$B$7:$B$500,'Summary sales'!$A15,JIUQI!$O$7:$O$500)</f>
        <v>0</v>
      </c>
      <c r="BT15" s="277">
        <f>SUMIF(SPGLOBAL!$B$7:$B$542,'Summary sales'!$A15,SPGLOBAL!$M$7:$M$542)</f>
        <v>0</v>
      </c>
    </row>
    <row r="16" spans="1:72">
      <c r="A16" s="248">
        <f t="shared" si="60"/>
        <v>46121</v>
      </c>
      <c r="B16" s="249">
        <f t="shared" ca="1" si="61"/>
        <v>1.1819217371977855</v>
      </c>
      <c r="C16" s="250">
        <f t="shared" si="62"/>
        <v>158600.25000000003</v>
      </c>
      <c r="D16" s="255">
        <v>97551.650000000023</v>
      </c>
      <c r="E16" s="252">
        <v>42173.36</v>
      </c>
      <c r="F16" s="252">
        <v>13291.76</v>
      </c>
      <c r="G16" s="252">
        <v>5583.48</v>
      </c>
      <c r="H16" s="252">
        <v>0</v>
      </c>
      <c r="I16" s="278">
        <v>0</v>
      </c>
      <c r="J16" s="252"/>
      <c r="K16" s="278">
        <v>0</v>
      </c>
      <c r="L16" s="278"/>
      <c r="M16" s="279">
        <f t="shared" ca="1" si="59"/>
        <v>187453.0830000031</v>
      </c>
      <c r="N16" s="280">
        <f>SUMIF(CLIN!$C$7:$C$500,'Summary sales'!$A16,CLIN!$J$7:$J$500)</f>
        <v>1195.3799999998882</v>
      </c>
      <c r="O16" s="280">
        <f>SUMIF(BI!$B$7:$B$500,'Summary sales'!$A16,BI!$J$7:$J$500)</f>
        <v>1831.1699999999255</v>
      </c>
      <c r="P16" s="280">
        <f>SUMIF(MKG!$B$7:$B$500,'Summary sales'!$A16,MKG!$J$7:$J$500)</f>
        <v>1155.3000000002794</v>
      </c>
      <c r="Q16" s="280">
        <f>SUMIF(STM!$B$7:$B$500,'Summary sales'!$A16,STM!$J$7:$J$500)</f>
        <v>3389.8000000002794</v>
      </c>
      <c r="R16" s="280">
        <f>SUMIF(OAJ!$B$7:$B$500,'Summary sales'!$A16,OAJ!$J$7:$J$500)</f>
        <v>1081.0999999999767</v>
      </c>
      <c r="S16" s="280">
        <f>SUMIF(NNI!$B$7:$B$501,'Summary sales'!$A16,NNI!$J$7:$J$501)</f>
        <v>0</v>
      </c>
      <c r="T16" s="280">
        <f>SUMIF(SHB!$B$7:$B$500,'Summary sales'!$A16,SHB!$J$7:$J$500)</f>
        <v>0</v>
      </c>
      <c r="U16" s="280">
        <f>SUMIF(GTL!$B$7:$B$501,'Summary sales'!$A16,GTL!$J$7:$J$501)</f>
        <v>1088.8499999999767</v>
      </c>
      <c r="V16" s="280">
        <f>SUMIF(TWK!$B$7:$B$500,'Summary sales'!$A16,TWK!$J$7:$J$500)</f>
        <v>709.6600000000326</v>
      </c>
      <c r="W16" s="280">
        <f>SUMIF(BYC!$B$7:$B$500,'Summary sales'!$A16,BYC!$J$7:$J$500)</f>
        <v>5547.4199999999255</v>
      </c>
      <c r="X16" s="280">
        <f>SUMIF(GFIR!$B$7:$B$40,'Summary sales'!$A16,GFIR!$J$7:$J$40)+SUMIF(GFIR2!$B$7:$B$40,'Summary sales'!$A16,GFIR2!$J$7:$J$40)</f>
        <v>3972.8599999998696</v>
      </c>
      <c r="Y16" s="280">
        <f>SUMIF(SARIMURNI!$B$7:$B$502,'Summary sales'!$A16,SARIMURNI!$J$7:$J$502)</f>
        <v>452.72999999998137</v>
      </c>
      <c r="Z16" s="280">
        <f>SUMIF(HLI!$B$7:$B$499,'Summary sales'!$A16,HLI!$J$7:$J$499)</f>
        <v>3792.6899999999441</v>
      </c>
      <c r="AA16" s="280">
        <f>SUMIF(CERES!$B$7:$B$501,'Summary sales'!$A16,CERES!$J$7:$J$501)</f>
        <v>9747.9000000003725</v>
      </c>
      <c r="AB16" s="280">
        <f>SUMIF(KGM!$B$7:$B$501,'Summary sales'!$A16,KGM!$J$7:$J$501)</f>
        <v>1480.6499999999069</v>
      </c>
      <c r="AC16" s="280">
        <f>SUMIF(ALT!$B$7:$B$126,'Summary sales'!$A16,ALT!$L$7:$L$126)</f>
        <v>827.32800000009593</v>
      </c>
      <c r="AD16" s="280">
        <f ca="1">SUMIF(IDP!$B$7:$B$139,'Summary sales'!$A16,IDP!$O$7:$O$138)</f>
        <v>4801.51</v>
      </c>
      <c r="AE16" s="280">
        <f>SUMIF(FSI!$B$7:$B$501,'Summary sales'!$A16,FSI!$J$7:$J$501)</f>
        <v>74.69999999999709</v>
      </c>
      <c r="AF16" s="280">
        <f>SUMIF(EBM!$B$7:$B$500,'Summary sales'!$A16,EBM!$J$7:$J$500)</f>
        <v>44.563000000009197</v>
      </c>
      <c r="AG16" s="280">
        <f>SUMIF(CISF!$B$7:$B$500,'Summary sales'!$A16,CISF!$J$7:$J$500)</f>
        <v>3630</v>
      </c>
      <c r="AH16" s="280">
        <f>SUMIF(KGM!$B$5:$B$470,'Summary sales'!$A16,KGM!$O$5:$O$470)</f>
        <v>0</v>
      </c>
      <c r="AI16" s="280">
        <f>SUMIF(PUJ!$B$7:$B$501,'Summary sales'!$A16,PUJ!$J$7:$J$501)</f>
        <v>3715.7000000001863</v>
      </c>
      <c r="AJ16" s="280">
        <f>SUMIF(TORABIKACIKUPA!$B$7:$B$493,'Summary sales'!$A16,TORABIKACIKUPA!$L$7:$L$493)</f>
        <v>0</v>
      </c>
      <c r="AK16" s="280">
        <f>SUMIF(TORABIKAHF!$B$7:$B$504,'Summary sales'!$A16,TORABIKAHF!$L$7:$L$504)</f>
        <v>0</v>
      </c>
      <c r="AL16" s="280">
        <f>SUMIF(TORABIKAIC!$B$7:$B$492,'Summary sales'!$A16,TORABIKAIC!$L$7:$L$492)</f>
        <v>0</v>
      </c>
      <c r="AM16" s="280">
        <f>SUMIF(KALBEE!$B$7:$B$501,'Summary sales'!$A16,KALBEE!$J$7:$J$501)</f>
        <v>9162</v>
      </c>
      <c r="AN16" s="280">
        <f>SUMIF(TOYOBO!$B$7:$B$479,'Summary sales'!$A16,TOYOBO!$O$7:$O$479)</f>
        <v>0</v>
      </c>
      <c r="AO16" s="280">
        <f>SUMIF(SWS!$B$7:$B$483,'Summary sales'!$A16,SWS!$P$7:$P$483)</f>
        <v>0</v>
      </c>
      <c r="AP16" s="280">
        <f>SUMIF(KSN!$B$7:$B$483,'Summary sales'!$A16,KSN!$J$7:$J$483)</f>
        <v>3785.7600000000093</v>
      </c>
      <c r="AQ16" s="280">
        <f>SUMIF(UMI!$B$7:$B$501,'Summary sales'!$A16,UMI!$J$7:$J$501)</f>
        <v>16861.523000001907</v>
      </c>
      <c r="AR16" s="280">
        <f>SUMIF(IPT!$B$7:$B$500,'Summary sales'!$A16,IPT!$J$7:$J$500)</f>
        <v>2239.230000000447</v>
      </c>
      <c r="AS16" s="280">
        <f>SUMIF(KBRU!$B$8:$B$501,'Summary sales'!$A16,KBRU!$J$8:$J$501)</f>
        <v>1045.3199999999488</v>
      </c>
      <c r="AT16" s="280">
        <f>SUMIF(AMI!$B$7:$B$499,'Summary sales'!$A16,AMI!$J$7:$J$499)</f>
        <v>9246.9000000003725</v>
      </c>
      <c r="AU16" s="280">
        <f>SUMIF(KA!$B$7:$B$501,'Summary sales'!$A16,KA!$J$7:$J$501)</f>
        <v>4426.8699999999953</v>
      </c>
      <c r="AV16" s="280">
        <f>SUMIF(KTN!$B$7:$B$500,'Summary sales'!$A16,KTN!$J$7:$J$500)</f>
        <v>1167.1800000001676</v>
      </c>
      <c r="AW16" s="280">
        <f>SUMIF(TOMIMOTO!$B$7:$B$500,'Summary sales'!$A16,TOMIMOTO!$J$7:$J$500)</f>
        <v>1911.4100000000326</v>
      </c>
      <c r="AX16" s="280">
        <f>SUMIF(NIAGAGARAM!$B$7:$B$502,'Summary sales'!$A16,NIAGAGARAM!$J$7:$J$502)</f>
        <v>954.31000000005588</v>
      </c>
      <c r="AY16" s="280">
        <f>SUMIF('PCI84'!$B$7:$B$501,'Summary sales'!$A16,'PCI84'!$J$7:$J$501)</f>
        <v>10231.290000000037</v>
      </c>
      <c r="AZ16" s="280">
        <f>SUMIF(PCIM!$B$7:$B$501,'Summary sales'!$A16,PCIM!$J$7:$J$501)</f>
        <v>2235.8500000000931</v>
      </c>
      <c r="BA16" s="280">
        <f>SUMIF(INDOFOOD!$B$7:$B$501,'Summary sales'!$A16,INDOFOOD!$J$7:$J$501)</f>
        <v>6182.8899999996647</v>
      </c>
      <c r="BB16" s="280">
        <f>SUMIF(HCI!$B$7:$B$500,'Summary sales'!$A16,HCI!$J$7:$J$500)</f>
        <v>7682.6899999999441</v>
      </c>
      <c r="BC16" s="280">
        <f>SUMIF(DIC!$B$7:$B$499,'Summary sales'!$A16,DIC!$J$7:$J$499)</f>
        <v>4446.5500000000466</v>
      </c>
      <c r="BD16" s="280">
        <f>SUMIF(ASAHIMAS!$B$7:$B$499,'Summary sales'!$A16,ASAHIMAS!$J$7:$J$499)</f>
        <v>23644.349999999627</v>
      </c>
      <c r="BE16" s="280">
        <f>SUMIF('ABC KOGEN'!B15:B48,'Summary sales'!$A16,'ABC KOGEN'!J15:J48)</f>
        <v>7014.6700000001583</v>
      </c>
      <c r="BF16" s="280">
        <f>SUMIF(ADP!$B$7:$B$499,'Summary sales'!$A16,ADP!$J$7:$J$499)</f>
        <v>259.38000000000102</v>
      </c>
      <c r="BG16" s="280">
        <f>SUMIF(Tongtji!$B$8:$B$501,'Summary sales'!$A16,Tongtji!$J$8:$J$501)</f>
        <v>4062.4000000003725</v>
      </c>
      <c r="BH16" s="280">
        <f>SUMIF(CITYMALL!$B$7:$B$500,'Summary sales'!$A16,CITYMALL!$K$7:$K$500)</f>
        <v>0</v>
      </c>
      <c r="BI16" s="280">
        <f>SUMIF(PA!$B$7:$B$500,'Summary sales'!$A16,PA!$J$7:$J$500)</f>
        <v>694.02000000001863</v>
      </c>
      <c r="BJ16" s="280">
        <f>SUMIF(RB!$B$7:$B$500,'Summary sales'!$A16,RB!$J$7:$J$500)</f>
        <v>4038.9899999997579</v>
      </c>
      <c r="BK16" s="280">
        <f>SUMIF(GFATOM!$B$7:$B$500,'Summary sales'!$A16,GFATOM!$J$7:$J$500)</f>
        <v>3048.7300000002142</v>
      </c>
      <c r="BL16" s="280">
        <f>SUMIF(GFKULIT!$B$7:$B$500,'Summary sales'!$A16,GFKULIT!$J$7:$J$500)</f>
        <v>99.01300000003539</v>
      </c>
      <c r="BM16" s="280">
        <f>SUMIF(SPJES!$B$7:$B$523,'Summary sales'!$A16,SPJES!$N$7:$N$523)</f>
        <v>0</v>
      </c>
      <c r="BN16" s="280">
        <f>SUMIF(HSK!$B$7:$B$500,'Summary sales'!$A16,HSK!$N$7:$N$500)</f>
        <v>7248.3009999997921</v>
      </c>
      <c r="BO16" s="280">
        <f>SUMIF(SDM!$B$7:$B$500,'Summary sales'!$A16,SDM!$J$7:$J$500)</f>
        <v>2057.9499999997206</v>
      </c>
      <c r="BP16" s="280">
        <f>SUMIF(CCS!$B$7:$B$500,'Summary sales'!$A16,CCS!$J$7:$J$500)</f>
        <v>0</v>
      </c>
      <c r="BQ16" s="280">
        <f>SUMIF(JARGAS!$B$7:$B$500,'Summary sales'!$A16,JARGAS!$J$7:$J$500)</f>
        <v>1714.2150000000256</v>
      </c>
      <c r="BR16" s="280">
        <f>SUMIF(SBI!$B$7:$B$500,'Summary sales'!$A16,SBI!$J$7:$J$500)</f>
        <v>3451.9799999999814</v>
      </c>
      <c r="BS16" s="280">
        <f>SUMIF(JIUQI!$B$7:$B$500,'Summary sales'!$A16,JIUQI!$O$7:$O$500)</f>
        <v>0</v>
      </c>
      <c r="BT16" s="280">
        <f>SUMIF(SPGLOBAL!$B$7:$B$542,'Summary sales'!$A16,SPGLOBAL!$M$7:$M$542)</f>
        <v>0</v>
      </c>
    </row>
    <row r="17" spans="1:73">
      <c r="A17" s="243">
        <f t="shared" si="60"/>
        <v>46122</v>
      </c>
      <c r="B17" s="256">
        <f t="shared" ca="1" si="61"/>
        <v>1.018782433247313</v>
      </c>
      <c r="C17" s="257">
        <f t="shared" si="62"/>
        <v>172199.84000000003</v>
      </c>
      <c r="D17" s="254">
        <v>97398.1</v>
      </c>
      <c r="E17" s="253">
        <v>42410.79</v>
      </c>
      <c r="F17" s="253">
        <v>23124</v>
      </c>
      <c r="G17" s="253">
        <v>5126.1899999999996</v>
      </c>
      <c r="H17" s="247">
        <v>0</v>
      </c>
      <c r="I17" s="274">
        <v>4140.76</v>
      </c>
      <c r="J17" s="253"/>
      <c r="K17" s="274">
        <v>0</v>
      </c>
      <c r="L17" s="274"/>
      <c r="M17" s="276">
        <f t="shared" ca="1" si="59"/>
        <v>175434.17199999801</v>
      </c>
      <c r="N17" s="277">
        <f>SUMIF(CLIN!$C$7:$C$500,'Summary sales'!$A17,CLIN!$J$7:$J$500)</f>
        <v>1463.3100000000559</v>
      </c>
      <c r="O17" s="283">
        <f>SUMIF(BI!$B$7:$B$500,'Summary sales'!$A17,BI!$J$7:$J$500)</f>
        <v>1860.4000000003725</v>
      </c>
      <c r="P17" s="283">
        <f>SUMIF(MKG!$B$7:$B$500,'Summary sales'!$A17,MKG!$J$7:$J$500)</f>
        <v>1231.4499999997206</v>
      </c>
      <c r="Q17" s="277">
        <f>SUMIF(STM!$B$7:$B$500,'Summary sales'!$A17,STM!$J$7:$J$500)</f>
        <v>3502.2999999998137</v>
      </c>
      <c r="R17" s="283">
        <f>SUMIF(OAJ!$B$7:$B$500,'Summary sales'!$A17,OAJ!$J$7:$J$500)</f>
        <v>1123.6600000000326</v>
      </c>
      <c r="S17" s="283">
        <f>SUMIF(NNI!$B$7:$B$501,'Summary sales'!$A17,NNI!$J$7:$J$501)</f>
        <v>0</v>
      </c>
      <c r="T17" s="283">
        <f>SUMIF(SHB!$B$7:$B$500,'Summary sales'!$A17,SHB!$J$7:$J$500)</f>
        <v>0</v>
      </c>
      <c r="U17" s="283">
        <f>SUMIF(GTL!$B$7:$B$501,'Summary sales'!$A17,GTL!$J$7:$J$501)</f>
        <v>1059.7600000000093</v>
      </c>
      <c r="V17" s="283">
        <f>SUMIF(TWK!$B$7:$B$500,'Summary sales'!$A17,TWK!$J$7:$J$500)</f>
        <v>707.03000000002794</v>
      </c>
      <c r="W17" s="277">
        <f>SUMIF(BYC!$B$7:$B$500,'Summary sales'!$A17,BYC!$J$7:$J$500)</f>
        <v>4705.410000000149</v>
      </c>
      <c r="X17" s="283">
        <f>SUMIF(GFIR!$B$7:$B$40,'Summary sales'!$A17,GFIR!$J$7:$J$40)+SUMIF(GFIR2!$B$7:$B$40,'Summary sales'!$A17,GFIR2!$J$7:$J$40)</f>
        <v>4023.0099999997765</v>
      </c>
      <c r="Y17" s="283">
        <f>SUMIF(SARIMURNI!$B$7:$B$502,'Summary sales'!$A17,SARIMURNI!$J$7:$J$502)</f>
        <v>1168.5200000000186</v>
      </c>
      <c r="Z17" s="277">
        <f>SUMIF(HLI!$B$7:$B$499,'Summary sales'!$A17,HLI!$J$7:$J$499)</f>
        <v>3761.0500000000466</v>
      </c>
      <c r="AA17" s="283">
        <f>SUMIF(CERES!$B$7:$B$501,'Summary sales'!$A17,CERES!$J$7:$J$501)</f>
        <v>9845.1099999998696</v>
      </c>
      <c r="AB17" s="283">
        <f>SUMIF(KGM!$B$7:$B$501,'Summary sales'!$A17,KGM!$J$7:$J$501)</f>
        <v>1340.7800000000279</v>
      </c>
      <c r="AC17" s="283">
        <f>SUMIF(ALT!$B$7:$B$126,'Summary sales'!$A17,ALT!$L$7:$L$126)</f>
        <v>1497.5219999999972</v>
      </c>
      <c r="AD17" s="277">
        <f ca="1">SUMIF(IDP!$B$7:$B$139,'Summary sales'!$A17,IDP!$O$7:$O$138)</f>
        <v>5465.49</v>
      </c>
      <c r="AE17" s="277">
        <f>SUMIF(FSI!$B$7:$B$501,'Summary sales'!$A17,FSI!$J$7:$J$501)</f>
        <v>73</v>
      </c>
      <c r="AF17" s="283">
        <f>SUMIF(EBM!$B$7:$B$500,'Summary sales'!$A17,EBM!$J$7:$J$500)</f>
        <v>76</v>
      </c>
      <c r="AG17" s="277">
        <f>SUMIF(CISF!$B$7:$B$500,'Summary sales'!$A17,CISF!$J$7:$J$500)</f>
        <v>2607.7999999998137</v>
      </c>
      <c r="AH17" s="277">
        <f>SUMIF(KGM!$B$5:$B$470,'Summary sales'!$A17,KGM!$O$5:$O$470)</f>
        <v>0</v>
      </c>
      <c r="AI17" s="277">
        <f>SUMIF(PUJ!$B$7:$B$501,'Summary sales'!$A17,PUJ!$J$7:$J$501)</f>
        <v>3723</v>
      </c>
      <c r="AJ17" s="277">
        <f>SUMIF(TORABIKACIKUPA!$B$7:$B$493,'Summary sales'!$A17,TORABIKACIKUPA!$L$7:$L$493)</f>
        <v>0</v>
      </c>
      <c r="AK17" s="277">
        <f>SUMIF(TORABIKAHF!$B$7:$B$504,'Summary sales'!$A17,TORABIKAHF!$L$7:$L$504)</f>
        <v>0</v>
      </c>
      <c r="AL17" s="277">
        <f>SUMIF(TORABIKAIC!$B$7:$B$492,'Summary sales'!$A17,TORABIKAIC!$L$7:$L$492)</f>
        <v>0</v>
      </c>
      <c r="AM17" s="277">
        <f>SUMIF(KALBEE!$B$7:$B$501,'Summary sales'!$A17,KALBEE!$J$7:$J$501)</f>
        <v>9458.3999999999069</v>
      </c>
      <c r="AN17" s="277">
        <f>SUMIF(TOYOBO!$B$7:$B$479,'Summary sales'!$A17,TOYOBO!$O$7:$O$479)</f>
        <v>0</v>
      </c>
      <c r="AO17" s="277">
        <f>SUMIF(SWS!$B$7:$B$483,'Summary sales'!$A17,SWS!$P$7:$P$483)</f>
        <v>0</v>
      </c>
      <c r="AP17" s="277">
        <f>SUMIF(KSN!$B$7:$B$483,'Summary sales'!$A17,KSN!$J$7:$J$483)</f>
        <v>3810.390000000014</v>
      </c>
      <c r="AQ17" s="277">
        <f>SUMIF(UMI!$B$7:$B$501,'Summary sales'!$A17,UMI!$J$7:$J$501)</f>
        <v>17741.951999999583</v>
      </c>
      <c r="AR17" s="277">
        <f>SUMIF(IPT!$B$7:$B$500,'Summary sales'!$A17,IPT!$J$7:$J$500)</f>
        <v>2003.9199999999255</v>
      </c>
      <c r="AS17" s="277">
        <f>SUMIF(KBRU!$B$8:$B$501,'Summary sales'!$A17,KBRU!$J$8:$J$501)</f>
        <v>993.54000000003725</v>
      </c>
      <c r="AT17" s="277">
        <f>SUMIF(AMI!$B$7:$B$499,'Summary sales'!$A17,AMI!$J$7:$J$499)</f>
        <v>8520.109999999404</v>
      </c>
      <c r="AU17" s="277">
        <f>SUMIF(KA!$B$7:$B$501,'Summary sales'!$A17,KA!$J$7:$J$501)</f>
        <v>2464.070000000007</v>
      </c>
      <c r="AV17" s="277">
        <f>SUMIF(KTN!$B$7:$B$500,'Summary sales'!$A17,KTN!$J$7:$J$500)</f>
        <v>979.90999999991618</v>
      </c>
      <c r="AW17" s="277">
        <f>SUMIF(TOMIMOTO!$B$7:$B$500,'Summary sales'!$A17,TOMIMOTO!$J$7:$J$500)</f>
        <v>1697.7099999999627</v>
      </c>
      <c r="AX17" s="277">
        <f>SUMIF(NIAGAGARAM!$B$7:$B$502,'Summary sales'!$A17,NIAGAGARAM!$J$7:$J$502)</f>
        <v>991.14999999990687</v>
      </c>
      <c r="AY17" s="277">
        <f>SUMIF('PCI84'!$B$7:$B$501,'Summary sales'!$A17,'PCI84'!$J$7:$J$501)</f>
        <v>9136.8099999995902</v>
      </c>
      <c r="AZ17" s="277">
        <f>SUMIF(PCIM!$B$7:$B$501,'Summary sales'!$A17,PCIM!$J$7:$J$501)</f>
        <v>1483.5200000000186</v>
      </c>
      <c r="BA17" s="277">
        <f>SUMIF(INDOFOOD!$B$7:$B$501,'Summary sales'!$A17,INDOFOOD!$J$7:$J$501)</f>
        <v>1740.4900000002235</v>
      </c>
      <c r="BB17" s="277">
        <f>SUMIF(HCI!$B$7:$B$500,'Summary sales'!$A17,HCI!$J$7:$J$500)</f>
        <v>5885.2100000000792</v>
      </c>
      <c r="BC17" s="277">
        <f>SUMIF(DIC!$B$7:$B$499,'Summary sales'!$A17,DIC!$J$7:$J$499)</f>
        <v>5273.8899999998976</v>
      </c>
      <c r="BD17" s="277">
        <f>SUMIF(ASAHIMAS!$B$7:$B$499,'Summary sales'!$A17,ASAHIMAS!$J$7:$J$499)</f>
        <v>26134.339999999851</v>
      </c>
      <c r="BE17" s="277">
        <f>SUMIF('ABC KOGEN'!B16:B49,'Summary sales'!$A17,'ABC KOGEN'!J16:J49)</f>
        <v>3246.8999999999069</v>
      </c>
      <c r="BF17" s="277">
        <f>SUMIF(ADP!$B$7:$B$499,'Summary sales'!$A17,ADP!$J$7:$J$499)</f>
        <v>655.11000000000058</v>
      </c>
      <c r="BG17" s="277">
        <f>SUMIF(Tongtji!$B$8:$B$501,'Summary sales'!$A17,Tongtji!$J$8:$J$501)</f>
        <v>3608.2999999998137</v>
      </c>
      <c r="BH17" s="277">
        <f>SUMIF(CITYMALL!$B$7:$B$500,'Summary sales'!$A17,CITYMALL!$K$7:$K$500)</f>
        <v>0</v>
      </c>
      <c r="BI17" s="277">
        <f>SUMIF(PA!$B$7:$B$500,'Summary sales'!$A17,PA!$J$7:$J$500)</f>
        <v>742.90999999991618</v>
      </c>
      <c r="BJ17" s="277">
        <f>SUMIF(RB!$B$7:$B$500,'Summary sales'!$A17,RB!$J$7:$J$500)</f>
        <v>3983.0100000002421</v>
      </c>
      <c r="BK17" s="277">
        <f>SUMIF(GFATOM!$B$7:$B$500,'Summary sales'!$A17,GFATOM!$J$7:$J$500)</f>
        <v>2000.1599999999162</v>
      </c>
      <c r="BL17" s="277">
        <f>SUMIF(GFKULIT!$B$7:$B$500,'Summary sales'!$A17,GFKULIT!$J$7:$J$500)</f>
        <v>0</v>
      </c>
      <c r="BM17" s="277">
        <f>SUMIF(SPJES!$B$7:$B$523,'Summary sales'!$A17,SPJES!$N$7:$N$523)</f>
        <v>0</v>
      </c>
      <c r="BN17" s="277">
        <f>SUMIF(HSK!$B$7:$B$500,'Summary sales'!$A17,HSK!$N$7:$N$500)</f>
        <v>7055.2140000000581</v>
      </c>
      <c r="BO17" s="277">
        <f>SUMIF(SDM!$B$7:$B$500,'Summary sales'!$A17,SDM!$J$7:$J$500)</f>
        <v>1587.3700000001118</v>
      </c>
      <c r="BP17" s="277">
        <f>SUMIF(CCS!$B$7:$B$500,'Summary sales'!$A17,CCS!$J$7:$J$500)</f>
        <v>0</v>
      </c>
      <c r="BQ17" s="277">
        <f>SUMIF(JARGAS!$B$7:$B$500,'Summary sales'!$A17,JARGAS!$J$7:$J$500)</f>
        <v>1793.1639999999898</v>
      </c>
      <c r="BR17" s="277">
        <f>SUMIF(SBI!$B$7:$B$500,'Summary sales'!$A17,SBI!$J$7:$J$500)</f>
        <v>3212.0200000000186</v>
      </c>
      <c r="BS17" s="277">
        <f>SUMIF(JIUQI!$B$7:$B$500,'Summary sales'!$A17,JIUQI!$O$7:$O$500)</f>
        <v>0</v>
      </c>
      <c r="BT17" s="277">
        <f>SUMIF(SPGLOBAL!$B$7:$B$542,'Summary sales'!$A17,SPGLOBAL!$M$7:$M$542)</f>
        <v>0</v>
      </c>
    </row>
    <row r="18" spans="1:73">
      <c r="A18" s="248">
        <f t="shared" si="60"/>
        <v>46123</v>
      </c>
      <c r="B18" s="249">
        <f t="shared" ca="1" si="61"/>
        <v>0.83128344154504474</v>
      </c>
      <c r="C18" s="250">
        <f t="shared" si="62"/>
        <v>182688.18000000002</v>
      </c>
      <c r="D18" s="255">
        <v>100310.68</v>
      </c>
      <c r="E18" s="252">
        <v>50442.790000000008</v>
      </c>
      <c r="F18" s="252">
        <v>22294.95</v>
      </c>
      <c r="G18" s="252">
        <v>5385.79</v>
      </c>
      <c r="H18" s="252">
        <v>0</v>
      </c>
      <c r="I18" s="278">
        <v>4253.97</v>
      </c>
      <c r="J18" s="252"/>
      <c r="K18" s="278">
        <v>0</v>
      </c>
      <c r="L18" s="278"/>
      <c r="M18" s="279">
        <f t="shared" ca="1" si="59"/>
        <v>151865.65900000063</v>
      </c>
      <c r="N18" s="280">
        <f>SUMIF(CLIN!$C$7:$C$500,'Summary sales'!$A18,CLIN!$J$7:$J$500)</f>
        <v>1283.0400000000373</v>
      </c>
      <c r="O18" s="280">
        <f>SUMIF(BI!$B$7:$B$500,'Summary sales'!$A18,BI!$J$7:$J$500)</f>
        <v>620.52999999932945</v>
      </c>
      <c r="P18" s="280">
        <f>SUMIF(MKG!$B$7:$B$500,'Summary sales'!$A18,MKG!$J$7:$J$500)</f>
        <v>960.66000000014901</v>
      </c>
      <c r="Q18" s="280">
        <f>SUMIF(STM!$B$7:$B$500,'Summary sales'!$A18,STM!$J$7:$J$500)</f>
        <v>2217.8999999999069</v>
      </c>
      <c r="R18" s="280">
        <f>SUMIF(OAJ!$B$7:$B$500,'Summary sales'!$A18,OAJ!$J$7:$J$500)</f>
        <v>960.48999999999069</v>
      </c>
      <c r="S18" s="280">
        <f>SUMIF(NNI!$B$7:$B$501,'Summary sales'!$A18,NNI!$J$7:$J$501)</f>
        <v>0</v>
      </c>
      <c r="T18" s="280">
        <f>SUMIF(SHB!$B$7:$B$500,'Summary sales'!$A18,SHB!$J$7:$J$500)</f>
        <v>0</v>
      </c>
      <c r="U18" s="280">
        <f>SUMIF(GTL!$B$7:$B$501,'Summary sales'!$A18,GTL!$J$7:$J$501)</f>
        <v>876.79000000003725</v>
      </c>
      <c r="V18" s="280">
        <f>SUMIF(TWK!$B$7:$B$500,'Summary sales'!$A18,TWK!$J$7:$J$500)</f>
        <v>513.15999999991618</v>
      </c>
      <c r="W18" s="280">
        <f>SUMIF(BYC!$B$7:$B$500,'Summary sales'!$A18,BYC!$J$7:$J$500)</f>
        <v>4174.7700000014156</v>
      </c>
      <c r="X18" s="280">
        <f>SUMIF(GFIR!$B$7:$B$40,'Summary sales'!$A18,GFIR!$J$7:$J$40)+SUMIF(GFIR2!$B$7:$B$40,'Summary sales'!$A18,GFIR2!$J$7:$J$40)</f>
        <v>3457.9599999999627</v>
      </c>
      <c r="Y18" s="280">
        <f>SUMIF(SARIMURNI!$B$7:$B$502,'Summary sales'!$A18,SARIMURNI!$J$7:$J$502)</f>
        <v>701.90000000002328</v>
      </c>
      <c r="Z18" s="280">
        <f>SUMIF(HLI!$B$7:$B$499,'Summary sales'!$A18,HLI!$J$7:$J$499)</f>
        <v>3724.9599999999627</v>
      </c>
      <c r="AA18" s="280">
        <f>SUMIF(CERES!$B$7:$B$501,'Summary sales'!$A18,CERES!$J$7:$J$501)</f>
        <v>7501.2900000000373</v>
      </c>
      <c r="AB18" s="280">
        <f>SUMIF(KGM!$B$7:$B$501,'Summary sales'!$A18,KGM!$J$7:$J$501)</f>
        <v>1169.9000000000233</v>
      </c>
      <c r="AC18" s="280">
        <f>SUMIF(ALT!$B$7:$B$126,'Summary sales'!$A18,ALT!$L$7:$L$126)</f>
        <v>0</v>
      </c>
      <c r="AD18" s="280">
        <f ca="1">SUMIF(IDP!$B$7:$B$139,'Summary sales'!$A18,IDP!$O$7:$O$138)</f>
        <v>5165.41</v>
      </c>
      <c r="AE18" s="280">
        <f>SUMIF(FSI!$B$7:$B$501,'Summary sales'!$A18,FSI!$J$7:$J$501)</f>
        <v>0</v>
      </c>
      <c r="AF18" s="280">
        <f>SUMIF(EBM!$B$7:$B$500,'Summary sales'!$A18,EBM!$J$7:$J$500)</f>
        <v>41.478000000002794</v>
      </c>
      <c r="AG18" s="280">
        <f>SUMIF(CISF!$B$7:$B$500,'Summary sales'!$A18,CISF!$J$7:$J$500)</f>
        <v>4035.3999999999069</v>
      </c>
      <c r="AH18" s="280">
        <f>SUMIF(KGM!$B$5:$B$470,'Summary sales'!$A18,KGM!$O$5:$O$470)</f>
        <v>0</v>
      </c>
      <c r="AI18" s="280">
        <f>SUMIF(PUJ!$B$7:$B$501,'Summary sales'!$A18,PUJ!$J$7:$J$501)</f>
        <v>0</v>
      </c>
      <c r="AJ18" s="280">
        <f>SUMIF(TORABIKACIKUPA!$B$7:$B$493,'Summary sales'!$A18,TORABIKACIKUPA!$L$7:$L$493)</f>
        <v>0</v>
      </c>
      <c r="AK18" s="280">
        <f>SUMIF(TORABIKAHF!$B$7:$B$504,'Summary sales'!$A18,TORABIKAHF!$L$7:$L$504)</f>
        <v>0</v>
      </c>
      <c r="AL18" s="280">
        <f>SUMIF(TORABIKAIC!$B$7:$B$492,'Summary sales'!$A18,TORABIKAIC!$L$7:$L$492)</f>
        <v>0</v>
      </c>
      <c r="AM18" s="280">
        <f>SUMIF(KALBEE!$B$7:$B$501,'Summary sales'!$A18,KALBEE!$J$7:$J$501)</f>
        <v>8869.3000000000466</v>
      </c>
      <c r="AN18" s="280">
        <f>SUMIF(TOYOBO!$B$7:$B$479,'Summary sales'!$A18,TOYOBO!$O$7:$O$479)</f>
        <v>0</v>
      </c>
      <c r="AO18" s="280">
        <f>SUMIF(SWS!$B$7:$B$483,'Summary sales'!$A18,SWS!$P$7:$P$483)</f>
        <v>0</v>
      </c>
      <c r="AP18" s="280">
        <f>SUMIF(KSN!$B$7:$B$483,'Summary sales'!$A18,KSN!$J$7:$J$483)</f>
        <v>3624.7299999999814</v>
      </c>
      <c r="AQ18" s="280">
        <f>SUMIF(UMI!$B$7:$B$501,'Summary sales'!$A18,UMI!$J$7:$J$501)</f>
        <v>16041.548000000417</v>
      </c>
      <c r="AR18" s="280">
        <f>SUMIF(IPT!$B$7:$B$500,'Summary sales'!$A18,IPT!$J$7:$J$500)</f>
        <v>1883.089999999851</v>
      </c>
      <c r="AS18" s="280">
        <f>SUMIF(KBRU!$B$8:$B$501,'Summary sales'!$A18,KBRU!$J$8:$J$501)</f>
        <v>947.30999999993946</v>
      </c>
      <c r="AT18" s="280">
        <f>SUMIF(AMI!$B$7:$B$499,'Summary sales'!$A18,AMI!$J$7:$J$499)</f>
        <v>4980.070000000298</v>
      </c>
      <c r="AU18" s="280">
        <f>SUMIF(KA!$B$7:$B$501,'Summary sales'!$A18,KA!$J$7:$J$501)</f>
        <v>0</v>
      </c>
      <c r="AV18" s="280">
        <f>SUMIF(KTN!$B$7:$B$500,'Summary sales'!$A18,KTN!$J$7:$J$500)</f>
        <v>1347.4699999999721</v>
      </c>
      <c r="AW18" s="280">
        <f>SUMIF(TOMIMOTO!$B$7:$B$500,'Summary sales'!$A18,TOMIMOTO!$J$7:$J$500)</f>
        <v>1871.8000000000466</v>
      </c>
      <c r="AX18" s="280">
        <f>SUMIF(NIAGAGARAM!$B$7:$B$502,'Summary sales'!$A18,NIAGAGARAM!$J$7:$J$502)</f>
        <v>129.65000000002328</v>
      </c>
      <c r="AY18" s="280">
        <f>SUMIF('PCI84'!$B$7:$B$501,'Summary sales'!$A18,'PCI84'!$J$7:$J$501)</f>
        <v>10230.700000000186</v>
      </c>
      <c r="AZ18" s="280">
        <f>SUMIF(PCIM!$B$7:$B$501,'Summary sales'!$A18,PCIM!$J$7:$J$501)</f>
        <v>1932.7199999999721</v>
      </c>
      <c r="BA18" s="280">
        <f>SUMIF(INDOFOOD!$B$7:$B$501,'Summary sales'!$A18,INDOFOOD!$J$7:$J$501)</f>
        <v>0</v>
      </c>
      <c r="BB18" s="280">
        <f>SUMIF(HCI!$B$7:$B$500,'Summary sales'!$A18,HCI!$J$7:$J$500)</f>
        <v>0</v>
      </c>
      <c r="BC18" s="280">
        <f>SUMIF(DIC!$B$7:$B$499,'Summary sales'!$A18,DIC!$J$7:$J$499)</f>
        <v>6058.8200000000652</v>
      </c>
      <c r="BD18" s="280">
        <f>SUMIF(ASAHIMAS!$B$7:$B$499,'Summary sales'!$A18,ASAHIMAS!$J$7:$J$499)</f>
        <v>33686.290000000037</v>
      </c>
      <c r="BE18" s="280">
        <f>SUMIF('ABC KOGEN'!B17:B50,'Summary sales'!$A18,'ABC KOGEN'!J17:J50)</f>
        <v>4018.3000000000466</v>
      </c>
      <c r="BF18" s="280">
        <f>SUMIF(ADP!$B$7:$B$499,'Summary sales'!$A18,ADP!$J$7:$J$499)</f>
        <v>862.81000000000131</v>
      </c>
      <c r="BG18" s="280">
        <f>SUMIF(Tongtji!$B$8:$B$501,'Summary sales'!$A18,Tongtji!$J$8:$J$501)</f>
        <v>2537.8999999994412</v>
      </c>
      <c r="BH18" s="280">
        <f>SUMIF(CITYMALL!$B$7:$B$500,'Summary sales'!$A18,CITYMALL!$K$7:$K$500)</f>
        <v>0</v>
      </c>
      <c r="BI18" s="280">
        <f>SUMIF(PA!$B$7:$B$500,'Summary sales'!$A18,PA!$J$7:$J$500)</f>
        <v>733.94000000006054</v>
      </c>
      <c r="BJ18" s="280">
        <f>SUMIF(RB!$B$7:$B$500,'Summary sales'!$A18,RB!$J$7:$J$500)</f>
        <v>3836.0599999995902</v>
      </c>
      <c r="BK18" s="280">
        <f>SUMIF(GFATOM!$B$7:$B$500,'Summary sales'!$A18,GFATOM!$J$7:$J$500)</f>
        <v>42.209999999962747</v>
      </c>
      <c r="BL18" s="280">
        <f>SUMIF(GFKULIT!$B$7:$B$500,'Summary sales'!$A18,GFKULIT!$J$7:$J$500)</f>
        <v>0</v>
      </c>
      <c r="BM18" s="280">
        <f>SUMIF(SPJES!$B$7:$B$523,'Summary sales'!$A18,SPJES!$N$7:$N$523)</f>
        <v>0</v>
      </c>
      <c r="BN18" s="280">
        <f>SUMIF(HSK!$B$7:$B$500,'Summary sales'!$A18,HSK!$N$7:$N$500)</f>
        <v>6940.1339999998017</v>
      </c>
      <c r="BO18" s="280">
        <f>SUMIF(SDM!$B$7:$B$500,'Summary sales'!$A18,SDM!$J$7:$J$500)</f>
        <v>0</v>
      </c>
      <c r="BP18" s="280">
        <f>SUMIF(CCS!$B$7:$B$500,'Summary sales'!$A18,CCS!$J$7:$J$500)</f>
        <v>0</v>
      </c>
      <c r="BQ18" s="280">
        <f>SUMIF(JARGAS!$B$7:$B$500,'Summary sales'!$A18,JARGAS!$J$7:$J$500)</f>
        <v>1772.2390000000014</v>
      </c>
      <c r="BR18" s="280">
        <f>SUMIF(SBI!$B$7:$B$500,'Summary sales'!$A18,SBI!$J$7:$J$500)</f>
        <v>2112.9300000001676</v>
      </c>
      <c r="BS18" s="280">
        <f>SUMIF(JIUQI!$B$7:$B$500,'Summary sales'!$A18,JIUQI!$O$7:$O$500)</f>
        <v>0</v>
      </c>
      <c r="BT18" s="280">
        <f>SUMIF(SPGLOBAL!$B$7:$B$542,'Summary sales'!$A18,SPGLOBAL!$M$7:$M$542)</f>
        <v>0</v>
      </c>
    </row>
    <row r="19" spans="1:73">
      <c r="A19" s="243">
        <f t="shared" si="60"/>
        <v>46124</v>
      </c>
      <c r="B19" s="244">
        <f t="shared" ref="B19:B37" ca="1" si="63">IFERROR(M19/C19,"")</f>
        <v>0.8101807100288283</v>
      </c>
      <c r="C19" s="257">
        <f t="shared" ref="C19:C37" si="64">SUM(D19:K19)</f>
        <v>167571.22</v>
      </c>
      <c r="D19" s="246">
        <v>99786.090000000011</v>
      </c>
      <c r="E19" s="253">
        <v>37464.35</v>
      </c>
      <c r="F19" s="253">
        <v>21534</v>
      </c>
      <c r="G19" s="253">
        <v>4201.42</v>
      </c>
      <c r="H19" s="253">
        <v>0</v>
      </c>
      <c r="I19" s="274">
        <v>4585.3599999999997</v>
      </c>
      <c r="J19" s="253"/>
      <c r="K19" s="274">
        <v>0</v>
      </c>
      <c r="L19" s="274"/>
      <c r="M19" s="276">
        <f t="shared" ca="1" si="59"/>
        <v>135762.969999997</v>
      </c>
      <c r="N19" s="277">
        <f>SUMIF(CLIN!$C$7:$C$500,'Summary sales'!$A19,CLIN!$J$7:$J$500)</f>
        <v>624.5999999998603</v>
      </c>
      <c r="O19" s="283">
        <f>SUMIF(BI!$B$7:$B$500,'Summary sales'!$A19,BI!$J$7:$J$500)</f>
        <v>836.81000000052154</v>
      </c>
      <c r="P19" s="283">
        <f>SUMIF(MKG!$B$7:$B$500,'Summary sales'!$A19,MKG!$J$7:$J$500)</f>
        <v>622.75</v>
      </c>
      <c r="Q19" s="277">
        <f>SUMIF(STM!$B$7:$B$500,'Summary sales'!$A19,STM!$J$7:$J$500)</f>
        <v>511.10000000009313</v>
      </c>
      <c r="R19" s="277">
        <f>SUMIF(OAJ!$B$7:$B$500,'Summary sales'!$A19,OAJ!$J$7:$J$500)</f>
        <v>372.61999999999534</v>
      </c>
      <c r="S19" s="277">
        <f>SUMIF(NNI!$B$7:$B$501,'Summary sales'!$A19,NNI!$J$7:$J$501)</f>
        <v>0</v>
      </c>
      <c r="T19" s="283">
        <f>SUMIF(SHB!$B$7:$B$500,'Summary sales'!$A19,SHB!$J$7:$J$500)</f>
        <v>10.300000000017462</v>
      </c>
      <c r="U19" s="283">
        <f>SUMIF(GTL!$B$7:$B$501,'Summary sales'!$A19,GTL!$J$7:$J$501)</f>
        <v>902.90000000002328</v>
      </c>
      <c r="V19" s="283">
        <f>SUMIF(TWK!$B$7:$B$500,'Summary sales'!$A19,TWK!$J$7:$J$500)</f>
        <v>507.38000000000466</v>
      </c>
      <c r="W19" s="277">
        <f>SUMIF(BYC!$B$7:$B$500,'Summary sales'!$A19,BYC!$J$7:$J$500)</f>
        <v>0</v>
      </c>
      <c r="X19" s="283">
        <f>SUMIF(GFIR!$B$7:$B$40,'Summary sales'!$A19,GFIR!$J$7:$J$40)+SUMIF(GFIR2!$B$7:$B$40,'Summary sales'!$A19,GFIR2!$J$7:$J$40)</f>
        <v>3949.410000000149</v>
      </c>
      <c r="Y19" s="283">
        <f>SUMIF(SARIMURNI!$B$7:$B$502,'Summary sales'!$A19,SARIMURNI!$J$7:$J$502)</f>
        <v>154.13000000000466</v>
      </c>
      <c r="Z19" s="277">
        <f>SUMIF(HLI!$B$7:$B$499,'Summary sales'!$A19,HLI!$J$7:$J$499)</f>
        <v>3770.8200000000652</v>
      </c>
      <c r="AA19" s="283">
        <f>SUMIF(CERES!$B$7:$B$501,'Summary sales'!$A19,CERES!$J$7:$J$501)</f>
        <v>5284.2599999997765</v>
      </c>
      <c r="AB19" s="283">
        <f>SUMIF(KGM!$B$7:$B$501,'Summary sales'!$A19,KGM!$J$7:$J$501)</f>
        <v>1187.1300000000047</v>
      </c>
      <c r="AC19" s="283">
        <f>SUMIF(ALT!$B$7:$B$126,'Summary sales'!$A19,ALT!$L$7:$L$126)</f>
        <v>0</v>
      </c>
      <c r="AD19" s="283">
        <f ca="1">SUMIF(IDP!$B$7:$B$139,'Summary sales'!$A19,IDP!$O$7:$O$138)</f>
        <v>0</v>
      </c>
      <c r="AE19" s="277">
        <f>SUMIF(FSI!$B$7:$B$501,'Summary sales'!$A19,FSI!$J$7:$J$501)</f>
        <v>0</v>
      </c>
      <c r="AF19" s="283">
        <f>SUMIF(EBM!$B$7:$B$500,'Summary sales'!$A19,EBM!$J$7:$J$500)</f>
        <v>61.485999999989872</v>
      </c>
      <c r="AG19" s="277">
        <f>SUMIF(CISF!$B$7:$B$500,'Summary sales'!$A19,CISF!$J$7:$J$500)</f>
        <v>1270.3000000002794</v>
      </c>
      <c r="AH19" s="277">
        <f>SUMIF(KGM!$B$5:$B$470,'Summary sales'!$A19,KGM!$O$5:$O$470)</f>
        <v>0</v>
      </c>
      <c r="AI19" s="277">
        <f>SUMIF(PUJ!$B$7:$B$501,'Summary sales'!$A19,PUJ!$J$7:$J$501)</f>
        <v>0</v>
      </c>
      <c r="AJ19" s="277">
        <f>SUMIF(TORABIKACIKUPA!$B$7:$B$493,'Summary sales'!$A19,TORABIKACIKUPA!$L$7:$L$493)</f>
        <v>0</v>
      </c>
      <c r="AK19" s="277">
        <f>SUMIF(TORABIKAHF!$B$7:$B$504,'Summary sales'!$A19,TORABIKAHF!$L$7:$L$504)</f>
        <v>0</v>
      </c>
      <c r="AL19" s="277">
        <f>SUMIF(TORABIKAIC!$B$7:$B$492,'Summary sales'!$A19,TORABIKAIC!$L$7:$L$492)</f>
        <v>0</v>
      </c>
      <c r="AM19" s="277">
        <f>SUMIF(KALBEE!$B$7:$B$501,'Summary sales'!$A19,KALBEE!$J$7:$J$501)</f>
        <v>9402.5</v>
      </c>
      <c r="AN19" s="277">
        <f>SUMIF(TOYOBO!$B$7:$B$479,'Summary sales'!$A19,TOYOBO!$O$7:$O$479)</f>
        <v>0</v>
      </c>
      <c r="AO19" s="277">
        <f>SUMIF(SWS!$B$7:$B$483,'Summary sales'!$A19,SWS!$P$7:$P$483)</f>
        <v>0</v>
      </c>
      <c r="AP19" s="277">
        <f>SUMIF(KSN!$B$7:$B$483,'Summary sales'!$A19,KSN!$J$7:$J$483)</f>
        <v>2758.4100000000326</v>
      </c>
      <c r="AQ19" s="277">
        <f>SUMIF(UMI!$B$7:$B$501,'Summary sales'!$A19,UMI!$J$7:$J$501)</f>
        <v>7375.805999994278</v>
      </c>
      <c r="AR19" s="277">
        <f>SUMIF(IPT!$B$7:$B$500,'Summary sales'!$A19,IPT!$J$7:$J$500)</f>
        <v>2060.6900000004098</v>
      </c>
      <c r="AS19" s="277">
        <f>SUMIF(KBRU!$B$8:$B$501,'Summary sales'!$A19,KBRU!$J$8:$J$501)</f>
        <v>27.53000000002794</v>
      </c>
      <c r="AT19" s="277">
        <f>SUMIF(AMI!$B$7:$B$499,'Summary sales'!$A19,AMI!$J$7:$J$499)</f>
        <v>1067.359999999404</v>
      </c>
      <c r="AU19" s="277">
        <f>SUMIF(KA!$B$7:$B$501,'Summary sales'!$A19,KA!$J$7:$J$501)</f>
        <v>0</v>
      </c>
      <c r="AV19" s="277">
        <f>SUMIF(KTN!$B$7:$B$500,'Summary sales'!$A19,KTN!$J$7:$J$500)</f>
        <v>1369.4299999999348</v>
      </c>
      <c r="AW19" s="277">
        <f>SUMIF(TOMIMOTO!$B$7:$B$500,'Summary sales'!$A19,TOMIMOTO!$J$7:$J$500)</f>
        <v>1854.5999999999767</v>
      </c>
      <c r="AX19" s="277">
        <f>SUMIF(NIAGAGARAM!$B$7:$B$502,'Summary sales'!$A19,NIAGAGARAM!$J$7:$J$502)</f>
        <v>0</v>
      </c>
      <c r="AY19" s="277">
        <f>SUMIF('PCI84'!$B$7:$B$501,'Summary sales'!$A19,'PCI84'!$J$7:$J$501)</f>
        <v>10021.200000000186</v>
      </c>
      <c r="AZ19" s="277">
        <f>SUMIF(PCIM!$B$7:$B$501,'Summary sales'!$A19,PCIM!$J$7:$J$501)</f>
        <v>2658.1499999999069</v>
      </c>
      <c r="BA19" s="277">
        <f>SUMIF(INDOFOOD!$B$7:$B$501,'Summary sales'!$A19,INDOFOOD!$J$7:$J$501)</f>
        <v>0</v>
      </c>
      <c r="BB19" s="277">
        <f>SUMIF(HCI!$B$7:$B$500,'Summary sales'!$A19,HCI!$J$7:$J$500)</f>
        <v>0</v>
      </c>
      <c r="BC19" s="277">
        <f>SUMIF(DIC!$B$7:$B$499,'Summary sales'!$A19,DIC!$J$7:$J$499)</f>
        <v>5961.9699999999721</v>
      </c>
      <c r="BD19" s="277">
        <f>SUMIF(ASAHIMAS!$B$7:$B$499,'Summary sales'!$A19,ASAHIMAS!$J$7:$J$499)</f>
        <v>51038.890000000596</v>
      </c>
      <c r="BE19" s="277">
        <f>SUMIF('ABC KOGEN'!B18:B51,'Summary sales'!$A19,'ABC KOGEN'!J18:J51)</f>
        <v>5379.8899999998976</v>
      </c>
      <c r="BF19" s="277">
        <f>SUMIF(ADP!$B$7:$B$499,'Summary sales'!$A19,ADP!$J$7:$J$499)</f>
        <v>104.48999999999796</v>
      </c>
      <c r="BG19" s="277">
        <f>SUMIF(Tongtji!$B$8:$B$501,'Summary sales'!$A19,Tongtji!$J$8:$J$501)</f>
        <v>4212.4000000003725</v>
      </c>
      <c r="BH19" s="277">
        <f>SUMIF(CITYMALL!$B$7:$B$500,'Summary sales'!$A19,CITYMALL!$K$7:$K$500)</f>
        <v>0</v>
      </c>
      <c r="BI19" s="277">
        <f>SUMIF(PA!$B$7:$B$500,'Summary sales'!$A19,PA!$J$7:$J$500)</f>
        <v>713.85999999998603</v>
      </c>
      <c r="BJ19" s="277">
        <f>SUMIF(RB!$B$7:$B$500,'Summary sales'!$A19,RB!$J$7:$J$500)</f>
        <v>4014.980000000447</v>
      </c>
      <c r="BK19" s="277">
        <f>SUMIF(GFATOM!$B$7:$B$500,'Summary sales'!$A19,GFATOM!$J$7:$J$500)</f>
        <v>54.060000000055879</v>
      </c>
      <c r="BL19" s="277">
        <f>SUMIF(GFKULIT!$B$7:$B$500,'Summary sales'!$A19,GFKULIT!$J$7:$J$500)</f>
        <v>990.77599999995437</v>
      </c>
      <c r="BM19" s="277">
        <f>SUMIF(SPJES!$B$7:$B$523,'Summary sales'!$A19,SPJES!$N$7:$N$523)</f>
        <v>0</v>
      </c>
      <c r="BN19" s="277">
        <f>SUMIF(HSK!$B$7:$B$500,'Summary sales'!$A19,HSK!$N$7:$N$500)</f>
        <v>1871.9810000006109</v>
      </c>
      <c r="BO19" s="277">
        <f>SUMIF(SDM!$B$7:$B$500,'Summary sales'!$A19,SDM!$J$7:$J$500)</f>
        <v>0</v>
      </c>
      <c r="BP19" s="277">
        <f>SUMIF(CCS!$B$7:$B$500,'Summary sales'!$A19,CCS!$J$7:$J$500)</f>
        <v>0</v>
      </c>
      <c r="BQ19" s="277">
        <f>SUMIF(JARGAS!$B$7:$B$500,'Summary sales'!$A19,JARGAS!$J$7:$J$500)</f>
        <v>1538.8410000000149</v>
      </c>
      <c r="BR19" s="277">
        <f>SUMIF(SBI!$B$7:$B$500,'Summary sales'!$A19,SBI!$J$7:$J$500)</f>
        <v>1219.160000000149</v>
      </c>
      <c r="BS19" s="277">
        <f>SUMIF(JIUQI!$B$7:$B$500,'Summary sales'!$A19,JIUQI!$O$7:$O$500)</f>
        <v>0</v>
      </c>
      <c r="BT19" s="277">
        <f>SUMIF(SPGLOBAL!$B$7:$B$542,'Summary sales'!$A19,SPGLOBAL!$M$7:$M$542)</f>
        <v>0</v>
      </c>
    </row>
    <row r="20" spans="1:73">
      <c r="A20" s="248">
        <f t="shared" si="60"/>
        <v>46125</v>
      </c>
      <c r="B20" s="249">
        <f t="shared" ca="1" si="63"/>
        <v>1.1415860230208354</v>
      </c>
      <c r="C20" s="250">
        <f t="shared" si="64"/>
        <v>167980.78999999998</v>
      </c>
      <c r="D20" s="251">
        <v>96651.079999999987</v>
      </c>
      <c r="E20" s="252">
        <v>39592.39</v>
      </c>
      <c r="F20" s="252">
        <v>21876.280000000002</v>
      </c>
      <c r="G20" s="252">
        <v>5515.69</v>
      </c>
      <c r="H20" s="252">
        <v>0</v>
      </c>
      <c r="I20" s="278">
        <v>4345.3500000000004</v>
      </c>
      <c r="J20" s="252"/>
      <c r="K20" s="278">
        <v>0</v>
      </c>
      <c r="L20" s="278"/>
      <c r="M20" s="279">
        <f t="shared" ca="1" si="59"/>
        <v>191764.52199999811</v>
      </c>
      <c r="N20" s="280">
        <f>SUMIF(CLIN!$C$7:$C$500,'Summary sales'!$A20,CLIN!$J$7:$J$500)</f>
        <v>1006.940000000177</v>
      </c>
      <c r="O20" s="280">
        <f>SUMIF(BI!$B$7:$B$500,'Summary sales'!$A20,BI!$J$7:$J$500)</f>
        <v>1687.5999999996275</v>
      </c>
      <c r="P20" s="280">
        <f>SUMIF(MKG!$B$7:$B$500,'Summary sales'!$A20,MKG!$J$7:$J$500)</f>
        <v>1435.1299999998882</v>
      </c>
      <c r="Q20" s="280">
        <f>SUMIF(STM!$B$7:$B$500,'Summary sales'!$A20,STM!$J$7:$J$500)</f>
        <v>2520</v>
      </c>
      <c r="R20" s="280">
        <f>SUMIF(OAJ!$B$7:$B$500,'Summary sales'!$A20,OAJ!$J$7:$J$500)</f>
        <v>612.5899999999674</v>
      </c>
      <c r="S20" s="280">
        <f>SUMIF(NNI!$B$7:$B$501,'Summary sales'!$A20,NNI!$J$7:$J$501)</f>
        <v>0</v>
      </c>
      <c r="T20" s="280">
        <f>SUMIF(SHB!$B$7:$B$500,'Summary sales'!$A20,SHB!$J$7:$J$500)</f>
        <v>60.799999999988358</v>
      </c>
      <c r="U20" s="280">
        <f>SUMIF(GTL!$B$7:$B$501,'Summary sales'!$A20,GTL!$J$7:$J$501)</f>
        <v>889.30999999993946</v>
      </c>
      <c r="V20" s="280">
        <f>SUMIF(TWK!$B$7:$B$500,'Summary sales'!$A20,TWK!$J$7:$J$500)</f>
        <v>733.38000000000466</v>
      </c>
      <c r="W20" s="280">
        <f>SUMIF(BYC!$B$7:$B$500,'Summary sales'!$A20,BYC!$J$7:$J$500)</f>
        <v>4640.4799999985844</v>
      </c>
      <c r="X20" s="280">
        <f>SUMIF(GFIR!$B$7:$B$40,'Summary sales'!$A20,GFIR!$J$7:$J$40)+SUMIF(GFIR2!$B$7:$B$40,'Summary sales'!$A20,GFIR2!$J$7:$J$40)</f>
        <v>4085.8300000000745</v>
      </c>
      <c r="Y20" s="280">
        <f>SUMIF(SARIMURNI!$B$7:$B$502,'Summary sales'!$A20,SARIMURNI!$J$7:$J$502)</f>
        <v>1466.0299999999115</v>
      </c>
      <c r="Z20" s="280">
        <f>SUMIF(HLI!$B$7:$B$499,'Summary sales'!$A20,HLI!$J$7:$J$499)</f>
        <v>3731.2299999999814</v>
      </c>
      <c r="AA20" s="280">
        <f>SUMIF(CERES!$B$7:$B$501,'Summary sales'!$A20,CERES!$J$7:$J$501)</f>
        <v>9231.1899999999441</v>
      </c>
      <c r="AB20" s="280">
        <f>SUMIF(KGM!$B$7:$B$501,'Summary sales'!$A20,KGM!$J$7:$J$501)</f>
        <v>1436.1700000000419</v>
      </c>
      <c r="AC20" s="280">
        <f>SUMIF(ALT!$B$7:$B$126,'Summary sales'!$A20,ALT!$L$7:$L$126)</f>
        <v>845.80199999990873</v>
      </c>
      <c r="AD20" s="280">
        <f ca="1">SUMIF(IDP!$B$7:$B$139,'Summary sales'!$A20,IDP!$O$7:$O$138)</f>
        <v>5227.13</v>
      </c>
      <c r="AE20" s="280">
        <f>SUMIF(FSI!$B$7:$B$501,'Summary sales'!$A20,FSI!$J$7:$J$501)</f>
        <v>74.399999999994179</v>
      </c>
      <c r="AF20" s="280">
        <f>SUMIF(EBM!$B$7:$B$500,'Summary sales'!$A20,EBM!$J$7:$J$500)</f>
        <v>49.495000000009895</v>
      </c>
      <c r="AG20" s="280">
        <f>SUMIF(CISF!$B$7:$B$500,'Summary sales'!$A20,CISF!$J$7:$J$500)</f>
        <v>3517.5</v>
      </c>
      <c r="AH20" s="280">
        <f>SUMIF(KGM!$B$5:$B$470,'Summary sales'!$A20,KGM!$O$5:$O$470)</f>
        <v>0</v>
      </c>
      <c r="AI20" s="280">
        <f>SUMIF(PUJ!$B$7:$B$501,'Summary sales'!$A20,PUJ!$J$7:$J$501)</f>
        <v>4136.7999999998137</v>
      </c>
      <c r="AJ20" s="280">
        <f>SUMIF(TORABIKACIKUPA!$B$7:$B$493,'Summary sales'!$A20,TORABIKACIKUPA!$L$7:$L$493)</f>
        <v>0</v>
      </c>
      <c r="AK20" s="280">
        <f>SUMIF(TORABIKAHF!$B$7:$B$504,'Summary sales'!$A20,TORABIKAHF!$L$7:$L$504)</f>
        <v>0</v>
      </c>
      <c r="AL20" s="280">
        <f>SUMIF(TORABIKAIC!$B$7:$B$492,'Summary sales'!$A20,TORABIKAIC!$L$7:$L$492)</f>
        <v>0</v>
      </c>
      <c r="AM20" s="280">
        <f>SUMIF(KALBEE!$B$7:$B$501,'Summary sales'!$A20,KALBEE!$J$7:$J$501)</f>
        <v>4446.5</v>
      </c>
      <c r="AN20" s="280">
        <f>SUMIF(TOYOBO!$B$7:$B$479,'Summary sales'!$A20,TOYOBO!$O$7:$O$479)</f>
        <v>0</v>
      </c>
      <c r="AO20" s="280">
        <f>SUMIF(SWS!$B$7:$B$483,'Summary sales'!$A20,SWS!$P$7:$P$483)</f>
        <v>0</v>
      </c>
      <c r="AP20" s="280">
        <f>SUMIF(KSN!$B$7:$B$483,'Summary sales'!$A20,KSN!$J$7:$J$483)</f>
        <v>3534.609999999986</v>
      </c>
      <c r="AQ20" s="280">
        <f>SUMIF(UMI!$B$7:$B$501,'Summary sales'!$A20,UMI!$J$7:$J$501)</f>
        <v>13436.387000001967</v>
      </c>
      <c r="AR20" s="280">
        <f>SUMIF(IPT!$B$7:$B$500,'Summary sales'!$A20,IPT!$J$7:$J$500)</f>
        <v>2399.3699999991804</v>
      </c>
      <c r="AS20" s="280">
        <f>SUMIF(KBRU!$B$8:$B$501,'Summary sales'!$A20,KBRU!$J$8:$J$501)</f>
        <v>1031.609999999986</v>
      </c>
      <c r="AT20" s="280">
        <f>SUMIF(AMI!$B$7:$B$499,'Summary sales'!$A20,AMI!$J$7:$J$499)</f>
        <v>9289.9200000008568</v>
      </c>
      <c r="AU20" s="280">
        <f>SUMIF(KA!$B$7:$B$501,'Summary sales'!$A20,KA!$J$7:$J$501)</f>
        <v>4882.8300000000163</v>
      </c>
      <c r="AV20" s="280">
        <f>SUMIF(KTN!$B$7:$B$500,'Summary sales'!$A20,KTN!$J$7:$J$500)</f>
        <v>1618.2600000000093</v>
      </c>
      <c r="AW20" s="280">
        <f>SUMIF(TOMIMOTO!$B$7:$B$500,'Summary sales'!$A20,TOMIMOTO!$J$7:$J$500)</f>
        <v>1623.7700000000186</v>
      </c>
      <c r="AX20" s="280">
        <f>SUMIF(NIAGAGARAM!$B$7:$B$502,'Summary sales'!$A20,NIAGAGARAM!$J$7:$J$502)</f>
        <v>650.70000000006985</v>
      </c>
      <c r="AY20" s="280">
        <f>SUMIF('PCI84'!$B$7:$B$501,'Summary sales'!$A20,'PCI84'!$J$7:$J$501)</f>
        <v>9129.589999999851</v>
      </c>
      <c r="AZ20" s="280">
        <f>SUMIF(PCIM!$B$7:$B$501,'Summary sales'!$A20,PCIM!$J$7:$J$501)</f>
        <v>1881.6799999999348</v>
      </c>
      <c r="BA20" s="280">
        <f>SUMIF(INDOFOOD!$B$7:$B$501,'Summary sales'!$A20,INDOFOOD!$J$7:$J$501)</f>
        <v>282.13999999966472</v>
      </c>
      <c r="BB20" s="280">
        <f>SUMIF(HCI!$B$7:$B$500,'Summary sales'!$A20,HCI!$J$7:$J$500)</f>
        <v>5731.1300000000047</v>
      </c>
      <c r="BC20" s="280">
        <f>SUMIF(DIC!$B$7:$B$499,'Summary sales'!$A20,DIC!$J$7:$J$499)</f>
        <v>6290.9699999999721</v>
      </c>
      <c r="BD20" s="280">
        <f>SUMIF(ASAHIMAS!$B$7:$B$499,'Summary sales'!$A20,ASAHIMAS!$J$7:$J$499)</f>
        <v>43804.509999999776</v>
      </c>
      <c r="BE20" s="280">
        <f>SUMIF('ABC KOGEN'!B19:B52,'Summary sales'!$A20,'ABC KOGEN'!J19:J52)</f>
        <v>5447.3800000001211</v>
      </c>
      <c r="BF20" s="280">
        <f>SUMIF(ADP!$B$7:$B$499,'Summary sales'!$A20,ADP!$J$7:$J$499)</f>
        <v>1006.7000000000007</v>
      </c>
      <c r="BG20" s="280">
        <f>SUMIF(Tongtji!$B$8:$B$501,'Summary sales'!$A20,Tongtji!$J$8:$J$501)</f>
        <v>4280.7000000001863</v>
      </c>
      <c r="BH20" s="280">
        <f>SUMIF(CITYMALL!$B$7:$B$500,'Summary sales'!$A20,CITYMALL!$K$7:$K$500)</f>
        <v>0</v>
      </c>
      <c r="BI20" s="280">
        <f>SUMIF(PA!$B$7:$B$500,'Summary sales'!$A20,PA!$J$7:$J$500)</f>
        <v>700.56999999994878</v>
      </c>
      <c r="BJ20" s="280">
        <f>SUMIF(RB!$B$7:$B$500,'Summary sales'!$A20,RB!$J$7:$J$500)</f>
        <v>3913.0999999996275</v>
      </c>
      <c r="BK20" s="280">
        <f>SUMIF(GFATOM!$B$7:$B$500,'Summary sales'!$A20,GFATOM!$J$7:$J$500)</f>
        <v>5139.7199999999721</v>
      </c>
      <c r="BL20" s="280">
        <f>SUMIF(GFKULIT!$B$7:$B$500,'Summary sales'!$A20,GFKULIT!$J$7:$J$500)</f>
        <v>1953.6609999999637</v>
      </c>
      <c r="BM20" s="280">
        <f>SUMIF(SPJES!$B$7:$B$523,'Summary sales'!$A20,SPJES!$N$7:$N$523)</f>
        <v>0</v>
      </c>
      <c r="BN20" s="280">
        <f>SUMIF(HSK!$B$7:$B$500,'Summary sales'!$A20,HSK!$N$7:$N$500)</f>
        <v>5767.3189999993847</v>
      </c>
      <c r="BO20" s="280">
        <f>SUMIF(SDM!$B$7:$B$500,'Summary sales'!$A20,SDM!$J$7:$J$500)</f>
        <v>1093.8599999998696</v>
      </c>
      <c r="BP20" s="280">
        <f>SUMIF(CCS!$B$7:$B$500,'Summary sales'!$A20,CCS!$J$7:$J$500)</f>
        <v>0</v>
      </c>
      <c r="BQ20" s="280">
        <f>SUMIF(JARGAS!$B$7:$B$500,'Summary sales'!$A20,JARGAS!$J$7:$J$500)</f>
        <v>1724.3279999999795</v>
      </c>
      <c r="BR20" s="280">
        <f>SUMIF(SBI!$B$7:$B$500,'Summary sales'!$A20,SBI!$J$7:$J$500)</f>
        <v>3315.3999999999069</v>
      </c>
      <c r="BS20" s="280">
        <f>SUMIF(JIUQI!$B$7:$B$500,'Summary sales'!$A20,JIUQI!$O$7:$O$500)</f>
        <v>0</v>
      </c>
      <c r="BT20" s="280">
        <f>SUMIF(SPGLOBAL!$B$7:$B$542,'Summary sales'!$A20,SPGLOBAL!$M$7:$M$542)</f>
        <v>0</v>
      </c>
      <c r="BU20" s="236"/>
    </row>
    <row r="21" spans="1:73">
      <c r="A21" s="243">
        <f t="shared" si="60"/>
        <v>46126</v>
      </c>
      <c r="B21" s="256">
        <f t="shared" ca="1" si="63"/>
        <v>1.1878544184134388</v>
      </c>
      <c r="C21" s="257">
        <f t="shared" si="64"/>
        <v>167939.91999999998</v>
      </c>
      <c r="D21" s="246">
        <v>103628.60999999997</v>
      </c>
      <c r="E21" s="253">
        <v>43687.960000000006</v>
      </c>
      <c r="F21" s="247">
        <v>16442.93</v>
      </c>
      <c r="G21" s="253">
        <v>0</v>
      </c>
      <c r="H21" s="253">
        <v>0</v>
      </c>
      <c r="I21" s="274">
        <v>4180.42</v>
      </c>
      <c r="J21" s="253"/>
      <c r="K21" s="274">
        <v>0</v>
      </c>
      <c r="L21" s="274"/>
      <c r="M21" s="276">
        <f t="shared" ca="1" si="59"/>
        <v>199488.1759999994</v>
      </c>
      <c r="N21" s="277">
        <f>SUMIF(CLIN!$C$7:$C$500,'Summary sales'!$A21,CLIN!$J$7:$J$500)</f>
        <v>1162.7600000000093</v>
      </c>
      <c r="O21" s="283">
        <f>SUMIF(BI!$B$7:$B$500,'Summary sales'!$A21,BI!$J$7:$J$500)</f>
        <v>1953.2599999997765</v>
      </c>
      <c r="P21" s="283">
        <f>SUMIF(MKG!$B$7:$B$500,'Summary sales'!$A21,MKG!$J$7:$J$500)</f>
        <v>1397.6000000000931</v>
      </c>
      <c r="Q21" s="277">
        <f>SUMIF(STM!$B$7:$B$500,'Summary sales'!$A21,STM!$J$7:$J$500)</f>
        <v>3534.2000000001863</v>
      </c>
      <c r="R21" s="283">
        <f>SUMIF(OAJ!$B$7:$B$500,'Summary sales'!$A21,OAJ!$J$7:$J$500)</f>
        <v>860.56000000005588</v>
      </c>
      <c r="S21" s="283">
        <f>SUMIF(NNI!$B$7:$B$501,'Summary sales'!$A21,NNI!$J$7:$J$501)</f>
        <v>0</v>
      </c>
      <c r="T21" s="283">
        <f>SUMIF(SHB!$B$7:$B$500,'Summary sales'!$A21,SHB!$J$7:$J$500)</f>
        <v>241.44000000000233</v>
      </c>
      <c r="U21" s="283">
        <f>SUMIF(GTL!$B$7:$B$501,'Summary sales'!$A21,GTL!$J$7:$J$501)</f>
        <v>949.98999999999069</v>
      </c>
      <c r="V21" s="283">
        <f>SUMIF(TWK!$B$7:$B$500,'Summary sales'!$A21,TWK!$J$7:$J$500)</f>
        <v>776.35999999998603</v>
      </c>
      <c r="W21" s="277">
        <f>SUMIF(BYC!$B$7:$B$500,'Summary sales'!$A21,BYC!$J$7:$J$500)</f>
        <v>5199.660000000149</v>
      </c>
      <c r="X21" s="283">
        <f>SUMIF(GFIR!$B$7:$B$40,'Summary sales'!$A21,GFIR!$J$7:$J$40)+SUMIF(GFIR2!$B$7:$B$40,'Summary sales'!$A21,GFIR2!$J$7:$J$40)</f>
        <v>4386.2999999998137</v>
      </c>
      <c r="Y21" s="283">
        <f>SUMIF(SARIMURNI!$B$7:$B$502,'Summary sales'!$A21,SARIMURNI!$J$7:$J$502)</f>
        <v>1521.3000000000466</v>
      </c>
      <c r="Z21" s="277">
        <f>SUMIF(HLI!$B$7:$B$499,'Summary sales'!$A21,HLI!$J$7:$J$499)</f>
        <v>3681.0500000000466</v>
      </c>
      <c r="AA21" s="283">
        <f>SUMIF(CERES!$B$7:$B$501,'Summary sales'!$A21,CERES!$J$7:$J$501)</f>
        <v>9813.160000000149</v>
      </c>
      <c r="AB21" s="283">
        <f>SUMIF(KGM!$B$7:$B$501,'Summary sales'!$A21,KGM!$J$7:$J$501)</f>
        <v>1254.9499999999534</v>
      </c>
      <c r="AC21" s="283">
        <f>SUMIF(ALT!$B$7:$B$126,'Summary sales'!$A21,ALT!$L$7:$L$126)</f>
        <v>1548.2050000000745</v>
      </c>
      <c r="AD21" s="277">
        <f ca="1">SUMIF(IDP!$B$7:$B$139,'Summary sales'!$A21,IDP!$O$7:$O$138)</f>
        <v>5442.13</v>
      </c>
      <c r="AE21" s="277">
        <f>SUMIF(FSI!$B$7:$B$501,'Summary sales'!$A21,FSI!$J$7:$J$501)</f>
        <v>77.600000000005821</v>
      </c>
      <c r="AF21" s="283">
        <f>SUMIF(EBM!$B$7:$B$500,'Summary sales'!$A21,EBM!$J$7:$J$500)</f>
        <v>46.554999999993015</v>
      </c>
      <c r="AG21" s="277">
        <f>SUMIF(CISF!$B$7:$B$500,'Summary sales'!$A21,CISF!$J$7:$J$500)</f>
        <v>3492.6999999997206</v>
      </c>
      <c r="AH21" s="277">
        <f>SUMIF(KGM!$B$5:$B$470,'Summary sales'!$A21,KGM!$O$5:$O$470)</f>
        <v>0</v>
      </c>
      <c r="AI21" s="277">
        <f>SUMIF(PUJ!$B$7:$B$501,'Summary sales'!$A21,PUJ!$J$7:$J$501)</f>
        <v>3643.1000000005588</v>
      </c>
      <c r="AJ21" s="277">
        <f>SUMIF(TORABIKACIKUPA!$B$7:$B$493,'Summary sales'!$A21,TORABIKACIKUPA!$L$7:$L$493)</f>
        <v>0</v>
      </c>
      <c r="AK21" s="277">
        <f>SUMIF(TORABIKAHF!$B$7:$B$504,'Summary sales'!$A21,TORABIKAHF!$L$7:$L$504)</f>
        <v>0</v>
      </c>
      <c r="AL21" s="277">
        <f>SUMIF(TORABIKAIC!$B$7:$B$492,'Summary sales'!$A21,TORABIKAIC!$L$7:$L$492)</f>
        <v>0</v>
      </c>
      <c r="AM21" s="277">
        <f>SUMIF(KALBEE!$B$7:$B$501,'Summary sales'!$A21,KALBEE!$J$7:$J$501)</f>
        <v>2889.8000000000466</v>
      </c>
      <c r="AN21" s="277">
        <f>SUMIF(TOYOBO!$B$7:$B$479,'Summary sales'!$A21,TOYOBO!$O$7:$O$479)</f>
        <v>0</v>
      </c>
      <c r="AO21" s="277">
        <f>SUMIF(SWS!$B$7:$B$483,'Summary sales'!$A21,SWS!$P$7:$P$483)</f>
        <v>0</v>
      </c>
      <c r="AP21" s="277">
        <f>SUMIF(KSN!$B$7:$B$483,'Summary sales'!$A21,KSN!$J$7:$J$483)</f>
        <v>2918.0599999999977</v>
      </c>
      <c r="AQ21" s="277">
        <f>SUMIF(UMI!$B$7:$B$501,'Summary sales'!$A21,UMI!$J$7:$J$501)</f>
        <v>16438.745999999344</v>
      </c>
      <c r="AR21" s="277">
        <f>SUMIF(IPT!$B$7:$B$500,'Summary sales'!$A21,IPT!$J$7:$J$500)</f>
        <v>2652.2400000002235</v>
      </c>
      <c r="AS21" s="277">
        <f>SUMIF(KBRU!$B$8:$B$501,'Summary sales'!$A21,KBRU!$J$8:$J$501)</f>
        <v>983.69000000006054</v>
      </c>
      <c r="AT21" s="277">
        <f>SUMIF(AMI!$B$7:$B$499,'Summary sales'!$A21,AMI!$J$7:$J$499)</f>
        <v>8944.9899999992922</v>
      </c>
      <c r="AU21" s="277">
        <f>SUMIF(KA!$B$7:$B$501,'Summary sales'!$A21,KA!$J$7:$J$501)</f>
        <v>4844</v>
      </c>
      <c r="AV21" s="277">
        <f>SUMIF(KTN!$B$7:$B$500,'Summary sales'!$A21,KTN!$J$7:$J$500)</f>
        <v>1466.2399999999907</v>
      </c>
      <c r="AW21" s="277">
        <f>SUMIF(TOMIMOTO!$B$7:$B$500,'Summary sales'!$A21,TOMIMOTO!$J$7:$J$500)</f>
        <v>1917.9499999999534</v>
      </c>
      <c r="AX21" s="277">
        <f>SUMIF(NIAGAGARAM!$B$7:$B$502,'Summary sales'!$A21,NIAGAGARAM!$J$7:$J$502)</f>
        <v>624.86999999999534</v>
      </c>
      <c r="AY21" s="277">
        <f>SUMIF('PCI84'!$B$7:$B$501,'Summary sales'!$A21,'PCI84'!$J$7:$J$501)</f>
        <v>8649.8899999996647</v>
      </c>
      <c r="AZ21" s="277">
        <f>SUMIF(PCIM!$B$7:$B$501,'Summary sales'!$A21,PCIM!$J$7:$J$501)</f>
        <v>1904.5700000000652</v>
      </c>
      <c r="BA21" s="277">
        <f>SUMIF(INDOFOOD!$B$7:$B$501,'Summary sales'!$A21,INDOFOOD!$J$7:$J$501)</f>
        <v>4992.5800000000745</v>
      </c>
      <c r="BB21" s="277">
        <f>SUMIF(HCI!$B$7:$B$500,'Summary sales'!$A21,HCI!$J$7:$J$500)</f>
        <v>7668.6199999999953</v>
      </c>
      <c r="BC21" s="277">
        <f>SUMIF(DIC!$B$7:$B$499,'Summary sales'!$A21,DIC!$J$7:$J$499)</f>
        <v>6244.6800000001676</v>
      </c>
      <c r="BD21" s="277">
        <f>SUMIF(ASAHIMAS!$B$7:$B$499,'Summary sales'!$A21,ASAHIMAS!$J$7:$J$499)</f>
        <v>44681.189999999478</v>
      </c>
      <c r="BE21" s="277">
        <f>SUMIF('ABC KOGEN'!B20:B53,'Summary sales'!$A21,'ABC KOGEN'!J20:J53)</f>
        <v>6067.6399999998976</v>
      </c>
      <c r="BF21" s="277">
        <f>SUMIF(ADP!$B$7:$B$499,'Summary sales'!$A21,ADP!$J$7:$J$499)</f>
        <v>330.65999999999985</v>
      </c>
      <c r="BG21" s="277">
        <f>SUMIF(Tongtji!$B$8:$B$501,'Summary sales'!$A21,Tongtji!$J$8:$J$501)</f>
        <v>3537.2999999998137</v>
      </c>
      <c r="BH21" s="277">
        <f>SUMIF(CITYMALL!$B$7:$B$500,'Summary sales'!$A21,CITYMALL!$K$7:$K$500)</f>
        <v>0</v>
      </c>
      <c r="BI21" s="277">
        <f>SUMIF(PA!$B$7:$B$500,'Summary sales'!$A21,PA!$J$7:$J$500)</f>
        <v>723.64000000001397</v>
      </c>
      <c r="BJ21" s="277">
        <f>SUMIF(RB!$B$7:$B$500,'Summary sales'!$A21,RB!$J$7:$J$500)</f>
        <v>3734.6300000003539</v>
      </c>
      <c r="BK21" s="277">
        <f>SUMIF(GFATOM!$B$7:$B$500,'Summary sales'!$A21,GFATOM!$J$7:$J$500)</f>
        <v>2010.3999999999069</v>
      </c>
      <c r="BL21" s="277">
        <f>SUMIF(GFKULIT!$B$7:$B$500,'Summary sales'!$A21,GFKULIT!$J$7:$J$500)</f>
        <v>1684.0160000000615</v>
      </c>
      <c r="BM21" s="277">
        <f>SUMIF(SPJES!$B$7:$B$523,'Summary sales'!$A21,SPJES!$N$7:$N$523)</f>
        <v>0</v>
      </c>
      <c r="BN21" s="277">
        <f>SUMIF(HSK!$B$7:$B$500,'Summary sales'!$A21,HSK!$N$7:$N$500)</f>
        <v>7024.384000000362</v>
      </c>
      <c r="BO21" s="277">
        <f>SUMIF(SDM!$B$7:$B$500,'Summary sales'!$A21,SDM!$J$7:$J$500)</f>
        <v>1068.7000000001863</v>
      </c>
      <c r="BP21" s="277">
        <f>SUMIF(CCS!$B$7:$B$500,'Summary sales'!$A21,CCS!$J$7:$J$500)</f>
        <v>0</v>
      </c>
      <c r="BQ21" s="277">
        <f>SUMIF(JARGAS!$B$7:$B$500,'Summary sales'!$A21,JARGAS!$J$7:$J$500)</f>
        <v>1788.2600000000093</v>
      </c>
      <c r="BR21" s="277">
        <f>SUMIF(SBI!$B$7:$B$500,'Summary sales'!$A21,SBI!$J$7:$J$500)</f>
        <v>2713.5499999998137</v>
      </c>
      <c r="BS21" s="277">
        <f>SUMIF(JIUQI!$B$7:$B$500,'Summary sales'!$A21,JIUQI!$O$7:$O$500)</f>
        <v>0</v>
      </c>
      <c r="BT21" s="277">
        <f>SUMIF(SPGLOBAL!$B$7:$B$542,'Summary sales'!$A21,SPGLOBAL!$M$7:$M$542)</f>
        <v>0</v>
      </c>
    </row>
    <row r="22" spans="1:73">
      <c r="A22" s="248">
        <f t="shared" si="60"/>
        <v>46127</v>
      </c>
      <c r="B22" s="249">
        <f t="shared" ca="1" si="63"/>
        <v>1.1327464388788278</v>
      </c>
      <c r="C22" s="250">
        <f t="shared" si="64"/>
        <v>185941.44</v>
      </c>
      <c r="D22" s="251">
        <v>108635.65000000001</v>
      </c>
      <c r="E22" s="252">
        <v>51750.700000000004</v>
      </c>
      <c r="F22" s="252">
        <v>16865.670000000002</v>
      </c>
      <c r="G22" s="252">
        <v>4818.12</v>
      </c>
      <c r="H22" s="252">
        <v>0</v>
      </c>
      <c r="I22" s="278">
        <v>3871.3</v>
      </c>
      <c r="J22" s="252"/>
      <c r="K22" s="278">
        <v>0</v>
      </c>
      <c r="L22" s="278"/>
      <c r="M22" s="279">
        <f t="shared" ca="1" si="59"/>
        <v>210624.50400000124</v>
      </c>
      <c r="N22" s="280">
        <f>SUMIF(CLIN!$C$7:$C$500,'Summary sales'!$A22,CLIN!$J$7:$J$500)</f>
        <v>1029.2600000000093</v>
      </c>
      <c r="O22" s="280">
        <f>SUMIF(BI!$B$7:$B$500,'Summary sales'!$A22,BI!$J$7:$J$500)</f>
        <v>1849.9000000003725</v>
      </c>
      <c r="P22" s="280">
        <f>SUMIF(MKG!$B$7:$B$500,'Summary sales'!$A22,MKG!$J$7:$J$500)</f>
        <v>1222.8500000000931</v>
      </c>
      <c r="Q22" s="280">
        <f>SUMIF(STM!$B$7:$B$500,'Summary sales'!$A22,STM!$J$7:$J$500)</f>
        <v>3679.7999999998137</v>
      </c>
      <c r="R22" s="280">
        <f>SUMIF(OAJ!$B$7:$B$500,'Summary sales'!$A22,OAJ!$J$7:$J$500)</f>
        <v>750.54999999993015</v>
      </c>
      <c r="S22" s="280">
        <f>SUMIF(NNI!$B$7:$B$501,'Summary sales'!$A22,NNI!$J$7:$J$501)</f>
        <v>0</v>
      </c>
      <c r="T22" s="280">
        <f>SUMIF(SHB!$B$7:$B$500,'Summary sales'!$A22,SHB!$J$7:$J$500)</f>
        <v>318.58999999999651</v>
      </c>
      <c r="U22" s="280">
        <f>SUMIF(GTL!$B$7:$B$501,'Summary sales'!$A22,GTL!$J$7:$J$501)</f>
        <v>885.65000000002328</v>
      </c>
      <c r="V22" s="280">
        <f>SUMIF(TWK!$B$7:$B$500,'Summary sales'!$A22,TWK!$J$7:$J$500)</f>
        <v>809.45000000006985</v>
      </c>
      <c r="W22" s="280">
        <f>SUMIF(BYC!$B$7:$B$500,'Summary sales'!$A22,BYC!$J$7:$J$500)</f>
        <v>5816.3800000008196</v>
      </c>
      <c r="X22" s="280">
        <f>SUMIF(GFIR!$B$7:$B$40,'Summary sales'!$A22,GFIR!$J$7:$J$40)+SUMIF(GFIR2!$B$7:$B$40,'Summary sales'!$A22,GFIR2!$J$7:$J$40)</f>
        <v>3994.3700000001118</v>
      </c>
      <c r="Y22" s="280">
        <f>SUMIF(SARIMURNI!$B$7:$B$502,'Summary sales'!$A22,SARIMURNI!$J$7:$J$502)</f>
        <v>1364.2399999999907</v>
      </c>
      <c r="Z22" s="280">
        <f>SUMIF(HLI!$B$7:$B$499,'Summary sales'!$A22,HLI!$J$7:$J$499)</f>
        <v>3767.0199999997858</v>
      </c>
      <c r="AA22" s="280">
        <f>SUMIF(CERES!$B$7:$B$501,'Summary sales'!$A22,CERES!$J$7:$J$501)</f>
        <v>9539.3799999998882</v>
      </c>
      <c r="AB22" s="280">
        <f>SUMIF(KGM!$B$7:$B$501,'Summary sales'!$A22,KGM!$J$7:$J$501)</f>
        <v>1270.8000000000466</v>
      </c>
      <c r="AC22" s="280">
        <f>SUMIF(ALT!$B$7:$B$126,'Summary sales'!$A22,ALT!$L$7:$L$126)</f>
        <v>871.99399999994785</v>
      </c>
      <c r="AD22" s="280">
        <f ca="1">SUMIF(IDP!$B$7:$B$139,'Summary sales'!$A22,IDP!$O$7:$O$138)</f>
        <v>5633.76</v>
      </c>
      <c r="AE22" s="280">
        <f>SUMIF(FSI!$B$7:$B$501,'Summary sales'!$A22,FSI!$J$7:$J$501)</f>
        <v>75</v>
      </c>
      <c r="AF22" s="280">
        <f>SUMIF(EBM!$B$7:$B$500,'Summary sales'!$A22,EBM!$J$7:$J$500)</f>
        <v>42.10899999999674</v>
      </c>
      <c r="AG22" s="280">
        <f>SUMIF(CISF!$B$7:$B$500,'Summary sales'!$A22,CISF!$J$7:$J$500)</f>
        <v>3929.6000000000931</v>
      </c>
      <c r="AH22" s="280">
        <f>SUMIF(KGM!$B$5:$B$470,'Summary sales'!$A22,KGM!$O$5:$O$470)</f>
        <v>0</v>
      </c>
      <c r="AI22" s="280">
        <f>SUMIF(PUJ!$B$7:$B$501,'Summary sales'!$A22,PUJ!$J$7:$J$501)</f>
        <v>4163.5999999996275</v>
      </c>
      <c r="AJ22" s="280">
        <f>SUMIF(TORABIKACIKUPA!$B$7:$B$493,'Summary sales'!$A22,TORABIKACIKUPA!$L$7:$L$493)</f>
        <v>0</v>
      </c>
      <c r="AK22" s="280">
        <f>SUMIF(TORABIKAHF!$B$7:$B$504,'Summary sales'!$A22,TORABIKAHF!$L$7:$L$504)</f>
        <v>0</v>
      </c>
      <c r="AL22" s="280">
        <f>SUMIF(TORABIKAIC!$B$7:$B$492,'Summary sales'!$A22,TORABIKAIC!$L$7:$L$492)</f>
        <v>0</v>
      </c>
      <c r="AM22" s="280">
        <f>SUMIF(KALBEE!$B$7:$B$501,'Summary sales'!$A22,KALBEE!$J$7:$J$501)</f>
        <v>4155.1999999999534</v>
      </c>
      <c r="AN22" s="280">
        <f>SUMIF(TOYOBO!$B$7:$B$479,'Summary sales'!$A22,TOYOBO!$O$7:$O$479)</f>
        <v>0</v>
      </c>
      <c r="AO22" s="280">
        <f>SUMIF(SWS!$B$7:$B$483,'Summary sales'!$A22,SWS!$P$7:$P$483)</f>
        <v>0</v>
      </c>
      <c r="AP22" s="280">
        <f>SUMIF(KSN!$B$7:$B$483,'Summary sales'!$A22,KSN!$J$7:$J$483)</f>
        <v>3465.2199999999721</v>
      </c>
      <c r="AQ22" s="280">
        <f>SUMIF(UMI!$B$7:$B$501,'Summary sales'!$A22,UMI!$J$7:$J$501)</f>
        <v>17890.164999999106</v>
      </c>
      <c r="AR22" s="280">
        <f>SUMIF(IPT!$B$7:$B$500,'Summary sales'!$A22,IPT!$J$7:$J$500)</f>
        <v>2396.1900000004098</v>
      </c>
      <c r="AS22" s="280">
        <f>SUMIF(KBRU!$B$8:$B$501,'Summary sales'!$A22,KBRU!$J$8:$J$501)</f>
        <v>64.309999999939464</v>
      </c>
      <c r="AT22" s="280">
        <f>SUMIF(AMI!$B$7:$B$499,'Summary sales'!$A22,AMI!$J$7:$J$499)</f>
        <v>9051.390000000596</v>
      </c>
      <c r="AU22" s="280">
        <f>SUMIF(KA!$B$7:$B$501,'Summary sales'!$A22,KA!$J$7:$J$501)</f>
        <v>4504.0499999999884</v>
      </c>
      <c r="AV22" s="280">
        <f>SUMIF(KTN!$B$7:$B$500,'Summary sales'!$A22,KTN!$J$7:$J$500)</f>
        <v>1234.2700000000186</v>
      </c>
      <c r="AW22" s="280">
        <f>SUMIF(TOMIMOTO!$B$7:$B$500,'Summary sales'!$A22,TOMIMOTO!$J$7:$J$500)</f>
        <v>1982.609999999986</v>
      </c>
      <c r="AX22" s="280">
        <f>SUMIF(NIAGAGARAM!$B$7:$B$502,'Summary sales'!$A22,NIAGAGARAM!$J$7:$J$502)</f>
        <v>846.36999999999534</v>
      </c>
      <c r="AY22" s="280">
        <f>SUMIF('PCI84'!$B$7:$B$501,'Summary sales'!$A22,'PCI84'!$J$7:$J$501)</f>
        <v>10953.370000000112</v>
      </c>
      <c r="AZ22" s="280">
        <f>SUMIF(PCIM!$B$7:$B$501,'Summary sales'!$A22,PCIM!$J$7:$J$501)</f>
        <v>1818.5900000000838</v>
      </c>
      <c r="BA22" s="280">
        <f>SUMIF(INDOFOOD!$B$7:$B$501,'Summary sales'!$A22,INDOFOOD!$J$7:$J$501)</f>
        <v>6364.339999999851</v>
      </c>
      <c r="BB22" s="280">
        <f>SUMIF(HCI!$B$7:$B$500,'Summary sales'!$A22,HCI!$J$7:$J$500)</f>
        <v>8931.890000000014</v>
      </c>
      <c r="BC22" s="280">
        <f>SUMIF(DIC!$B$7:$B$499,'Summary sales'!$A22,DIC!$J$7:$J$499)</f>
        <v>5977.3599999998696</v>
      </c>
      <c r="BD22" s="280">
        <f>SUMIF(ASAHIMAS!$B$7:$B$499,'Summary sales'!$A22,ASAHIMAS!$J$7:$J$499)</f>
        <v>46643.209999999963</v>
      </c>
      <c r="BE22" s="280">
        <f>SUMIF('ABC KOGEN'!B21:B54,'Summary sales'!$A22,'ABC KOGEN'!J21:J54)</f>
        <v>5082.190000000177</v>
      </c>
      <c r="BF22" s="280">
        <f>SUMIF(ADP!$B$7:$B$499,'Summary sales'!$A22,ADP!$J$7:$J$499)</f>
        <v>539.43000000000029</v>
      </c>
      <c r="BG22" s="280">
        <f>SUMIF(Tongtji!$B$8:$B$501,'Summary sales'!$A22,Tongtji!$J$8:$J$501)</f>
        <v>3881.9000000003725</v>
      </c>
      <c r="BH22" s="280">
        <f>SUMIF(CITYMALL!$B$7:$B$500,'Summary sales'!$A22,CITYMALL!$K$7:$K$500)</f>
        <v>0</v>
      </c>
      <c r="BI22" s="280">
        <f>SUMIF(PA!$B$7:$B$500,'Summary sales'!$A22,PA!$J$7:$J$500)</f>
        <v>678.73999999999069</v>
      </c>
      <c r="BJ22" s="280">
        <f>SUMIF(RB!$B$7:$B$500,'Summary sales'!$A22,RB!$J$7:$J$500)</f>
        <v>3916.3699999996461</v>
      </c>
      <c r="BK22" s="280">
        <f>SUMIF(GFATOM!$B$7:$B$500,'Summary sales'!$A22,GFATOM!$J$7:$J$500)</f>
        <v>3047.6000000000931</v>
      </c>
      <c r="BL22" s="280">
        <f>SUMIF(GFKULIT!$B$7:$B$500,'Summary sales'!$A22,GFKULIT!$J$7:$J$500)</f>
        <v>2012.9830000000075</v>
      </c>
      <c r="BM22" s="280">
        <f>SUMIF(SPJES!$B$7:$B$523,'Summary sales'!$A22,SPJES!$N$7:$N$523)</f>
        <v>0</v>
      </c>
      <c r="BN22" s="280">
        <f>SUMIF(HSK!$B$7:$B$500,'Summary sales'!$A22,HSK!$N$7:$N$500)</f>
        <v>7169.8510000001625</v>
      </c>
      <c r="BO22" s="280">
        <f>SUMIF(SDM!$B$7:$B$500,'Summary sales'!$A22,SDM!$J$7:$J$500)</f>
        <v>1890.3100000000559</v>
      </c>
      <c r="BP22" s="280">
        <f>SUMIF(CCS!$B$7:$B$500,'Summary sales'!$A22,CCS!$J$7:$J$500)</f>
        <v>0</v>
      </c>
      <c r="BQ22" s="280">
        <f>SUMIF(JARGAS!$B$7:$B$500,'Summary sales'!$A22,JARGAS!$J$7:$J$500)</f>
        <v>1972.7419999999693</v>
      </c>
      <c r="BR22" s="280">
        <f>SUMIF(SBI!$B$7:$B$500,'Summary sales'!$A22,SBI!$J$7:$J$500)</f>
        <v>3139.5500000002794</v>
      </c>
      <c r="BS22" s="280">
        <f>SUMIF(JIUQI!$B$7:$B$500,'Summary sales'!$A22,JIUQI!$O$7:$O$500)</f>
        <v>0</v>
      </c>
      <c r="BT22" s="280">
        <f>SUMIF(SPGLOBAL!$B$7:$B$542,'Summary sales'!$A22,SPGLOBAL!$M$7:$M$542)</f>
        <v>0</v>
      </c>
    </row>
    <row r="23" spans="1:73">
      <c r="A23" s="243">
        <f t="shared" si="60"/>
        <v>46128</v>
      </c>
      <c r="B23" s="256">
        <f t="shared" ca="1" si="63"/>
        <v>1.1404079942466492</v>
      </c>
      <c r="C23" s="257">
        <f t="shared" si="64"/>
        <v>178775.07000000004</v>
      </c>
      <c r="D23" s="246">
        <v>104676.46000000004</v>
      </c>
      <c r="E23" s="253">
        <v>43682.68</v>
      </c>
      <c r="F23" s="247">
        <v>20901.120000000003</v>
      </c>
      <c r="G23" s="253">
        <v>5197.6000000000004</v>
      </c>
      <c r="H23" s="253">
        <v>0</v>
      </c>
      <c r="I23" s="274">
        <v>4317.21</v>
      </c>
      <c r="J23" s="253"/>
      <c r="K23" s="274">
        <v>0</v>
      </c>
      <c r="L23" s="274"/>
      <c r="M23" s="276">
        <f t="shared" ca="1" si="59"/>
        <v>203876.51900000434</v>
      </c>
      <c r="N23" s="277">
        <f>SUMIF(CLIN!$C$7:$C$500,'Summary sales'!$A23,CLIN!$J$7:$J$500)</f>
        <v>816.25</v>
      </c>
      <c r="O23" s="283">
        <f>SUMIF(BI!$B$7:$B$500,'Summary sales'!$A23,BI!$J$7:$J$500)</f>
        <v>2092.3799999989569</v>
      </c>
      <c r="P23" s="283">
        <f>SUMIF(MKG!$B$7:$B$500,'Summary sales'!$A23,MKG!$J$7:$J$500)</f>
        <v>1467.6200000001118</v>
      </c>
      <c r="Q23" s="277">
        <f>SUMIF(STM!$B$7:$B$500,'Summary sales'!$A23,STM!$J$7:$J$500)</f>
        <v>3559</v>
      </c>
      <c r="R23" s="283">
        <f>SUMIF(OAJ!$B$7:$B$500,'Summary sales'!$A23,OAJ!$J$7:$J$500)</f>
        <v>834.69000000006054</v>
      </c>
      <c r="S23" s="283">
        <f>SUMIF(NNI!$B$7:$B$501,'Summary sales'!$A23,NNI!$J$7:$J$501)</f>
        <v>0</v>
      </c>
      <c r="T23" s="283">
        <f>SUMIF(SHB!$B$7:$B$500,'Summary sales'!$A23,SHB!$J$7:$J$500)</f>
        <v>373.44000000000233</v>
      </c>
      <c r="U23" s="283">
        <f>SUMIF(GTL!$B$7:$B$501,'Summary sales'!$A23,GTL!$J$7:$J$501)</f>
        <v>951.52000000001863</v>
      </c>
      <c r="V23" s="283">
        <f>SUMIF(TWK!$B$7:$B$500,'Summary sales'!$A23,TWK!$J$7:$J$500)</f>
        <v>788.46999999997206</v>
      </c>
      <c r="W23" s="277">
        <f>SUMIF(BYC!$B$7:$B$500,'Summary sales'!$A23,BYC!$J$7:$J$500)</f>
        <v>6070.7899999991059</v>
      </c>
      <c r="X23" s="283">
        <f>SUMIF(GFIR!$B$7:$B$40,'Summary sales'!$A23,GFIR!$J$7:$J$40)+SUMIF(GFIR2!$B$7:$B$40,'Summary sales'!$A23,GFIR2!$J$7:$J$40)</f>
        <v>3664.1099999998696</v>
      </c>
      <c r="Y23" s="283">
        <f>SUMIF(SARIMURNI!$B$7:$B$502,'Summary sales'!$A23,SARIMURNI!$J$7:$J$502)</f>
        <v>1376.2000000000698</v>
      </c>
      <c r="Z23" s="277">
        <f>SUMIF(HLI!$B$7:$B$499,'Summary sales'!$A23,HLI!$J$7:$J$499)</f>
        <v>2665.9200000001583</v>
      </c>
      <c r="AA23" s="283">
        <f>SUMIF(CERES!$B$7:$B$501,'Summary sales'!$A23,CERES!$J$7:$J$501)</f>
        <v>8825.4400000004098</v>
      </c>
      <c r="AB23" s="283">
        <f>SUMIF(KGM!$B$7:$B$501,'Summary sales'!$A23,KGM!$J$7:$J$501)</f>
        <v>1374.25</v>
      </c>
      <c r="AC23" s="283">
        <f>SUMIF(ALT!$B$7:$B$126,'Summary sales'!$A23,ALT!$L$7:$L$126)</f>
        <v>1483.6510000000708</v>
      </c>
      <c r="AD23" s="277">
        <f ca="1">SUMIF(IDP!$B$7:$B$139,'Summary sales'!$A23,IDP!$O$7:$O$138)</f>
        <v>5719.08</v>
      </c>
      <c r="AE23" s="277">
        <f>SUMIF(FSI!$B$7:$B$501,'Summary sales'!$A23,FSI!$J$7:$J$501)</f>
        <v>85</v>
      </c>
      <c r="AF23" s="283">
        <f>SUMIF(EBM!$B$7:$B$500,'Summary sales'!$A23,EBM!$J$7:$J$500)</f>
        <v>54.80800000000454</v>
      </c>
      <c r="AG23" s="277">
        <f>SUMIF(CISF!$B$7:$B$500,'Summary sales'!$A23,CISF!$J$7:$J$500)</f>
        <v>4335.7000000001863</v>
      </c>
      <c r="AH23" s="277">
        <f>SUMIF(KGM!$B$5:$B$470,'Summary sales'!$A23,KGM!$O$5:$O$470)</f>
        <v>0</v>
      </c>
      <c r="AI23" s="277">
        <f>SUMIF(PUJ!$B$7:$B$501,'Summary sales'!$A23,PUJ!$J$7:$J$501)</f>
        <v>4256.7000000001863</v>
      </c>
      <c r="AJ23" s="277">
        <f>SUMIF(TORABIKACIKUPA!$B$7:$B$493,'Summary sales'!$A23,TORABIKACIKUPA!$L$7:$L$493)</f>
        <v>0</v>
      </c>
      <c r="AK23" s="277">
        <f>SUMIF(TORABIKAHF!$B$7:$B$504,'Summary sales'!$A23,TORABIKAHF!$L$7:$L$504)</f>
        <v>0</v>
      </c>
      <c r="AL23" s="277">
        <f>SUMIF(TORABIKAIC!$B$7:$B$492,'Summary sales'!$A23,TORABIKAIC!$L$7:$L$492)</f>
        <v>0</v>
      </c>
      <c r="AM23" s="277">
        <f>SUMIF(KALBEE!$B$7:$B$501,'Summary sales'!$A23,KALBEE!$J$7:$J$501)</f>
        <v>2638.5</v>
      </c>
      <c r="AN23" s="277">
        <f>SUMIF(TOYOBO!$B$7:$B$479,'Summary sales'!$A23,TOYOBO!$O$7:$O$479)</f>
        <v>0</v>
      </c>
      <c r="AO23" s="277">
        <f>SUMIF(SWS!$B$7:$B$483,'Summary sales'!$A23,SWS!$P$7:$P$483)</f>
        <v>0</v>
      </c>
      <c r="AP23" s="277">
        <f>SUMIF(KSN!$B$7:$B$483,'Summary sales'!$A23,KSN!$J$7:$J$483)</f>
        <v>3942.8699999999953</v>
      </c>
      <c r="AQ23" s="277">
        <f>SUMIF(UMI!$B$7:$B$501,'Summary sales'!$A23,UMI!$J$7:$J$501)</f>
        <v>19700.940000005066</v>
      </c>
      <c r="AR23" s="277">
        <f>SUMIF(IPT!$B$7:$B$500,'Summary sales'!$A23,IPT!$J$7:$J$500)</f>
        <v>2655.839999999851</v>
      </c>
      <c r="AS23" s="277">
        <f>SUMIF(KBRU!$B$8:$B$501,'Summary sales'!$A23,KBRU!$J$8:$J$501)</f>
        <v>987.10999999998603</v>
      </c>
      <c r="AT23" s="277">
        <f>SUMIF(AMI!$B$7:$B$499,'Summary sales'!$A23,AMI!$J$7:$J$499)</f>
        <v>8467.7099999999627</v>
      </c>
      <c r="AU23" s="277">
        <f>SUMIF(KA!$B$7:$B$501,'Summary sales'!$A23,KA!$J$7:$J$501)</f>
        <v>4714.429999999993</v>
      </c>
      <c r="AV23" s="277">
        <f>SUMIF(KTN!$B$7:$B$500,'Summary sales'!$A23,KTN!$J$7:$J$500)</f>
        <v>1276.1800000001676</v>
      </c>
      <c r="AW23" s="277">
        <f>SUMIF(TOMIMOTO!$B$7:$B$500,'Summary sales'!$A23,TOMIMOTO!$J$7:$J$500)</f>
        <v>1948.6199999999953</v>
      </c>
      <c r="AX23" s="277">
        <f>SUMIF(NIAGAGARAM!$B$7:$B$502,'Summary sales'!$A23,NIAGAGARAM!$J$7:$J$502)</f>
        <v>457.76000000000931</v>
      </c>
      <c r="AY23" s="277">
        <f>SUMIF('PCI84'!$B$7:$B$501,'Summary sales'!$A23,'PCI84'!$J$7:$J$501)</f>
        <v>7265.7200000006706</v>
      </c>
      <c r="AZ23" s="277">
        <f>SUMIF(PCIM!$B$7:$B$501,'Summary sales'!$A23,PCIM!$J$7:$J$501)</f>
        <v>1864.75</v>
      </c>
      <c r="BA23" s="277">
        <f>SUMIF(INDOFOOD!$B$7:$B$501,'Summary sales'!$A23,INDOFOOD!$J$7:$J$501)</f>
        <v>6613.7400000002235</v>
      </c>
      <c r="BB23" s="277">
        <f>SUMIF(HCI!$B$7:$B$500,'Summary sales'!$A23,HCI!$J$7:$J$500)</f>
        <v>9148.0899999999674</v>
      </c>
      <c r="BC23" s="277">
        <f>SUMIF(DIC!$B$7:$B$499,'Summary sales'!$A23,DIC!$J$7:$J$499)</f>
        <v>5645.1699999999255</v>
      </c>
      <c r="BD23" s="277">
        <f>SUMIF(ASAHIMAS!$B$7:$B$499,'Summary sales'!$A23,ASAHIMAS!$J$7:$J$499)</f>
        <v>43394.760000000708</v>
      </c>
      <c r="BE23" s="277">
        <f>SUMIF('ABC KOGEN'!B22:B55,'Summary sales'!$A23,'ABC KOGEN'!J22:J55)</f>
        <v>6195.5100000000093</v>
      </c>
      <c r="BF23" s="277">
        <f>SUMIF(ADP!$B$7:$B$499,'Summary sales'!$A23,ADP!$J$7:$J$499)</f>
        <v>872.95999999999913</v>
      </c>
      <c r="BG23" s="277">
        <f>SUMIF(Tongtji!$B$8:$B$501,'Summary sales'!$A23,Tongtji!$J$8:$J$501)</f>
        <v>4074.8999999994412</v>
      </c>
      <c r="BH23" s="277">
        <f>SUMIF(CITYMALL!$B$7:$B$500,'Summary sales'!$A23,CITYMALL!$K$7:$K$500)</f>
        <v>0</v>
      </c>
      <c r="BI23" s="277">
        <f>SUMIF(PA!$B$7:$B$500,'Summary sales'!$A23,PA!$J$7:$J$500)</f>
        <v>753.36999999999534</v>
      </c>
      <c r="BJ23" s="277">
        <f>SUMIF(RB!$B$7:$B$500,'Summary sales'!$A23,RB!$J$7:$J$500)</f>
        <v>3969.910000000149</v>
      </c>
      <c r="BK23" s="277">
        <f>SUMIF(GFATOM!$B$7:$B$500,'Summary sales'!$A23,GFATOM!$J$7:$J$500)</f>
        <v>3242.1699999999255</v>
      </c>
      <c r="BL23" s="277">
        <f>SUMIF(GFKULIT!$B$7:$B$500,'Summary sales'!$A23,GFKULIT!$J$7:$J$500)</f>
        <v>0</v>
      </c>
      <c r="BM23" s="277">
        <f>SUMIF(SPJES!$B$7:$B$523,'Summary sales'!$A23,SPJES!$N$7:$N$523)</f>
        <v>0</v>
      </c>
      <c r="BN23" s="277">
        <f>SUMIF(HSK!$B$7:$B$500,'Summary sales'!$A23,HSK!$N$7:$N$500)</f>
        <v>6933.5869999995411</v>
      </c>
      <c r="BO23" s="277">
        <f>SUMIF(SDM!$B$7:$B$500,'Summary sales'!$A23,SDM!$J$7:$J$500)</f>
        <v>1666.679999999702</v>
      </c>
      <c r="BP23" s="277">
        <f>SUMIF(CCS!$B$7:$B$500,'Summary sales'!$A23,CCS!$J$7:$J$500)</f>
        <v>0</v>
      </c>
      <c r="BQ23" s="277">
        <f>SUMIF(JARGAS!$B$7:$B$500,'Summary sales'!$A23,JARGAS!$J$7:$J$500)</f>
        <v>1749.6330000000307</v>
      </c>
      <c r="BR23" s="277">
        <f>SUMIF(SBI!$B$7:$B$500,'Summary sales'!$A23,SBI!$J$7:$J$500)</f>
        <v>2900.589999999851</v>
      </c>
      <c r="BS23" s="277">
        <f>SUMIF(JIUQI!$B$7:$B$500,'Summary sales'!$A23,JIUQI!$O$7:$O$500)</f>
        <v>0</v>
      </c>
      <c r="BT23" s="277">
        <f>SUMIF(SPGLOBAL!$B$7:$B$542,'Summary sales'!$A23,SPGLOBAL!$M$7:$M$542)</f>
        <v>0</v>
      </c>
    </row>
    <row r="24" spans="1:73">
      <c r="A24" s="248">
        <f t="shared" si="60"/>
        <v>46129</v>
      </c>
      <c r="B24" s="249">
        <f t="shared" ca="1" si="63"/>
        <v>0.92724736407335218</v>
      </c>
      <c r="C24" s="250">
        <f t="shared" si="64"/>
        <v>182892.03999999998</v>
      </c>
      <c r="D24" s="251">
        <v>103424.69999999998</v>
      </c>
      <c r="E24" s="252">
        <v>45057.780000000006</v>
      </c>
      <c r="F24" s="252">
        <v>15669.73</v>
      </c>
      <c r="G24" s="252">
        <v>8154.8</v>
      </c>
      <c r="H24" s="252">
        <v>0</v>
      </c>
      <c r="I24" s="278">
        <v>4114.57</v>
      </c>
      <c r="J24" s="252"/>
      <c r="K24" s="278">
        <v>6470.46</v>
      </c>
      <c r="L24" s="278"/>
      <c r="M24" s="279">
        <f t="shared" ca="1" si="59"/>
        <v>169586.16199999806</v>
      </c>
      <c r="N24" s="280">
        <f>SUMIF(CLIN!$C$7:$C$500,'Summary sales'!$A24,CLIN!$J$7:$J$500)</f>
        <v>1182.089999999851</v>
      </c>
      <c r="O24" s="280">
        <f>SUMIF(BI!$B$7:$B$500,'Summary sales'!$A24,BI!$J$7:$J$500)</f>
        <v>1734.1500000003725</v>
      </c>
      <c r="P24" s="280">
        <f>SUMIF(MKG!$B$7:$B$500,'Summary sales'!$A24,MKG!$J$7:$J$500)</f>
        <v>1236.9399999999441</v>
      </c>
      <c r="Q24" s="280">
        <f>SUMIF(STM!$B$7:$B$500,'Summary sales'!$A24,STM!$J$7:$J$500)</f>
        <v>3495.2000000001863</v>
      </c>
      <c r="R24" s="280">
        <f>SUMIF(OAJ!$B$7:$B$500,'Summary sales'!$A24,OAJ!$J$7:$J$500)</f>
        <v>731.10999999998603</v>
      </c>
      <c r="S24" s="280">
        <f>SUMIF(NNI!$B$7:$B$501,'Summary sales'!$A24,NNI!$J$7:$J$501)</f>
        <v>0</v>
      </c>
      <c r="T24" s="280">
        <f>SUMIF(SHB!$B$7:$B$500,'Summary sales'!$A24,SHB!$J$7:$J$500)</f>
        <v>82.559999999997672</v>
      </c>
      <c r="U24" s="280">
        <f>SUMIF(GTL!$B$7:$B$501,'Summary sales'!$A24,GTL!$J$7:$J$501)</f>
        <v>799.78000000002794</v>
      </c>
      <c r="V24" s="280">
        <f>SUMIF(TWK!$B$7:$B$500,'Summary sales'!$A24,TWK!$J$7:$J$500)</f>
        <v>707.86999999999534</v>
      </c>
      <c r="W24" s="280">
        <f>SUMIF(BYC!$B$7:$B$500,'Summary sales'!$A24,BYC!$J$7:$J$500)</f>
        <v>5753.230000000447</v>
      </c>
      <c r="X24" s="280">
        <f>SUMIF(GFIR!$B$7:$B$40,'Summary sales'!$A24,GFIR!$J$7:$J$40)+SUMIF(GFIR2!$B$7:$B$40,'Summary sales'!$A24,GFIR2!$J$7:$J$40)</f>
        <v>3786.8400000003166</v>
      </c>
      <c r="Y24" s="280">
        <f>SUMIF(SARIMURNI!$B$7:$B$502,'Summary sales'!$A24,SARIMURNI!$J$7:$J$502)</f>
        <v>1398.4699999999721</v>
      </c>
      <c r="Z24" s="280">
        <f>SUMIF(HLI!$B$7:$B$499,'Summary sales'!$A24,HLI!$J$7:$J$499)</f>
        <v>4811.8200000000652</v>
      </c>
      <c r="AA24" s="280">
        <f>SUMIF(CERES!$B$7:$B$501,'Summary sales'!$A24,CERES!$J$7:$J$501)</f>
        <v>8658.7299999999814</v>
      </c>
      <c r="AB24" s="280">
        <f>SUMIF(KGM!$B$7:$B$501,'Summary sales'!$A24,KGM!$J$7:$J$501)</f>
        <v>1353.3499999999767</v>
      </c>
      <c r="AC24" s="280">
        <f>SUMIF(ALT!$B$7:$B$126,'Summary sales'!$A24,ALT!$L$7:$L$126)</f>
        <v>844.06299999996554</v>
      </c>
      <c r="AD24" s="280">
        <f ca="1">SUMIF(IDP!$B$7:$B$139,'Summary sales'!$A24,IDP!$O$7:$O$138)</f>
        <v>5645.79</v>
      </c>
      <c r="AE24" s="280">
        <f>SUMIF(FSI!$B$7:$B$501,'Summary sales'!$A24,FSI!$J$7:$J$501)</f>
        <v>79</v>
      </c>
      <c r="AF24" s="280">
        <f>SUMIF(EBM!$B$7:$B$500,'Summary sales'!$A24,EBM!$J$7:$J$500)</f>
        <v>46.660000000003492</v>
      </c>
      <c r="AG24" s="280">
        <f>SUMIF(CISF!$B$7:$B$500,'Summary sales'!$A24,CISF!$J$7:$J$500)</f>
        <v>2576.3999999999069</v>
      </c>
      <c r="AH24" s="280">
        <f>SUMIF(KGM!$B$5:$B$470,'Summary sales'!$A24,KGM!$O$5:$O$470)</f>
        <v>0</v>
      </c>
      <c r="AI24" s="280">
        <f>SUMIF(PUJ!$B$7:$B$501,'Summary sales'!$A24,PUJ!$J$7:$J$501)</f>
        <v>4451.8999999994412</v>
      </c>
      <c r="AJ24" s="280">
        <f>SUMIF(TORABIKACIKUPA!$B$7:$B$493,'Summary sales'!$A24,TORABIKACIKUPA!$L$7:$L$493)</f>
        <v>0</v>
      </c>
      <c r="AK24" s="280">
        <f>SUMIF(TORABIKAHF!$B$7:$B$504,'Summary sales'!$A24,TORABIKAHF!$L$7:$L$504)</f>
        <v>0</v>
      </c>
      <c r="AL24" s="280">
        <f>SUMIF(TORABIKAIC!$B$7:$B$492,'Summary sales'!$A24,TORABIKAIC!$L$7:$L$492)</f>
        <v>0</v>
      </c>
      <c r="AM24" s="280">
        <f>SUMIF(KALBEE!$B$7:$B$501,'Summary sales'!$A24,KALBEE!$J$7:$J$501)</f>
        <v>2758.1999999999534</v>
      </c>
      <c r="AN24" s="280">
        <f>SUMIF(TOYOBO!$B$7:$B$479,'Summary sales'!$A24,TOYOBO!$O$7:$O$479)</f>
        <v>0</v>
      </c>
      <c r="AO24" s="280">
        <f>SUMIF(SWS!$B$7:$B$483,'Summary sales'!$A24,SWS!$P$7:$P$483)</f>
        <v>0</v>
      </c>
      <c r="AP24" s="280">
        <f>SUMIF(KSN!$B$7:$B$483,'Summary sales'!$A24,KSN!$J$7:$J$483)</f>
        <v>3411.4200000000419</v>
      </c>
      <c r="AQ24" s="280">
        <f>SUMIF(UMI!$B$7:$B$501,'Summary sales'!$A24,UMI!$J$7:$J$501)</f>
        <v>17241.572999998927</v>
      </c>
      <c r="AR24" s="280">
        <f>SUMIF(IPT!$B$7:$B$500,'Summary sales'!$A24,IPT!$J$7:$J$500)</f>
        <v>2034.7000000001863</v>
      </c>
      <c r="AS24" s="280">
        <f>SUMIF(KBRU!$B$8:$B$501,'Summary sales'!$A24,KBRU!$J$8:$J$501)</f>
        <v>0</v>
      </c>
      <c r="AT24" s="280">
        <f>SUMIF(AMI!$B$7:$B$499,'Summary sales'!$A24,AMI!$J$7:$J$499)</f>
        <v>7847.109999999404</v>
      </c>
      <c r="AU24" s="280">
        <f>SUMIF(KA!$B$7:$B$501,'Summary sales'!$A24,KA!$J$7:$J$501)</f>
        <v>2398.6900000000023</v>
      </c>
      <c r="AV24" s="280">
        <f>SUMIF(KTN!$B$7:$B$500,'Summary sales'!$A24,KTN!$J$7:$J$500)</f>
        <v>1269.2700000000186</v>
      </c>
      <c r="AW24" s="280">
        <f>SUMIF(TOMIMOTO!$B$7:$B$500,'Summary sales'!$A24,TOMIMOTO!$J$7:$J$500)</f>
        <v>2028.3000000000466</v>
      </c>
      <c r="AX24" s="280">
        <f>SUMIF(NIAGAGARAM!$B$7:$B$502,'Summary sales'!$A24,NIAGAGARAM!$J$7:$J$502)</f>
        <v>0</v>
      </c>
      <c r="AY24" s="280">
        <f>SUMIF('PCI84'!$B$7:$B$501,'Summary sales'!$A24,'PCI84'!$J$7:$J$501)</f>
        <v>5860.8199999993667</v>
      </c>
      <c r="AZ24" s="280">
        <f>SUMIF(PCIM!$B$7:$B$501,'Summary sales'!$A24,PCIM!$J$7:$J$501)</f>
        <v>1527.1399999998976</v>
      </c>
      <c r="BA24" s="280">
        <f>SUMIF(INDOFOOD!$B$7:$B$501,'Summary sales'!$A24,INDOFOOD!$J$7:$J$501)</f>
        <v>5474.0499999998137</v>
      </c>
      <c r="BB24" s="280">
        <f>SUMIF(HCI!$B$7:$B$500,'Summary sales'!$A24,HCI!$J$7:$J$500)</f>
        <v>2164.2999999999302</v>
      </c>
      <c r="BC24" s="280">
        <f>SUMIF(DIC!$B$7:$B$499,'Summary sales'!$A24,DIC!$J$7:$J$499)</f>
        <v>6221.4800000002142</v>
      </c>
      <c r="BD24" s="280">
        <f>SUMIF(ASAHIMAS!$B$7:$B$499,'Summary sales'!$A24,ASAHIMAS!$J$7:$J$499)</f>
        <v>31490.779999999329</v>
      </c>
      <c r="BE24" s="280">
        <f>SUMIF('ABC KOGEN'!B23:B56,'Summary sales'!$A24,'ABC KOGEN'!J23:J56)</f>
        <v>4359.8799999998882</v>
      </c>
      <c r="BF24" s="280">
        <f>SUMIF(ADP!$B$7:$B$499,'Summary sales'!$A24,ADP!$J$7:$J$499)</f>
        <v>724.65999999999985</v>
      </c>
      <c r="BG24" s="280">
        <f>SUMIF(Tongtji!$B$8:$B$501,'Summary sales'!$A24,Tongtji!$J$8:$J$501)</f>
        <v>3344.4000000003725</v>
      </c>
      <c r="BH24" s="280">
        <f>SUMIF(CITYMALL!$B$7:$B$500,'Summary sales'!$A24,CITYMALL!$K$7:$K$500)</f>
        <v>0</v>
      </c>
      <c r="BI24" s="280">
        <f>SUMIF(PA!$B$7:$B$500,'Summary sales'!$A24,PA!$J$7:$J$500)</f>
        <v>790.78000000002794</v>
      </c>
      <c r="BJ24" s="280">
        <f>SUMIF(RB!$B$7:$B$500,'Summary sales'!$A24,RB!$J$7:$J$500)</f>
        <v>3853.2999999998137</v>
      </c>
      <c r="BK24" s="280">
        <f>SUMIF(GFATOM!$B$7:$B$500,'Summary sales'!$A24,GFATOM!$J$7:$J$500)</f>
        <v>2041.0200000000186</v>
      </c>
      <c r="BL24" s="280">
        <f>SUMIF(GFKULIT!$B$7:$B$500,'Summary sales'!$A24,GFKULIT!$J$7:$J$500)</f>
        <v>0</v>
      </c>
      <c r="BM24" s="280">
        <f>SUMIF(SPJES!$B$7:$B$523,'Summary sales'!$A24,SPJES!$N$7:$N$523)</f>
        <v>0</v>
      </c>
      <c r="BN24" s="280">
        <f>SUMIF(HSK!$B$7:$B$500,'Summary sales'!$A24,HSK!$N$7:$N$500)</f>
        <v>7312.509000000362</v>
      </c>
      <c r="BO24" s="280">
        <f>SUMIF(SDM!$B$7:$B$500,'Summary sales'!$A24,SDM!$J$7:$J$500)</f>
        <v>1652.8500000000931</v>
      </c>
      <c r="BP24" s="280">
        <f>SUMIF(CCS!$B$7:$B$500,'Summary sales'!$A24,CCS!$J$7:$J$500)</f>
        <v>0</v>
      </c>
      <c r="BQ24" s="280">
        <f>SUMIF(JARGAS!$B$7:$B$500,'Summary sales'!$A24,JARGAS!$J$7:$J$500)</f>
        <v>1837.3269999999902</v>
      </c>
      <c r="BR24" s="280">
        <f>SUMIF(SBI!$B$7:$B$500,'Summary sales'!$A24,SBI!$J$7:$J$500)</f>
        <v>2565.6499999999069</v>
      </c>
      <c r="BS24" s="280">
        <f>SUMIF(JIUQI!$B$7:$B$500,'Summary sales'!$A24,JIUQI!$O$7:$O$500)</f>
        <v>0</v>
      </c>
      <c r="BT24" s="280">
        <f>SUMIF(SPGLOBAL!$B$7:$B$542,'Summary sales'!$A24,SPGLOBAL!$M$7:$M$542)</f>
        <v>0</v>
      </c>
    </row>
    <row r="25" spans="1:73">
      <c r="A25" s="243">
        <f t="shared" si="60"/>
        <v>46130</v>
      </c>
      <c r="B25" s="256">
        <f t="shared" ca="1" si="63"/>
        <v>0.97500470125951411</v>
      </c>
      <c r="C25" s="257">
        <f t="shared" si="64"/>
        <v>165434.38999999996</v>
      </c>
      <c r="D25" s="246">
        <v>95235.309999999969</v>
      </c>
      <c r="E25" s="253">
        <v>43895.500000000007</v>
      </c>
      <c r="F25" s="247">
        <v>16164.650000000001</v>
      </c>
      <c r="G25" s="253">
        <v>5137.93</v>
      </c>
      <c r="H25" s="253">
        <v>0</v>
      </c>
      <c r="I25" s="274">
        <v>0</v>
      </c>
      <c r="J25" s="253"/>
      <c r="K25" s="274">
        <v>5001</v>
      </c>
      <c r="L25" s="274"/>
      <c r="M25" s="276">
        <f t="shared" ca="1" si="59"/>
        <v>161299.3079999999</v>
      </c>
      <c r="N25" s="277">
        <f>SUMIF(CLIN!$C$7:$C$500,'Summary sales'!$A25,CLIN!$J$7:$J$500)</f>
        <v>909.60000000009313</v>
      </c>
      <c r="O25" s="283">
        <f>SUMIF(BI!$B$7:$B$500,'Summary sales'!$A25,BI!$J$7:$J$500)</f>
        <v>755.8600000012666</v>
      </c>
      <c r="P25" s="283">
        <f>SUMIF(MKG!$B$7:$B$500,'Summary sales'!$A25,MKG!$J$7:$J$500)</f>
        <v>940.00999999977648</v>
      </c>
      <c r="Q25" s="277">
        <f>SUMIF(STM!$B$7:$B$500,'Summary sales'!$A25,STM!$J$7:$J$500)</f>
        <v>3243</v>
      </c>
      <c r="R25" s="283">
        <f>SUMIF(OAJ!$B$7:$B$500,'Summary sales'!$A25,OAJ!$J$7:$J$500)</f>
        <v>776.61999999999534</v>
      </c>
      <c r="S25" s="283">
        <f>SUMIF(NNI!$B$7:$B$501,'Summary sales'!$A25,NNI!$J$7:$J$501)</f>
        <v>0</v>
      </c>
      <c r="T25" s="283">
        <f>SUMIF(SHB!$B$7:$B$500,'Summary sales'!$A25,SHB!$J$7:$J$500)</f>
        <v>0</v>
      </c>
      <c r="U25" s="283">
        <f>SUMIF(GTL!$B$7:$B$501,'Summary sales'!$A25,GTL!$J$7:$J$501)</f>
        <v>733.91999999992549</v>
      </c>
      <c r="V25" s="283">
        <f>SUMIF(TWK!$B$7:$B$500,'Summary sales'!$A25,TWK!$J$7:$J$500)</f>
        <v>516.69000000006054</v>
      </c>
      <c r="W25" s="277">
        <f>SUMIF(BYC!$B$7:$B$500,'Summary sales'!$A25,BYC!$J$7:$J$500)</f>
        <v>4706.8499999996275</v>
      </c>
      <c r="X25" s="283">
        <f>SUMIF(GFIR!$B$7:$B$40,'Summary sales'!$A25,GFIR!$J$7:$J$40)+SUMIF(GFIR2!$B$7:$B$40,'Summary sales'!$A25,GFIR2!$J$7:$J$40)</f>
        <v>3734.6499999999069</v>
      </c>
      <c r="Y25" s="283">
        <f>SUMIF(SARIMURNI!$B$7:$B$502,'Summary sales'!$A25,SARIMURNI!$J$7:$J$502)</f>
        <v>0</v>
      </c>
      <c r="Z25" s="277">
        <f>SUMIF(HLI!$B$7:$B$499,'Summary sales'!$A25,HLI!$J$7:$J$499)</f>
        <v>3757.7899999998044</v>
      </c>
      <c r="AA25" s="283">
        <f>SUMIF(CERES!$B$7:$B$501,'Summary sales'!$A25,CERES!$J$7:$J$501)</f>
        <v>6822.089999999851</v>
      </c>
      <c r="AB25" s="283">
        <f>SUMIF(KGM!$B$7:$B$501,'Summary sales'!$A25,KGM!$J$7:$J$501)</f>
        <v>1188.1999999999534</v>
      </c>
      <c r="AC25" s="283">
        <f>SUMIF(ALT!$B$7:$B$126,'Summary sales'!$A25,ALT!$L$7:$L$126)</f>
        <v>849.3410000000149</v>
      </c>
      <c r="AD25" s="277">
        <f ca="1">SUMIF(IDP!$B$7:$B$139,'Summary sales'!$A25,IDP!$O$7:$O$138)</f>
        <v>2831.01</v>
      </c>
      <c r="AE25" s="277">
        <f>SUMIF(FSI!$B$7:$B$501,'Summary sales'!$A25,FSI!$J$7:$J$501)</f>
        <v>0</v>
      </c>
      <c r="AF25" s="283">
        <f>SUMIF(EBM!$B$7:$B$500,'Summary sales'!$A25,EBM!$J$7:$J$500)</f>
        <v>61.119999999995343</v>
      </c>
      <c r="AG25" s="277">
        <f>SUMIF(CISF!$B$7:$B$500,'Summary sales'!$A25,CISF!$J$7:$J$500)</f>
        <v>3371.1999999997206</v>
      </c>
      <c r="AH25" s="277">
        <f>SUMIF(KGM!$B$5:$B$470,'Summary sales'!$A25,KGM!$O$5:$O$470)</f>
        <v>0</v>
      </c>
      <c r="AI25" s="277">
        <f>SUMIF(PUJ!$B$7:$B$501,'Summary sales'!$A25,PUJ!$J$7:$J$501)</f>
        <v>4019.7000000001863</v>
      </c>
      <c r="AJ25" s="277">
        <f>SUMIF(TORABIKACIKUPA!$B$7:$B$493,'Summary sales'!$A25,TORABIKACIKUPA!$L$7:$L$493)</f>
        <v>0</v>
      </c>
      <c r="AK25" s="277">
        <f>SUMIF(TORABIKAHF!$B$7:$B$504,'Summary sales'!$A25,TORABIKAHF!$L$7:$L$504)</f>
        <v>0</v>
      </c>
      <c r="AL25" s="277">
        <f>SUMIF(TORABIKAIC!$B$7:$B$492,'Summary sales'!$A25,TORABIKAIC!$L$7:$L$492)</f>
        <v>0</v>
      </c>
      <c r="AM25" s="277">
        <f>SUMIF(KALBEE!$B$7:$B$501,'Summary sales'!$A25,KALBEE!$J$7:$J$501)</f>
        <v>4541.8000000000466</v>
      </c>
      <c r="AN25" s="277">
        <f>SUMIF(TOYOBO!$B$7:$B$479,'Summary sales'!$A25,TOYOBO!$O$7:$O$479)</f>
        <v>0</v>
      </c>
      <c r="AO25" s="277">
        <f>SUMIF(SWS!$B$7:$B$483,'Summary sales'!$A25,SWS!$P$7:$P$483)</f>
        <v>0</v>
      </c>
      <c r="AP25" s="277">
        <f>SUMIF(KSN!$B$7:$B$483,'Summary sales'!$A25,KSN!$J$7:$J$483)</f>
        <v>2751.1999999999534</v>
      </c>
      <c r="AQ25" s="277">
        <f>SUMIF(UMI!$B$7:$B$501,'Summary sales'!$A25,UMI!$J$7:$J$501)</f>
        <v>19538.388999998569</v>
      </c>
      <c r="AR25" s="277">
        <f>SUMIF(IPT!$B$7:$B$500,'Summary sales'!$A25,IPT!$J$7:$J$500)</f>
        <v>2510.3300000000745</v>
      </c>
      <c r="AS25" s="277">
        <f>SUMIF(KBRU!$B$8:$B$501,'Summary sales'!$A25,KBRU!$J$8:$J$501)</f>
        <v>0</v>
      </c>
      <c r="AT25" s="277">
        <f>SUMIF(AMI!$B$7:$B$499,'Summary sales'!$A25,AMI!$J$7:$J$499)</f>
        <v>4899.3600000003353</v>
      </c>
      <c r="AU25" s="277">
        <f>SUMIF(KA!$B$7:$B$501,'Summary sales'!$A25,KA!$J$7:$J$501)</f>
        <v>0</v>
      </c>
      <c r="AV25" s="277">
        <f>SUMIF(KTN!$B$7:$B$500,'Summary sales'!$A25,KTN!$J$7:$J$500)</f>
        <v>1214.0999999998603</v>
      </c>
      <c r="AW25" s="277">
        <f>SUMIF(TOMIMOTO!$B$7:$B$500,'Summary sales'!$A25,TOMIMOTO!$J$7:$J$500)</f>
        <v>1965.7600000000093</v>
      </c>
      <c r="AX25" s="277">
        <f>SUMIF(NIAGAGARAM!$B$7:$B$502,'Summary sales'!$A25,NIAGAGARAM!$J$7:$J$502)</f>
        <v>0</v>
      </c>
      <c r="AY25" s="277">
        <f>SUMIF('PCI84'!$B$7:$B$501,'Summary sales'!$A25,'PCI84'!$J$7:$J$501)</f>
        <v>7408.2800000002608</v>
      </c>
      <c r="AZ25" s="277">
        <f>SUMIF(PCIM!$B$7:$B$501,'Summary sales'!$A25,PCIM!$J$7:$J$501)</f>
        <v>1588.4499999999534</v>
      </c>
      <c r="BA25" s="277">
        <f>SUMIF(INDOFOOD!$B$7:$B$501,'Summary sales'!$A25,INDOFOOD!$J$7:$J$501)</f>
        <v>4365.1500000003725</v>
      </c>
      <c r="BB25" s="277">
        <f>SUMIF(HCI!$B$7:$B$500,'Summary sales'!$A25,HCI!$J$7:$J$500)</f>
        <v>0</v>
      </c>
      <c r="BC25" s="277">
        <f>SUMIF(DIC!$B$7:$B$499,'Summary sales'!$A25,DIC!$J$7:$J$499)</f>
        <v>6501.2099999999627</v>
      </c>
      <c r="BD25" s="277">
        <f>SUMIF(ASAHIMAS!$B$7:$B$499,'Summary sales'!$A25,ASAHIMAS!$J$7:$J$499)</f>
        <v>40615.890000000596</v>
      </c>
      <c r="BE25" s="277">
        <f>SUMIF('ABC KOGEN'!B24:B57,'Summary sales'!$A25,'ABC KOGEN'!J24:J57)</f>
        <v>6110.9299999999348</v>
      </c>
      <c r="BF25" s="277">
        <f>SUMIF(ADP!$B$7:$B$499,'Summary sales'!$A25,ADP!$J$7:$J$499)</f>
        <v>5.5900000000001455</v>
      </c>
      <c r="BG25" s="277">
        <f>SUMIF(Tongtji!$B$8:$B$501,'Summary sales'!$A25,Tongtji!$J$8:$J$501)</f>
        <v>2553.7999999998137</v>
      </c>
      <c r="BH25" s="277">
        <f>SUMIF(CITYMALL!$B$7:$B$500,'Summary sales'!$A25,CITYMALL!$K$7:$K$500)</f>
        <v>0</v>
      </c>
      <c r="BI25" s="277">
        <f>SUMIF(PA!$B$7:$B$500,'Summary sales'!$A25,PA!$J$7:$J$500)</f>
        <v>714.9100000000326</v>
      </c>
      <c r="BJ25" s="277">
        <f>SUMIF(RB!$B$7:$B$500,'Summary sales'!$A25,RB!$J$7:$J$500)</f>
        <v>4103.2400000002235</v>
      </c>
      <c r="BK25" s="277">
        <f>SUMIF(GFATOM!$B$7:$B$500,'Summary sales'!$A25,GFATOM!$J$7:$J$500)</f>
        <v>0</v>
      </c>
      <c r="BL25" s="277">
        <f>SUMIF(GFKULIT!$B$7:$B$500,'Summary sales'!$A25,GFKULIT!$J$7:$J$500)</f>
        <v>857.96999999997206</v>
      </c>
      <c r="BM25" s="277">
        <f>SUMIF(SPJES!$B$7:$B$523,'Summary sales'!$A25,SPJES!$N$7:$N$523)</f>
        <v>0</v>
      </c>
      <c r="BN25" s="277">
        <f>SUMIF(HSK!$B$7:$B$500,'Summary sales'!$A25,HSK!$N$7:$N$500)</f>
        <v>6867.9269999997705</v>
      </c>
      <c r="BO25" s="277">
        <f>SUMIF(SDM!$B$7:$B$500,'Summary sales'!$A25,SDM!$J$7:$J$500)</f>
        <v>0</v>
      </c>
      <c r="BP25" s="277">
        <f>SUMIF(CCS!$B$7:$B$500,'Summary sales'!$A25,CCS!$J$7:$J$500)</f>
        <v>0</v>
      </c>
      <c r="BQ25" s="277">
        <f>SUMIF(JARGAS!$B$7:$B$500,'Summary sales'!$A25,JARGAS!$J$7:$J$500)</f>
        <v>1759.6209999999846</v>
      </c>
      <c r="BR25" s="277">
        <f>SUMIF(SBI!$B$7:$B$500,'Summary sales'!$A25,SBI!$J$7:$J$500)</f>
        <v>1207.75</v>
      </c>
      <c r="BS25" s="277">
        <f>SUMIF(JIUQI!$B$7:$B$500,'Summary sales'!$A25,JIUQI!$O$7:$O$500)</f>
        <v>0</v>
      </c>
      <c r="BT25" s="277">
        <f>SUMIF(SPGLOBAL!$B$7:$B$542,'Summary sales'!$A25,SPGLOBAL!$M$7:$M$542)</f>
        <v>0</v>
      </c>
    </row>
    <row r="26" spans="1:73">
      <c r="A26" s="248">
        <f t="shared" si="60"/>
        <v>46131</v>
      </c>
      <c r="B26" s="249">
        <f t="shared" ca="1" si="63"/>
        <v>0.75541720371225263</v>
      </c>
      <c r="C26" s="250">
        <f t="shared" si="64"/>
        <v>181812.62</v>
      </c>
      <c r="D26" s="251">
        <v>98590.64999999998</v>
      </c>
      <c r="E26" s="252">
        <v>48717.439999999995</v>
      </c>
      <c r="F26" s="252">
        <v>22980.89</v>
      </c>
      <c r="G26" s="252">
        <v>3184.95</v>
      </c>
      <c r="H26" s="252">
        <v>0</v>
      </c>
      <c r="I26" s="278">
        <v>8338.69</v>
      </c>
      <c r="J26" s="252"/>
      <c r="K26" s="278">
        <v>0</v>
      </c>
      <c r="L26" s="278"/>
      <c r="M26" s="279">
        <f t="shared" ca="1" si="59"/>
        <v>137344.38099999836</v>
      </c>
      <c r="N26" s="280">
        <f>SUMIF(CLIN!$C$7:$C$500,'Summary sales'!$A26,CLIN!$J$7:$J$500)</f>
        <v>581.97999999998137</v>
      </c>
      <c r="O26" s="280">
        <f>SUMIF(BI!$B$7:$B$500,'Summary sales'!$A26,BI!$J$7:$J$500)</f>
        <v>836.94999999925494</v>
      </c>
      <c r="P26" s="280">
        <f>SUMIF(MKG!$B$7:$B$500,'Summary sales'!$A26,MKG!$J$7:$J$500)</f>
        <v>639.56999999983236</v>
      </c>
      <c r="Q26" s="280">
        <f>SUMIF(STM!$B$7:$B$500,'Summary sales'!$A26,STM!$J$7:$J$500)</f>
        <v>740.1999999997206</v>
      </c>
      <c r="R26" s="280">
        <f>SUMIF(OAJ!$B$7:$B$500,'Summary sales'!$A26,OAJ!$J$7:$J$500)</f>
        <v>453.29999999993015</v>
      </c>
      <c r="S26" s="280">
        <f>SUMIF(NNI!$B$7:$B$501,'Summary sales'!$A26,NNI!$J$7:$J$501)</f>
        <v>0</v>
      </c>
      <c r="T26" s="280">
        <f>SUMIF(SHB!$B$7:$B$500,'Summary sales'!$A26,SHB!$J$7:$J$500)</f>
        <v>0</v>
      </c>
      <c r="U26" s="280">
        <f>SUMIF(GTL!$B$7:$B$501,'Summary sales'!$A26,GTL!$J$7:$J$501)</f>
        <v>785.42000000004191</v>
      </c>
      <c r="V26" s="280">
        <f>SUMIF(TWK!$B$7:$B$500,'Summary sales'!$A26,TWK!$J$7:$J$500)</f>
        <v>493.65999999991618</v>
      </c>
      <c r="W26" s="280">
        <f>SUMIF(BYC!$B$7:$B$500,'Summary sales'!$A26,BYC!$J$7:$J$500)</f>
        <v>0</v>
      </c>
      <c r="X26" s="280">
        <f>SUMIF(GFIR!$B$7:$B$40,'Summary sales'!$A26,GFIR!$J$7:$J$40)+SUMIF(GFIR2!$B$7:$B$40,'Summary sales'!$A26,GFIR2!$J$7:$J$40)</f>
        <v>955.29000000003725</v>
      </c>
      <c r="Y26" s="280">
        <f>SUMIF(SARIMURNI!$B$7:$B$502,'Summary sales'!$A26,SARIMURNI!$J$7:$J$502)</f>
        <v>129.88000000000466</v>
      </c>
      <c r="Z26" s="280">
        <f>SUMIF(HLI!$B$7:$B$499,'Summary sales'!$A26,HLI!$J$7:$J$499)</f>
        <v>3677.8200000000652</v>
      </c>
      <c r="AA26" s="280">
        <f>SUMIF(CERES!$B$7:$B$501,'Summary sales'!$A26,CERES!$J$7:$J$501)</f>
        <v>4442.7799999997951</v>
      </c>
      <c r="AB26" s="280">
        <f>SUMIF(KGM!$B$7:$B$501,'Summary sales'!$A26,KGM!$J$7:$J$501)</f>
        <v>1215.2000000000698</v>
      </c>
      <c r="AC26" s="280">
        <f>SUMIF(ALT!$B$7:$B$126,'Summary sales'!$A26,ALT!$L$7:$L$126)</f>
        <v>0</v>
      </c>
      <c r="AD26" s="280">
        <f ca="1">SUMIF(IDP!$B$7:$B$139,'Summary sales'!$A26,IDP!$O$7:$O$138)</f>
        <v>5030.87</v>
      </c>
      <c r="AE26" s="280">
        <f>SUMIF(FSI!$B$7:$B$501,'Summary sales'!$A26,FSI!$J$7:$J$501)</f>
        <v>0</v>
      </c>
      <c r="AF26" s="280">
        <f>SUMIF(EBM!$B$7:$B$500,'Summary sales'!$A26,EBM!$J$7:$J$500)</f>
        <v>61.5</v>
      </c>
      <c r="AG26" s="280">
        <f>SUMIF(CISF!$B$7:$B$500,'Summary sales'!$A26,CISF!$J$7:$J$500)</f>
        <v>71.400000000372529</v>
      </c>
      <c r="AH26" s="280">
        <f>SUMIF(KGM!$B$5:$B$470,'Summary sales'!$A26,KGM!$O$5:$O$470)</f>
        <v>0</v>
      </c>
      <c r="AI26" s="280">
        <f>SUMIF(PUJ!$B$7:$B$501,'Summary sales'!$A26,PUJ!$J$7:$J$501)</f>
        <v>0</v>
      </c>
      <c r="AJ26" s="280">
        <f>SUMIF(TORABIKACIKUPA!$B$7:$B$493,'Summary sales'!$A26,TORABIKACIKUPA!$L$7:$L$493)</f>
        <v>0</v>
      </c>
      <c r="AK26" s="280">
        <f>SUMIF(TORABIKAHF!$B$7:$B$504,'Summary sales'!$A26,TORABIKAHF!$L$7:$L$504)</f>
        <v>0</v>
      </c>
      <c r="AL26" s="280">
        <f>SUMIF(TORABIKAIC!$B$7:$B$492,'Summary sales'!$A26,TORABIKAIC!$L$7:$L$492)</f>
        <v>0</v>
      </c>
      <c r="AM26" s="280">
        <f>SUMIF(KALBEE!$B$7:$B$501,'Summary sales'!$A26,KALBEE!$J$7:$J$501)</f>
        <v>4120.1000000000931</v>
      </c>
      <c r="AN26" s="280">
        <f>SUMIF(TOYOBO!$B$7:$B$479,'Summary sales'!$A26,TOYOBO!$O$7:$O$479)</f>
        <v>0</v>
      </c>
      <c r="AO26" s="280">
        <f>SUMIF(SWS!$B$7:$B$483,'Summary sales'!$A26,SWS!$P$7:$P$483)</f>
        <v>0</v>
      </c>
      <c r="AP26" s="280">
        <f>SUMIF(KSN!$B$7:$B$483,'Summary sales'!$A26,KSN!$J$7:$J$483)</f>
        <v>2643.8300000000163</v>
      </c>
      <c r="AQ26" s="280">
        <f>SUMIF(UMI!$B$7:$B$501,'Summary sales'!$A26,UMI!$J$7:$J$501)</f>
        <v>8006.6030000001192</v>
      </c>
      <c r="AR26" s="280">
        <f>SUMIF(IPT!$B$7:$B$500,'Summary sales'!$A26,IPT!$J$7:$J$500)</f>
        <v>2208.5299999993294</v>
      </c>
      <c r="AS26" s="280">
        <f>SUMIF(KBRU!$B$8:$B$501,'Summary sales'!$A26,KBRU!$J$8:$J$501)</f>
        <v>0</v>
      </c>
      <c r="AT26" s="280">
        <f>SUMIF(AMI!$B$7:$B$499,'Summary sales'!$A26,AMI!$J$7:$J$499)</f>
        <v>1045.75</v>
      </c>
      <c r="AU26" s="280">
        <f>SUMIF(KA!$B$7:$B$501,'Summary sales'!$A26,KA!$J$7:$J$501)</f>
        <v>0</v>
      </c>
      <c r="AV26" s="280">
        <f>SUMIF(KTN!$B$7:$B$500,'Summary sales'!$A26,KTN!$J$7:$J$500)</f>
        <v>1264.9399999999441</v>
      </c>
      <c r="AW26" s="280">
        <f>SUMIF(TOMIMOTO!$B$7:$B$500,'Summary sales'!$A26,TOMIMOTO!$J$7:$J$500)</f>
        <v>1972.4000000000233</v>
      </c>
      <c r="AX26" s="280">
        <f>SUMIF(NIAGAGARAM!$B$7:$B$502,'Summary sales'!$A26,NIAGAGARAM!$J$7:$J$502)</f>
        <v>0</v>
      </c>
      <c r="AY26" s="280">
        <f>SUMIF('PCI84'!$B$7:$B$501,'Summary sales'!$A26,'PCI84'!$J$7:$J$501)</f>
        <v>6410.019999999553</v>
      </c>
      <c r="AZ26" s="280">
        <f>SUMIF(PCIM!$B$7:$B$501,'Summary sales'!$A26,PCIM!$J$7:$J$501)</f>
        <v>1739.0100000000093</v>
      </c>
      <c r="BA26" s="280">
        <f>SUMIF(INDOFOOD!$B$7:$B$501,'Summary sales'!$A26,INDOFOOD!$J$7:$J$501)</f>
        <v>8020.2800000002608</v>
      </c>
      <c r="BB26" s="280">
        <f>SUMIF(HCI!$B$7:$B$500,'Summary sales'!$A26,HCI!$J$7:$J$500)</f>
        <v>0</v>
      </c>
      <c r="BC26" s="280">
        <f>SUMIF(DIC!$B$7:$B$499,'Summary sales'!$A26,DIC!$J$7:$J$499)</f>
        <v>6105.9099999999162</v>
      </c>
      <c r="BD26" s="280">
        <f>SUMIF(ASAHIMAS!$B$7:$B$499,'Summary sales'!$A26,ASAHIMAS!$J$7:$J$499)</f>
        <v>48649.719999999739</v>
      </c>
      <c r="BE26" s="280">
        <f>SUMIF('ABC KOGEN'!B25:B58,'Summary sales'!$A26,'ABC KOGEN'!J25:J58)</f>
        <v>9205.6200000001118</v>
      </c>
      <c r="BF26" s="280">
        <f>SUMIF(ADP!$B$7:$B$499,'Summary sales'!$A26,ADP!$J$7:$J$499)</f>
        <v>0</v>
      </c>
      <c r="BG26" s="280">
        <f>SUMIF(Tongtji!$B$8:$B$501,'Summary sales'!$A26,Tongtji!$J$8:$J$501)</f>
        <v>4516.7999999998137</v>
      </c>
      <c r="BH26" s="280">
        <f>SUMIF(CITYMALL!$B$7:$B$500,'Summary sales'!$A26,CITYMALL!$K$7:$K$500)</f>
        <v>0</v>
      </c>
      <c r="BI26" s="280">
        <f>SUMIF(PA!$B$7:$B$500,'Summary sales'!$A26,PA!$J$7:$J$500)</f>
        <v>818.0899999999674</v>
      </c>
      <c r="BJ26" s="280">
        <f>SUMIF(RB!$B$7:$B$500,'Summary sales'!$A26,RB!$J$7:$J$500)</f>
        <v>3744.410000000149</v>
      </c>
      <c r="BK26" s="280">
        <f>SUMIF(GFATOM!$B$7:$B$500,'Summary sales'!$A26,GFATOM!$J$7:$J$500)</f>
        <v>0</v>
      </c>
      <c r="BL26" s="280">
        <f>SUMIF(GFKULIT!$B$7:$B$500,'Summary sales'!$A26,GFKULIT!$J$7:$J$500)</f>
        <v>1384.2619999999879</v>
      </c>
      <c r="BM26" s="280">
        <f>SUMIF(SPJES!$B$7:$B$523,'Summary sales'!$A26,SPJES!$N$7:$N$523)</f>
        <v>0</v>
      </c>
      <c r="BN26" s="280">
        <f>SUMIF(HSK!$B$7:$B$500,'Summary sales'!$A26,HSK!$N$7:$N$500)</f>
        <v>1476.6140000002415</v>
      </c>
      <c r="BO26" s="280">
        <f>SUMIF(SDM!$B$7:$B$500,'Summary sales'!$A26,SDM!$J$7:$J$500)</f>
        <v>0</v>
      </c>
      <c r="BP26" s="280">
        <f>SUMIF(CCS!$B$7:$B$500,'Summary sales'!$A26,CCS!$J$7:$J$500)</f>
        <v>0</v>
      </c>
      <c r="BQ26" s="280">
        <f>SUMIF(JARGAS!$B$7:$B$500,'Summary sales'!$A26,JARGAS!$J$7:$J$500)</f>
        <v>1700.5920000000042</v>
      </c>
      <c r="BR26" s="280">
        <f>SUMIF(SBI!$B$7:$B$500,'Summary sales'!$A26,SBI!$J$7:$J$500)</f>
        <v>2195.0800000000745</v>
      </c>
      <c r="BS26" s="280">
        <f>SUMIF(JIUQI!$B$7:$B$500,'Summary sales'!$A26,JIUQI!$O$7:$O$500)</f>
        <v>0</v>
      </c>
      <c r="BT26" s="280">
        <f>SUMIF(SPGLOBAL!$B$7:$B$542,'Summary sales'!$A26,SPGLOBAL!$M$7:$M$542)</f>
        <v>0</v>
      </c>
    </row>
    <row r="27" spans="1:73">
      <c r="A27" s="243">
        <f t="shared" si="60"/>
        <v>46132</v>
      </c>
      <c r="B27" s="256">
        <f t="shared" ca="1" si="63"/>
        <v>1.1824047717478339</v>
      </c>
      <c r="C27" s="257">
        <f t="shared" si="64"/>
        <v>163881.25</v>
      </c>
      <c r="D27" s="246">
        <v>96022.170000000013</v>
      </c>
      <c r="E27" s="253">
        <v>48806.150000000009</v>
      </c>
      <c r="F27" s="247">
        <v>11612.66</v>
      </c>
      <c r="G27" s="253">
        <v>7440.2699999999995</v>
      </c>
      <c r="H27" s="253">
        <v>0</v>
      </c>
      <c r="I27" s="274">
        <v>0</v>
      </c>
      <c r="J27" s="253"/>
      <c r="K27" s="274">
        <v>0</v>
      </c>
      <c r="L27" s="274"/>
      <c r="M27" s="276">
        <f t="shared" ca="1" si="59"/>
        <v>193773.97199999972</v>
      </c>
      <c r="N27" s="277">
        <f>SUMIF(CLIN!$C$7:$C$500,'Summary sales'!$A27,CLIN!$J$7:$J$500)</f>
        <v>141.34000000008382</v>
      </c>
      <c r="O27" s="283">
        <f>SUMIF(BI!$B$7:$B$500,'Summary sales'!$A27,BI!$J$7:$J$500)</f>
        <v>2091.3300000000745</v>
      </c>
      <c r="P27" s="283">
        <f>SUMIF(MKG!$B$7:$B$500,'Summary sales'!$A27,MKG!$J$7:$J$500)</f>
        <v>1373.4700000002049</v>
      </c>
      <c r="Q27" s="277">
        <f>SUMIF(STM!$B$7:$B$500,'Summary sales'!$A27,STM!$J$7:$J$500)</f>
        <v>2246.3000000002794</v>
      </c>
      <c r="R27" s="283">
        <f>SUMIF(OAJ!$B$7:$B$500,'Summary sales'!$A27,OAJ!$J$7:$J$500)</f>
        <v>884.80000000004657</v>
      </c>
      <c r="S27" s="283">
        <f>SUMIF(NNI!$B$7:$B$501,'Summary sales'!$A27,NNI!$J$7:$J$501)</f>
        <v>0</v>
      </c>
      <c r="T27" s="283">
        <f>SUMIF(SHB!$B$7:$B$500,'Summary sales'!$A27,SHB!$J$7:$J$500)</f>
        <v>70.130000000004657</v>
      </c>
      <c r="U27" s="283">
        <f>SUMIF(GTL!$B$7:$B$501,'Summary sales'!$A27,GTL!$J$7:$J$501)</f>
        <v>1079.140000000014</v>
      </c>
      <c r="V27" s="283">
        <f>SUMIF(TWK!$B$7:$B$500,'Summary sales'!$A27,TWK!$J$7:$J$500)</f>
        <v>744.71000000007916</v>
      </c>
      <c r="W27" s="277">
        <f>SUMIF(BYC!$B$7:$B$500,'Summary sales'!$A27,BYC!$J$7:$J$500)</f>
        <v>5430.5400000009686</v>
      </c>
      <c r="X27" s="283">
        <f>SUMIF(GFIR!$B$7:$B$40,'Summary sales'!$A27,GFIR!$J$7:$J$40)+SUMIF(GFIR2!$B$7:$B$40,'Summary sales'!$A27,GFIR2!$J$7:$J$40)</f>
        <v>4451.8799999998882</v>
      </c>
      <c r="Y27" s="283">
        <f>SUMIF(SARIMURNI!$B$7:$B$502,'Summary sales'!$A27,SARIMURNI!$J$7:$J$502)</f>
        <v>1642.7399999999907</v>
      </c>
      <c r="Z27" s="277">
        <f>SUMIF(HLI!$B$7:$B$499,'Summary sales'!$A27,HLI!$J$7:$J$499)</f>
        <v>3755.7800000000279</v>
      </c>
      <c r="AA27" s="283">
        <f>SUMIF(CERES!$B$7:$B$501,'Summary sales'!$A27,CERES!$J$7:$J$501)</f>
        <v>9006.1000000000931</v>
      </c>
      <c r="AB27" s="283">
        <f>SUMIF(KGM!$B$7:$B$501,'Summary sales'!$A27,KGM!$J$7:$J$501)</f>
        <v>1379.3999999999069</v>
      </c>
      <c r="AC27" s="283">
        <f>SUMIF(ALT!$B$7:$B$126,'Summary sales'!$A27,ALT!$L$7:$L$126)</f>
        <v>1506.3800000000047</v>
      </c>
      <c r="AD27" s="277">
        <f ca="1">SUMIF(IDP!$B$7:$B$139,'Summary sales'!$A27,IDP!$O$7:$O$138)</f>
        <v>2669.95</v>
      </c>
      <c r="AE27" s="277">
        <f>SUMIF(FSI!$B$7:$B$501,'Summary sales'!$A27,FSI!$J$7:$J$501)</f>
        <v>109.80000000000291</v>
      </c>
      <c r="AF27" s="283">
        <f>SUMIF(EBM!$B$7:$B$500,'Summary sales'!$A27,EBM!$J$7:$J$500)</f>
        <v>44.305999999996857</v>
      </c>
      <c r="AG27" s="277">
        <f>SUMIF(CISF!$B$7:$B$500,'Summary sales'!$A27,CISF!$J$7:$J$500)</f>
        <v>3517.3999999999069</v>
      </c>
      <c r="AH27" s="277">
        <f>SUMIF(KGM!$B$5:$B$470,'Summary sales'!$A27,KGM!$O$5:$O$470)</f>
        <v>0</v>
      </c>
      <c r="AI27" s="277">
        <f>SUMIF(PUJ!$B$7:$B$501,'Summary sales'!$A27,PUJ!$J$7:$J$501)</f>
        <v>4474.7999999998137</v>
      </c>
      <c r="AJ27" s="277">
        <f>SUMIF(TORABIKACIKUPA!$B$7:$B$493,'Summary sales'!$A27,TORABIKACIKUPA!$L$7:$L$493)</f>
        <v>0</v>
      </c>
      <c r="AK27" s="277">
        <f>SUMIF(TORABIKAHF!$B$7:$B$504,'Summary sales'!$A27,TORABIKAHF!$L$7:$L$504)</f>
        <v>0</v>
      </c>
      <c r="AL27" s="277">
        <f>SUMIF(TORABIKAIC!$B$7:$B$492,'Summary sales'!$A27,TORABIKAIC!$L$7:$L$492)</f>
        <v>0</v>
      </c>
      <c r="AM27" s="277">
        <f>SUMIF(KALBEE!$B$7:$B$501,'Summary sales'!$A27,KALBEE!$J$7:$J$501)</f>
        <v>5543.1999999999534</v>
      </c>
      <c r="AN27" s="277">
        <f>SUMIF(TOYOBO!$B$7:$B$479,'Summary sales'!$A27,TOYOBO!$O$7:$O$479)</f>
        <v>0</v>
      </c>
      <c r="AO27" s="277">
        <f>SUMIF(SWS!$B$7:$B$483,'Summary sales'!$A27,SWS!$P$7:$P$483)</f>
        <v>0</v>
      </c>
      <c r="AP27" s="277">
        <f>SUMIF(KSN!$B$7:$B$483,'Summary sales'!$A27,KSN!$J$7:$J$483)</f>
        <v>4372.2000000000116</v>
      </c>
      <c r="AQ27" s="277">
        <f>SUMIF(UMI!$B$7:$B$501,'Summary sales'!$A27,UMI!$J$7:$J$501)</f>
        <v>16506.013999998569</v>
      </c>
      <c r="AR27" s="277">
        <f>SUMIF(IPT!$B$7:$B$500,'Summary sales'!$A27,IPT!$J$7:$J$500)</f>
        <v>1969</v>
      </c>
      <c r="AS27" s="277">
        <f>SUMIF(KBRU!$B$8:$B$501,'Summary sales'!$A27,KBRU!$J$8:$J$501)</f>
        <v>0</v>
      </c>
      <c r="AT27" s="277">
        <f>SUMIF(AMI!$B$7:$B$499,'Summary sales'!$A27,AMI!$J$7:$J$499)</f>
        <v>8578</v>
      </c>
      <c r="AU27" s="277">
        <f>SUMIF(KA!$B$7:$B$501,'Summary sales'!$A27,KA!$J$7:$J$501)</f>
        <v>3388.8500000000058</v>
      </c>
      <c r="AV27" s="277">
        <f>SUMIF(KTN!$B$7:$B$500,'Summary sales'!$A27,KTN!$J$7:$J$500)</f>
        <v>1471.0100000000093</v>
      </c>
      <c r="AW27" s="277">
        <f>SUMIF(TOMIMOTO!$B$7:$B$500,'Summary sales'!$A27,TOMIMOTO!$J$7:$J$500)</f>
        <v>2026.3299999999581</v>
      </c>
      <c r="AX27" s="277">
        <f>SUMIF(NIAGAGARAM!$B$7:$B$502,'Summary sales'!$A27,NIAGAGARAM!$J$7:$J$502)</f>
        <v>502.65999999991618</v>
      </c>
      <c r="AY27" s="277">
        <f>SUMIF('PCI84'!$B$7:$B$501,'Summary sales'!$A27,'PCI84'!$J$7:$J$501)</f>
        <v>7195.140000000596</v>
      </c>
      <c r="AZ27" s="277">
        <f>SUMIF(PCIM!$B$7:$B$501,'Summary sales'!$A27,PCIM!$J$7:$J$501)</f>
        <v>2129.5200000000186</v>
      </c>
      <c r="BA27" s="277">
        <f>SUMIF(INDOFOOD!$B$7:$B$501,'Summary sales'!$A27,INDOFOOD!$J$7:$J$501)</f>
        <v>5177.0499999998137</v>
      </c>
      <c r="BB27" s="277">
        <f>SUMIF(HCI!$B$7:$B$500,'Summary sales'!$A27,HCI!$J$7:$J$500)</f>
        <v>1629.1300000000047</v>
      </c>
      <c r="BC27" s="277">
        <f>SUMIF(DIC!$B$7:$B$499,'Summary sales'!$A27,DIC!$J$7:$J$499)</f>
        <v>5774.1999999999534</v>
      </c>
      <c r="BD27" s="277">
        <f>SUMIF(ASAHIMAS!$B$7:$B$499,'Summary sales'!$A27,ASAHIMAS!$J$7:$J$499)</f>
        <v>46446.620000000112</v>
      </c>
      <c r="BE27" s="277">
        <f>SUMIF('ABC KOGEN'!B26:B59,'Summary sales'!$A27,'ABC KOGEN'!J26:J59)</f>
        <v>8155.2099999999627</v>
      </c>
      <c r="BF27" s="277">
        <f>SUMIF(ADP!$B$7:$B$499,'Summary sales'!$A27,ADP!$J$7:$J$499)</f>
        <v>334.28000000000247</v>
      </c>
      <c r="BG27" s="277">
        <f>SUMIF(Tongtji!$B$8:$B$501,'Summary sales'!$A27,Tongtji!$J$8:$J$501)</f>
        <v>4027.2999999998137</v>
      </c>
      <c r="BH27" s="277">
        <f>SUMIF(CITYMALL!$B$7:$B$500,'Summary sales'!$A27,CITYMALL!$K$7:$K$500)</f>
        <v>0</v>
      </c>
      <c r="BI27" s="277">
        <f>SUMIF(PA!$B$7:$B$500,'Summary sales'!$A27,PA!$J$7:$J$500)</f>
        <v>865.94000000006054</v>
      </c>
      <c r="BJ27" s="277">
        <f>SUMIF(RB!$B$7:$B$500,'Summary sales'!$A27,RB!$J$7:$J$500)</f>
        <v>3882.4499999997206</v>
      </c>
      <c r="BK27" s="277">
        <f>SUMIF(GFATOM!$B$7:$B$500,'Summary sales'!$A27,GFATOM!$J$7:$J$500)</f>
        <v>4231.7399999999907</v>
      </c>
      <c r="BL27" s="277">
        <f>SUMIF(GFKULIT!$B$7:$B$500,'Summary sales'!$A27,GFKULIT!$J$7:$J$500)</f>
        <v>1442.4270000000251</v>
      </c>
      <c r="BM27" s="277">
        <f>SUMIF(SPJES!$B$7:$B$523,'Summary sales'!$A27,SPJES!$N$7:$N$523)</f>
        <v>0</v>
      </c>
      <c r="BN27" s="277">
        <f>SUMIF(HSK!$B$7:$B$500,'Summary sales'!$A27,HSK!$N$7:$N$500)</f>
        <v>5409.8039999997272</v>
      </c>
      <c r="BO27" s="277">
        <f>SUMIF(SDM!$B$7:$B$500,'Summary sales'!$A27,SDM!$J$7:$J$500)</f>
        <v>967.76000000024214</v>
      </c>
      <c r="BP27" s="277">
        <f>SUMIF(CCS!$B$7:$B$500,'Summary sales'!$A27,CCS!$J$7:$J$500)</f>
        <v>0</v>
      </c>
      <c r="BQ27" s="277">
        <f>SUMIF(JARGAS!$B$7:$B$500,'Summary sales'!$A27,JARGAS!$J$7:$J$500)</f>
        <v>1754.5009999999893</v>
      </c>
      <c r="BR27" s="277">
        <f>SUMIF(SBI!$B$7:$B$500,'Summary sales'!$A27,SBI!$J$7:$J$500)</f>
        <v>3373.339999999851</v>
      </c>
      <c r="BS27" s="277">
        <f>SUMIF(JIUQI!$B$7:$B$500,'Summary sales'!$A27,JIUQI!$O$7:$O$500)</f>
        <v>0</v>
      </c>
      <c r="BT27" s="277">
        <f>SUMIF(SPGLOBAL!$B$7:$B$542,'Summary sales'!$A27,SPGLOBAL!$M$7:$M$542)</f>
        <v>0</v>
      </c>
    </row>
    <row r="28" spans="1:73">
      <c r="A28" s="248">
        <f t="shared" si="60"/>
        <v>46133</v>
      </c>
      <c r="B28" s="249">
        <f t="shared" ca="1" si="63"/>
        <v>1.2505182501695602</v>
      </c>
      <c r="C28" s="250">
        <f t="shared" si="64"/>
        <v>161806.99</v>
      </c>
      <c r="D28" s="251">
        <v>94311.94</v>
      </c>
      <c r="E28" s="252">
        <v>44816.9</v>
      </c>
      <c r="F28" s="252">
        <v>13492.349999999999</v>
      </c>
      <c r="G28" s="252">
        <v>9185.7999999999993</v>
      </c>
      <c r="H28" s="252">
        <v>0</v>
      </c>
      <c r="I28" s="278">
        <v>0</v>
      </c>
      <c r="J28" s="252"/>
      <c r="K28" s="278">
        <v>0</v>
      </c>
      <c r="L28" s="278"/>
      <c r="M28" s="279">
        <f t="shared" ca="1" si="59"/>
        <v>202342.5940000035</v>
      </c>
      <c r="N28" s="280">
        <f>SUMIF(CLIN!$C$7:$C$500,'Summary sales'!$A28,CLIN!$J$7:$J$500)</f>
        <v>553.81999999983236</v>
      </c>
      <c r="O28" s="280">
        <f>SUMIF(BI!$B$7:$B$500,'Summary sales'!$A28,BI!$J$7:$J$500)</f>
        <v>1831.9900000002235</v>
      </c>
      <c r="P28" s="280">
        <f>SUMIF(MKG!$B$7:$B$500,'Summary sales'!$A28,MKG!$J$7:$J$500)</f>
        <v>1402.7999999998137</v>
      </c>
      <c r="Q28" s="280">
        <f>SUMIF(STM!$B$7:$B$500,'Summary sales'!$A28,STM!$J$7:$J$500)</f>
        <v>3331.1000000000931</v>
      </c>
      <c r="R28" s="280">
        <f>SUMIF(OAJ!$B$7:$B$500,'Summary sales'!$A28,OAJ!$J$7:$J$500)</f>
        <v>702.14000000001397</v>
      </c>
      <c r="S28" s="280">
        <f>SUMIF(NNI!$B$7:$B$501,'Summary sales'!$A28,NNI!$J$7:$J$501)</f>
        <v>0</v>
      </c>
      <c r="T28" s="280">
        <f>SUMIF(SHB!$B$7:$B$500,'Summary sales'!$A28,SHB!$J$7:$J$500)</f>
        <v>1.3300000000162981</v>
      </c>
      <c r="U28" s="280">
        <f>SUMIF(GTL!$B$7:$B$501,'Summary sales'!$A28,GTL!$J$7:$J$501)</f>
        <v>1018.0500000000466</v>
      </c>
      <c r="V28" s="280">
        <f>SUMIF(TWK!$B$7:$B$500,'Summary sales'!$A28,TWK!$J$7:$J$500)</f>
        <v>717.17999999993481</v>
      </c>
      <c r="W28" s="280">
        <f>SUMIF(BYC!$B$7:$B$500,'Summary sales'!$A28,BYC!$J$7:$J$500)</f>
        <v>5163.3799999989569</v>
      </c>
      <c r="X28" s="280">
        <f>SUMIF(GFIR!$B$7:$B$40,'Summary sales'!$A28,GFIR!$J$7:$J$40)+SUMIF(GFIR2!$B$7:$B$40,'Summary sales'!$A28,GFIR2!$J$7:$J$40)</f>
        <v>4227.6699999999255</v>
      </c>
      <c r="Y28" s="280">
        <f>SUMIF(SARIMURNI!$B$7:$B$502,'Summary sales'!$A28,SARIMURNI!$J$7:$J$502)</f>
        <v>1449.0600000000559</v>
      </c>
      <c r="Z28" s="280">
        <f>SUMIF(HLI!$B$7:$B$499,'Summary sales'!$A28,HLI!$J$7:$J$499)</f>
        <v>3673.4699999999721</v>
      </c>
      <c r="AA28" s="280">
        <f>SUMIF(CERES!$B$7:$B$501,'Summary sales'!$A28,CERES!$J$7:$J$501)</f>
        <v>8794.4500000001863</v>
      </c>
      <c r="AB28" s="280">
        <f>SUMIF(KGM!$B$7:$B$501,'Summary sales'!$A28,KGM!$J$7:$J$501)</f>
        <v>1389.3500000000931</v>
      </c>
      <c r="AC28" s="280">
        <f>SUMIF(ALT!$B$7:$B$126,'Summary sales'!$A28,ALT!$L$7:$L$126)</f>
        <v>666.02899999998044</v>
      </c>
      <c r="AD28" s="280">
        <f ca="1">SUMIF(IDP!$B$7:$B$139,'Summary sales'!$A28,IDP!$O$7:$O$138)</f>
        <v>5383.6100000000006</v>
      </c>
      <c r="AE28" s="280">
        <f>SUMIF(FSI!$B$7:$B$501,'Summary sales'!$A28,FSI!$J$7:$J$501)</f>
        <v>47.5</v>
      </c>
      <c r="AF28" s="280">
        <f>SUMIF(EBM!$B$7:$B$500,'Summary sales'!$A28,EBM!$J$7:$J$500)</f>
        <v>46.00800000000163</v>
      </c>
      <c r="AG28" s="280">
        <f>SUMIF(CISF!$B$7:$B$500,'Summary sales'!$A28,CISF!$J$7:$J$500)</f>
        <v>3755.1000000000931</v>
      </c>
      <c r="AH28" s="280">
        <f>SUMIF(KGM!$B$5:$B$470,'Summary sales'!$A28,KGM!$O$5:$O$470)</f>
        <v>0</v>
      </c>
      <c r="AI28" s="280">
        <f>SUMIF(PUJ!$B$7:$B$501,'Summary sales'!$A28,PUJ!$J$7:$J$501)</f>
        <v>4738.6000000005588</v>
      </c>
      <c r="AJ28" s="280">
        <f>SUMIF(TORABIKACIKUPA!$B$7:$B$493,'Summary sales'!$A28,TORABIKACIKUPA!$L$7:$L$493)</f>
        <v>0</v>
      </c>
      <c r="AK28" s="280">
        <f>SUMIF(TORABIKAHF!$B$7:$B$504,'Summary sales'!$A28,TORABIKAHF!$L$7:$L$504)</f>
        <v>0</v>
      </c>
      <c r="AL28" s="280">
        <f>SUMIF(TORABIKAIC!$B$7:$B$492,'Summary sales'!$A28,TORABIKAIC!$L$7:$L$492)</f>
        <v>0</v>
      </c>
      <c r="AM28" s="280">
        <f>SUMIF(KALBEE!$B$7:$B$501,'Summary sales'!$A28,KALBEE!$J$7:$J$501)</f>
        <v>5146.5</v>
      </c>
      <c r="AN28" s="280">
        <f>SUMIF(TOYOBO!$B$7:$B$479,'Summary sales'!$A28,TOYOBO!$O$7:$O$479)</f>
        <v>0</v>
      </c>
      <c r="AO28" s="280">
        <f>SUMIF(SWS!$B$7:$B$483,'Summary sales'!$A28,SWS!$P$7:$P$483)</f>
        <v>0</v>
      </c>
      <c r="AP28" s="280">
        <f>SUMIF(KSN!$B$7:$B$483,'Summary sales'!$A28,KSN!$J$7:$J$483)</f>
        <v>3902.0100000000093</v>
      </c>
      <c r="AQ28" s="280">
        <f>SUMIF(UMI!$B$7:$B$501,'Summary sales'!$A28,UMI!$J$7:$J$501)</f>
        <v>16902.777000002563</v>
      </c>
      <c r="AR28" s="280">
        <f>SUMIF(IPT!$B$7:$B$500,'Summary sales'!$A28,IPT!$J$7:$J$500)</f>
        <v>1945.0400000000373</v>
      </c>
      <c r="AS28" s="280">
        <f>SUMIF(KBRU!$B$8:$B$501,'Summary sales'!$A28,KBRU!$J$8:$J$501)</f>
        <v>50.770000000018626</v>
      </c>
      <c r="AT28" s="280">
        <f>SUMIF(AMI!$B$7:$B$499,'Summary sales'!$A28,AMI!$J$7:$J$499)</f>
        <v>9078.5800000000745</v>
      </c>
      <c r="AU28" s="280">
        <f>SUMIF(KA!$B$7:$B$501,'Summary sales'!$A28,KA!$J$7:$J$501)</f>
        <v>3001.640000000014</v>
      </c>
      <c r="AV28" s="280">
        <f>SUMIF(KTN!$B$7:$B$500,'Summary sales'!$A28,KTN!$J$7:$J$500)</f>
        <v>1469.0600000000559</v>
      </c>
      <c r="AW28" s="280">
        <f>SUMIF(TOMIMOTO!$B$7:$B$500,'Summary sales'!$A28,TOMIMOTO!$J$7:$J$500)</f>
        <v>1942.1999999999534</v>
      </c>
      <c r="AX28" s="280">
        <f>SUMIF(NIAGAGARAM!$B$7:$B$502,'Summary sales'!$A28,NIAGAGARAM!$J$7:$J$502)</f>
        <v>1013.0500000000466</v>
      </c>
      <c r="AY28" s="280">
        <f>SUMIF('PCI84'!$B$7:$B$501,'Summary sales'!$A28,'PCI84'!$J$7:$J$501)</f>
        <v>7629.5099999997765</v>
      </c>
      <c r="AZ28" s="280">
        <f>SUMIF(PCIM!$B$7:$B$501,'Summary sales'!$A28,PCIM!$J$7:$J$501)</f>
        <v>1123.6200000001118</v>
      </c>
      <c r="BA28" s="280">
        <f>SUMIF(INDOFOOD!$B$7:$B$501,'Summary sales'!$A28,INDOFOOD!$J$7:$J$501)</f>
        <v>7244.1699999999255</v>
      </c>
      <c r="BB28" s="280">
        <f>SUMIF(HCI!$B$7:$B$500,'Summary sales'!$A28,HCI!$J$7:$J$500)</f>
        <v>1089.0200000000186</v>
      </c>
      <c r="BC28" s="280">
        <f>SUMIF(DIC!$B$7:$B$499,'Summary sales'!$A28,DIC!$J$7:$J$499)</f>
        <v>6592.6700000001583</v>
      </c>
      <c r="BD28" s="280">
        <f>SUMIF(ASAHIMAS!$B$7:$B$499,'Summary sales'!$A28,ASAHIMAS!$J$7:$J$499)</f>
        <v>48755.19000000041</v>
      </c>
      <c r="BE28" s="280">
        <f>SUMIF('ABC KOGEN'!B27:B60,'Summary sales'!$A28,'ABC KOGEN'!J27:J60)</f>
        <v>10584.209999999963</v>
      </c>
      <c r="BF28" s="280">
        <f>SUMIF(ADP!$B$7:$B$499,'Summary sales'!$A28,ADP!$J$7:$J$499)</f>
        <v>796.65999999999985</v>
      </c>
      <c r="BG28" s="280">
        <f>SUMIF(Tongtji!$B$8:$B$501,'Summary sales'!$A28,Tongtji!$J$8:$J$501)</f>
        <v>4052.5</v>
      </c>
      <c r="BH28" s="280">
        <f>SUMIF(CITYMALL!$B$7:$B$500,'Summary sales'!$A28,CITYMALL!$K$7:$K$500)</f>
        <v>0</v>
      </c>
      <c r="BI28" s="280">
        <f>SUMIF(PA!$B$7:$B$500,'Summary sales'!$A28,PA!$J$7:$J$500)</f>
        <v>866.38000000000466</v>
      </c>
      <c r="BJ28" s="280">
        <f>SUMIF(RB!$B$7:$B$500,'Summary sales'!$A28,RB!$J$7:$J$500)</f>
        <v>3909.7400000002235</v>
      </c>
      <c r="BK28" s="280">
        <f>SUMIF(GFATOM!$B$7:$B$500,'Summary sales'!$A28,GFATOM!$J$7:$J$500)</f>
        <v>1935.1200000001118</v>
      </c>
      <c r="BL28" s="280">
        <f>SUMIF(GFKULIT!$B$7:$B$500,'Summary sales'!$A28,GFKULIT!$J$7:$J$500)</f>
        <v>2247.1630000000587</v>
      </c>
      <c r="BM28" s="280">
        <f>SUMIF(SPJES!$B$7:$B$523,'Summary sales'!$A28,SPJES!$N$7:$N$523)</f>
        <v>0</v>
      </c>
      <c r="BN28" s="280">
        <f>SUMIF(HSK!$B$7:$B$500,'Summary sales'!$A28,HSK!$N$7:$N$500)</f>
        <v>6936.3229999998584</v>
      </c>
      <c r="BO28" s="280">
        <f>SUMIF(SDM!$B$7:$B$500,'Summary sales'!$A28,SDM!$J$7:$J$500)</f>
        <v>882.79000000003725</v>
      </c>
      <c r="BP28" s="280">
        <f>SUMIF(CCS!$B$7:$B$500,'Summary sales'!$A28,CCS!$J$7:$J$500)</f>
        <v>0</v>
      </c>
      <c r="BQ28" s="280">
        <f>SUMIF(JARGAS!$B$7:$B$500,'Summary sales'!$A28,JARGAS!$J$7:$J$500)</f>
        <v>1635.7339999999967</v>
      </c>
      <c r="BR28" s="280">
        <f>SUMIF(SBI!$B$7:$B$500,'Summary sales'!$A28,SBI!$J$7:$J$500)</f>
        <v>2717.5300000002608</v>
      </c>
      <c r="BS28" s="280">
        <f>SUMIF(JIUQI!$B$7:$B$500,'Summary sales'!$A28,JIUQI!$O$7:$O$500)</f>
        <v>0</v>
      </c>
      <c r="BT28" s="280">
        <f>SUMIF(SPGLOBAL!$B$7:$B$542,'Summary sales'!$A28,SPGLOBAL!$M$7:$M$542)</f>
        <v>0</v>
      </c>
    </row>
    <row r="29" spans="1:73">
      <c r="A29" s="243">
        <f t="shared" si="60"/>
        <v>46134</v>
      </c>
      <c r="B29" s="256">
        <f t="shared" ca="1" si="63"/>
        <v>1.0683208435102771</v>
      </c>
      <c r="C29" s="257">
        <f t="shared" si="64"/>
        <v>189558.33</v>
      </c>
      <c r="D29" s="246">
        <v>105005.38999999998</v>
      </c>
      <c r="E29" s="253">
        <v>49034.780000000006</v>
      </c>
      <c r="F29" s="247">
        <v>21949.16</v>
      </c>
      <c r="G29" s="253">
        <v>9365.7900000000009</v>
      </c>
      <c r="H29" s="253">
        <v>0</v>
      </c>
      <c r="I29" s="274">
        <v>4203.21</v>
      </c>
      <c r="J29" s="253"/>
      <c r="K29" s="274">
        <v>0</v>
      </c>
      <c r="L29" s="274"/>
      <c r="M29" s="276">
        <f t="shared" ca="1" si="59"/>
        <v>202509.11499999947</v>
      </c>
      <c r="N29" s="277">
        <f>SUMIF(CLIN!$C$7:$C$500,'Summary sales'!$A29,CLIN!$J$7:$J$500)</f>
        <v>835.96999999997206</v>
      </c>
      <c r="O29" s="283">
        <f>SUMIF(BI!$B$7:$B$500,'Summary sales'!$A29,BI!$J$7:$J$500)</f>
        <v>1670.089999999851</v>
      </c>
      <c r="P29" s="283">
        <f>SUMIF(MKG!$B$7:$B$500,'Summary sales'!$A29,MKG!$J$7:$J$500)</f>
        <v>1222.5400000000373</v>
      </c>
      <c r="Q29" s="277">
        <f>SUMIF(STM!$B$7:$B$500,'Summary sales'!$A29,STM!$J$7:$J$500)</f>
        <v>3439.7999999998137</v>
      </c>
      <c r="R29" s="283">
        <f>SUMIF(OAJ!$B$7:$B$500,'Summary sales'!$A29,OAJ!$J$7:$J$500)</f>
        <v>922.94999999995343</v>
      </c>
      <c r="S29" s="283">
        <f>SUMIF(NNI!$B$7:$B$501,'Summary sales'!$A29,NNI!$J$7:$J$501)</f>
        <v>0</v>
      </c>
      <c r="T29" s="283">
        <f>SUMIF(SHB!$B$7:$B$500,'Summary sales'!$A29,SHB!$J$7:$J$500)</f>
        <v>0</v>
      </c>
      <c r="U29" s="283">
        <f>SUMIF(GTL!$B$7:$B$501,'Summary sales'!$A29,GTL!$J$7:$J$501)</f>
        <v>983.13000000000466</v>
      </c>
      <c r="V29" s="283">
        <f>SUMIF(TWK!$B$7:$B$500,'Summary sales'!$A29,TWK!$J$7:$J$500)</f>
        <v>683.76000000000931</v>
      </c>
      <c r="W29" s="277">
        <f>SUMIF(BYC!$B$7:$B$500,'Summary sales'!$A29,BYC!$J$7:$J$500)</f>
        <v>5161.480000000447</v>
      </c>
      <c r="X29" s="283">
        <f>SUMIF(GFIR!$B$7:$B$40,'Summary sales'!$A29,GFIR!$J$7:$J$40)+SUMIF(GFIR2!$B$7:$B$40,'Summary sales'!$A29,GFIR2!$J$7:$J$40)</f>
        <v>4227.4399999999441</v>
      </c>
      <c r="Y29" s="283">
        <f>SUMIF(SARIMURNI!$B$7:$B$502,'Summary sales'!$A29,SARIMURNI!$J$7:$J$502)</f>
        <v>1440.6499999999069</v>
      </c>
      <c r="Z29" s="277">
        <f>SUMIF(HLI!$B$7:$B$499,'Summary sales'!$A29,HLI!$J$7:$J$499)</f>
        <v>3652.7399999999907</v>
      </c>
      <c r="AA29" s="283">
        <f>SUMIF(CERES!$B$7:$B$501,'Summary sales'!$A29,CERES!$J$7:$J$501)</f>
        <v>8657.429999999702</v>
      </c>
      <c r="AB29" s="283">
        <f>SUMIF(KGM!$B$7:$B$501,'Summary sales'!$A29,KGM!$J$7:$J$501)</f>
        <v>1347.6300000000047</v>
      </c>
      <c r="AC29" s="283">
        <f>SUMIF(ALT!$B$7:$B$126,'Summary sales'!$A29,ALT!$L$7:$L$126)</f>
        <v>1666.125</v>
      </c>
      <c r="AD29" s="277">
        <f ca="1">SUMIF(IDP!$B$7:$B$139,'Summary sales'!$A29,IDP!$O$7:$O$138)</f>
        <v>5262.6399999999994</v>
      </c>
      <c r="AE29" s="277">
        <f>SUMIF(FSI!$B$7:$B$501,'Summary sales'!$A29,FSI!$J$7:$J$501)</f>
        <v>49.30000000000291</v>
      </c>
      <c r="AF29" s="283">
        <f>SUMIF(EBM!$B$7:$B$500,'Summary sales'!$A29,EBM!$J$7:$J$500)</f>
        <v>36.591000000000349</v>
      </c>
      <c r="AG29" s="277">
        <f>SUMIF(CISF!$B$7:$B$500,'Summary sales'!$A29,CISF!$J$7:$J$500)</f>
        <v>303.1999999997206</v>
      </c>
      <c r="AH29" s="277">
        <f>SUMIF(KGM!$B$5:$B$470,'Summary sales'!$A29,KGM!$O$5:$O$470)</f>
        <v>0</v>
      </c>
      <c r="AI29" s="277">
        <f>SUMIF(PUJ!$B$7:$B$501,'Summary sales'!$A29,PUJ!$J$7:$J$501)</f>
        <v>4867.2999999998137</v>
      </c>
      <c r="AJ29" s="277">
        <f>SUMIF(TORABIKACIKUPA!$B$7:$B$493,'Summary sales'!$A29,TORABIKACIKUPA!$L$7:$L$493)</f>
        <v>0</v>
      </c>
      <c r="AK29" s="277">
        <f>SUMIF(TORABIKAHF!$B$7:$B$504,'Summary sales'!$A29,TORABIKAHF!$L$7:$L$504)</f>
        <v>0</v>
      </c>
      <c r="AL29" s="277">
        <f>SUMIF(TORABIKAIC!$B$7:$B$492,'Summary sales'!$A29,TORABIKAIC!$L$7:$L$492)</f>
        <v>0</v>
      </c>
      <c r="AM29" s="277">
        <f>SUMIF(KALBEE!$B$7:$B$501,'Summary sales'!$A29,KALBEE!$J$7:$J$501)</f>
        <v>5502.3999999999069</v>
      </c>
      <c r="AN29" s="277">
        <f>SUMIF(TOYOBO!$B$7:$B$479,'Summary sales'!$A29,TOYOBO!$O$7:$O$479)</f>
        <v>0</v>
      </c>
      <c r="AO29" s="277">
        <f>SUMIF(SWS!$B$7:$B$483,'Summary sales'!$A29,SWS!$P$7:$P$483)</f>
        <v>0</v>
      </c>
      <c r="AP29" s="277">
        <f>SUMIF(KSN!$B$7:$B$483,'Summary sales'!$A29,KSN!$J$7:$J$483)</f>
        <v>3760.109999999986</v>
      </c>
      <c r="AQ29" s="277">
        <f>SUMIF(UMI!$B$7:$B$501,'Summary sales'!$A29,UMI!$J$7:$J$501)</f>
        <v>17592.853000000119</v>
      </c>
      <c r="AR29" s="277">
        <f>SUMIF(IPT!$B$7:$B$500,'Summary sales'!$A29,IPT!$J$7:$J$500)</f>
        <v>1789.660000000149</v>
      </c>
      <c r="AS29" s="277">
        <f>SUMIF(KBRU!$B$8:$B$501,'Summary sales'!$A29,KBRU!$J$8:$J$501)</f>
        <v>1006.390000000014</v>
      </c>
      <c r="AT29" s="277">
        <f>SUMIF(AMI!$B$7:$B$499,'Summary sales'!$A29,AMI!$J$7:$J$499)</f>
        <v>9164.4500000001863</v>
      </c>
      <c r="AU29" s="277">
        <f>SUMIF(KA!$B$7:$B$501,'Summary sales'!$A29,KA!$J$7:$J$501)</f>
        <v>2845.5699999999779</v>
      </c>
      <c r="AV29" s="277">
        <f>SUMIF(KTN!$B$7:$B$500,'Summary sales'!$A29,KTN!$J$7:$J$500)</f>
        <v>1419.9099999999162</v>
      </c>
      <c r="AW29" s="277">
        <f>SUMIF(TOMIMOTO!$B$7:$B$500,'Summary sales'!$A29,TOMIMOTO!$J$7:$J$500)</f>
        <v>1997.2900000000373</v>
      </c>
      <c r="AX29" s="277">
        <f>SUMIF(NIAGAGARAM!$B$7:$B$502,'Summary sales'!$A29,NIAGAGARAM!$J$7:$J$502)</f>
        <v>1036.2099999999627</v>
      </c>
      <c r="AY29" s="277">
        <f>SUMIF('PCI84'!$B$7:$B$501,'Summary sales'!$A29,'PCI84'!$J$7:$J$501)</f>
        <v>9120.0300000002608</v>
      </c>
      <c r="AZ29" s="277">
        <f>SUMIF(PCIM!$B$7:$B$501,'Summary sales'!$A29,PCIM!$J$7:$J$501)</f>
        <v>1950.2600000000093</v>
      </c>
      <c r="BA29" s="277">
        <f>SUMIF(INDOFOOD!$B$7:$B$501,'Summary sales'!$A29,INDOFOOD!$J$7:$J$501)</f>
        <v>4531.8600000003353</v>
      </c>
      <c r="BB29" s="277">
        <f>SUMIF(HCI!$B$7:$B$500,'Summary sales'!$A29,HCI!$J$7:$J$500)</f>
        <v>7259.0700000000652</v>
      </c>
      <c r="BC29" s="277">
        <f>SUMIF(DIC!$B$7:$B$499,'Summary sales'!$A29,DIC!$J$7:$J$499)</f>
        <v>6370.839999999851</v>
      </c>
      <c r="BD29" s="277">
        <f>SUMIF(ASAHIMAS!$B$7:$B$499,'Summary sales'!$A29,ASAHIMAS!$J$7:$J$499)</f>
        <v>45412.479999999516</v>
      </c>
      <c r="BE29" s="277">
        <f>SUMIF('ABC KOGEN'!B28:B61,'Summary sales'!$A29,'ABC KOGEN'!J28:J61)</f>
        <v>8564.2199999999721</v>
      </c>
      <c r="BF29" s="277">
        <f>SUMIF(ADP!$B$7:$B$499,'Summary sales'!$A29,ADP!$J$7:$J$499)</f>
        <v>812.82999999999811</v>
      </c>
      <c r="BG29" s="277">
        <f>SUMIF(Tongtji!$B$8:$B$501,'Summary sales'!$A29,Tongtji!$J$8:$J$501)</f>
        <v>2571.1000000005588</v>
      </c>
      <c r="BH29" s="277">
        <f>SUMIF(CITYMALL!$B$7:$B$500,'Summary sales'!$A29,CITYMALL!$K$7:$K$500)</f>
        <v>0</v>
      </c>
      <c r="BI29" s="277">
        <f>SUMIF(PA!$B$7:$B$500,'Summary sales'!$A29,PA!$J$7:$J$500)</f>
        <v>856.77000000001863</v>
      </c>
      <c r="BJ29" s="277">
        <f>SUMIF(RB!$B$7:$B$500,'Summary sales'!$A29,RB!$J$7:$J$500)</f>
        <v>4024.5</v>
      </c>
      <c r="BK29" s="277">
        <f>SUMIF(GFATOM!$B$7:$B$500,'Summary sales'!$A29,GFATOM!$J$7:$J$500)</f>
        <v>4288.3799999998882</v>
      </c>
      <c r="BL29" s="277">
        <f>SUMIF(GFKULIT!$B$7:$B$500,'Summary sales'!$A29,GFKULIT!$J$7:$J$500)</f>
        <v>2054.1699999999255</v>
      </c>
      <c r="BM29" s="277">
        <f>SUMIF(SPJES!$B$7:$B$523,'Summary sales'!$A29,SPJES!$N$7:$N$523)</f>
        <v>0</v>
      </c>
      <c r="BN29" s="277">
        <f>SUMIF(HSK!$B$7:$B$500,'Summary sales'!$A29,HSK!$N$7:$N$500)</f>
        <v>7183.3720000002504</v>
      </c>
      <c r="BO29" s="277">
        <f>SUMIF(SDM!$B$7:$B$500,'Summary sales'!$A29,SDM!$J$7:$J$500)</f>
        <v>1593.6999999997206</v>
      </c>
      <c r="BP29" s="277">
        <f>SUMIF(CCS!$B$7:$B$500,'Summary sales'!$A29,CCS!$J$7:$J$500)</f>
        <v>0</v>
      </c>
      <c r="BQ29" s="277">
        <f>SUMIF(JARGAS!$B$7:$B$500,'Summary sales'!$A29,JARGAS!$J$7:$J$500)</f>
        <v>1686.4940000000061</v>
      </c>
      <c r="BR29" s="277">
        <f>SUMIF(SBI!$B$7:$B$500,'Summary sales'!$A29,SBI!$J$7:$J$500)</f>
        <v>1683.429999999702</v>
      </c>
      <c r="BS29" s="277">
        <f>SUMIF(JIUQI!$B$7:$B$500,'Summary sales'!$A29,JIUQI!$O$7:$O$500)</f>
        <v>0</v>
      </c>
      <c r="BT29" s="277">
        <f>SUMIF(SPGLOBAL!$B$7:$B$542,'Summary sales'!$A29,SPGLOBAL!$M$7:$M$542)</f>
        <v>0</v>
      </c>
    </row>
    <row r="30" spans="1:73">
      <c r="A30" s="248">
        <f t="shared" si="60"/>
        <v>46135</v>
      </c>
      <c r="B30" s="249">
        <f t="shared" ca="1" si="63"/>
        <v>1.0848835510388648</v>
      </c>
      <c r="C30" s="250">
        <f t="shared" si="64"/>
        <v>176035.92</v>
      </c>
      <c r="D30" s="251">
        <v>101883.70999999999</v>
      </c>
      <c r="E30" s="252">
        <v>45389.180000000008</v>
      </c>
      <c r="F30" s="252">
        <v>20729.420000000002</v>
      </c>
      <c r="G30" s="252">
        <v>3842</v>
      </c>
      <c r="H30" s="252">
        <v>0</v>
      </c>
      <c r="I30" s="278">
        <v>4191.6099999999997</v>
      </c>
      <c r="J30" s="252"/>
      <c r="K30" s="278">
        <v>0</v>
      </c>
      <c r="L30" s="278"/>
      <c r="M30" s="279">
        <f t="shared" ca="1" si="59"/>
        <v>190978.47399999353</v>
      </c>
      <c r="N30" s="280">
        <f>SUMIF(CLIN!$C$7:$C$500,'Summary sales'!$A30,CLIN!$J$7:$J$500)</f>
        <v>852.55000000004657</v>
      </c>
      <c r="O30" s="280">
        <f>SUMIF(BI!$B$7:$B$500,'Summary sales'!$A30,BI!$J$7:$J$500)</f>
        <v>2095.2199999988079</v>
      </c>
      <c r="P30" s="280">
        <f>SUMIF(MKG!$B$7:$B$500,'Summary sales'!$A30,MKG!$J$7:$J$500)</f>
        <v>1270.4300000001676</v>
      </c>
      <c r="Q30" s="280">
        <f>SUMIF(STM!$B$7:$B$500,'Summary sales'!$A30,STM!$J$7:$J$500)</f>
        <v>2574.5</v>
      </c>
      <c r="R30" s="280">
        <f>SUMIF(OAJ!$B$7:$B$500,'Summary sales'!$A30,OAJ!$J$7:$J$500)</f>
        <v>813.81000000005588</v>
      </c>
      <c r="S30" s="280">
        <f>SUMIF(NNI!$B$7:$B$501,'Summary sales'!$A30,NNI!$J$7:$J$501)</f>
        <v>0</v>
      </c>
      <c r="T30" s="280">
        <f>SUMIF(SHB!$B$7:$B$500,'Summary sales'!$A30,SHB!$J$7:$J$500)</f>
        <v>14.759999999980209</v>
      </c>
      <c r="U30" s="280">
        <f>SUMIF(GTL!$B$7:$B$501,'Summary sales'!$A30,GTL!$J$7:$J$501)</f>
        <v>947.0899999999674</v>
      </c>
      <c r="V30" s="280">
        <f>SUMIF(TWK!$B$7:$B$500,'Summary sales'!$A30,TWK!$J$7:$J$500)</f>
        <v>716.97999999998137</v>
      </c>
      <c r="W30" s="280">
        <f>SUMIF(BYC!$B$7:$B$500,'Summary sales'!$A30,BYC!$J$7:$J$500)</f>
        <v>4992.1699999999255</v>
      </c>
      <c r="X30" s="280">
        <f>SUMIF(GFIR!$B$7:$B$40,'Summary sales'!$A30,GFIR!$J$7:$J$40)+SUMIF(GFIR2!$B$7:$B$40,'Summary sales'!$A30,GFIR2!$J$7:$J$40)</f>
        <v>4644.5800000000745</v>
      </c>
      <c r="Y30" s="280">
        <f>SUMIF(SARIMURNI!$B$7:$B$502,'Summary sales'!$A30,SARIMURNI!$J$7:$J$502)</f>
        <v>1448.3800000001211</v>
      </c>
      <c r="Z30" s="280">
        <f>SUMIF(HLI!$B$7:$B$499,'Summary sales'!$A30,HLI!$J$7:$J$499)</f>
        <v>3667.7299999999814</v>
      </c>
      <c r="AA30" s="280">
        <f>SUMIF(CERES!$B$7:$B$501,'Summary sales'!$A30,CERES!$J$7:$J$501)</f>
        <v>8092.9500000001863</v>
      </c>
      <c r="AB30" s="280">
        <f>SUMIF(KGM!$B$7:$B$501,'Summary sales'!$A30,KGM!$J$7:$J$501)</f>
        <v>1385.9299999999348</v>
      </c>
      <c r="AC30" s="280">
        <f>SUMIF(ALT!$B$7:$B$126,'Summary sales'!$A30,ALT!$L$7:$L$126)</f>
        <v>1653.7900000000373</v>
      </c>
      <c r="AD30" s="280">
        <f ca="1">SUMIF(IDP!$B$7:$B$139,'Summary sales'!$A30,IDP!$O$7:$O$138)</f>
        <v>4871.34</v>
      </c>
      <c r="AE30" s="280">
        <f>SUMIF(FSI!$B$7:$B$501,'Summary sales'!$A30,FSI!$J$7:$J$501)</f>
        <v>49.099999999991269</v>
      </c>
      <c r="AF30" s="280">
        <f>SUMIF(EBM!$B$7:$B$500,'Summary sales'!$A30,EBM!$J$7:$J$500)</f>
        <v>46.578000000008615</v>
      </c>
      <c r="AG30" s="280">
        <f>SUMIF(CISF!$B$7:$B$500,'Summary sales'!$A30,CISF!$J$7:$J$500)</f>
        <v>3603.7000000001863</v>
      </c>
      <c r="AH30" s="280">
        <f>SUMIF(KGM!$B$5:$B$470,'Summary sales'!$A30,KGM!$O$5:$O$470)</f>
        <v>0</v>
      </c>
      <c r="AI30" s="280">
        <f>SUMIF(PUJ!$B$7:$B$501,'Summary sales'!$A30,PUJ!$J$7:$J$501)</f>
        <v>5331.4000000003725</v>
      </c>
      <c r="AJ30" s="280">
        <f>SUMIF(TORABIKACIKUPA!$B$7:$B$493,'Summary sales'!$A30,TORABIKACIKUPA!$L$7:$L$493)</f>
        <v>0</v>
      </c>
      <c r="AK30" s="280">
        <f>SUMIF(TORABIKAHF!$B$7:$B$504,'Summary sales'!$A30,TORABIKAHF!$L$7:$L$504)</f>
        <v>0</v>
      </c>
      <c r="AL30" s="280">
        <f>SUMIF(TORABIKAIC!$B$7:$B$492,'Summary sales'!$A30,TORABIKAIC!$L$7:$L$492)</f>
        <v>0</v>
      </c>
      <c r="AM30" s="280">
        <f>SUMIF(KALBEE!$B$7:$B$501,'Summary sales'!$A30,KALBEE!$J$7:$J$501)</f>
        <v>4724.9000000001397</v>
      </c>
      <c r="AN30" s="280">
        <f>SUMIF(TOYOBO!$B$7:$B$479,'Summary sales'!$A30,TOYOBO!$O$7:$O$479)</f>
        <v>0</v>
      </c>
      <c r="AO30" s="280">
        <f>SUMIF(SWS!$B$7:$B$483,'Summary sales'!$A30,SWS!$P$7:$P$483)</f>
        <v>0</v>
      </c>
      <c r="AP30" s="280">
        <f>SUMIF(KSN!$B$7:$B$483,'Summary sales'!$A30,KSN!$J$7:$J$483)</f>
        <v>4102.109999999986</v>
      </c>
      <c r="AQ30" s="280">
        <f>SUMIF(UMI!$B$7:$B$501,'Summary sales'!$A30,UMI!$J$7:$J$501)</f>
        <v>18957.897999994457</v>
      </c>
      <c r="AR30" s="280">
        <f>SUMIF(IPT!$B$7:$B$500,'Summary sales'!$A30,IPT!$J$7:$J$500)</f>
        <v>1766.1200000001118</v>
      </c>
      <c r="AS30" s="280">
        <f>SUMIF(KBRU!$B$8:$B$501,'Summary sales'!$A30,KBRU!$J$8:$J$501)</f>
        <v>1002.5</v>
      </c>
      <c r="AT30" s="280">
        <f>SUMIF(AMI!$B$7:$B$499,'Summary sales'!$A30,AMI!$J$7:$J$499)</f>
        <v>8443.0599999995902</v>
      </c>
      <c r="AU30" s="280">
        <f>SUMIF(KA!$B$7:$B$501,'Summary sales'!$A30,KA!$J$7:$J$501)</f>
        <v>2428.7700000000186</v>
      </c>
      <c r="AV30" s="280">
        <f>SUMIF(KTN!$B$7:$B$500,'Summary sales'!$A30,KTN!$J$7:$J$500)</f>
        <v>1361.4800000002142</v>
      </c>
      <c r="AW30" s="280">
        <f>SUMIF(TOMIMOTO!$B$7:$B$500,'Summary sales'!$A30,TOMIMOTO!$J$7:$J$500)</f>
        <v>2074.9100000000326</v>
      </c>
      <c r="AX30" s="280">
        <f>SUMIF(NIAGAGARAM!$B$7:$B$502,'Summary sales'!$A30,NIAGAGARAM!$J$7:$J$502)</f>
        <v>435.56000000005588</v>
      </c>
      <c r="AY30" s="280">
        <f>SUMIF('PCI84'!$B$7:$B$501,'Summary sales'!$A30,'PCI84'!$J$7:$J$501)</f>
        <v>10157.509999999776</v>
      </c>
      <c r="AZ30" s="280">
        <f>SUMIF(PCIM!$B$7:$B$501,'Summary sales'!$A30,PCIM!$J$7:$J$501)</f>
        <v>1858.7399999999907</v>
      </c>
      <c r="BA30" s="280">
        <f>SUMIF(INDOFOOD!$B$7:$B$501,'Summary sales'!$A30,INDOFOOD!$J$7:$J$501)</f>
        <v>4827.859999999404</v>
      </c>
      <c r="BB30" s="280">
        <f>SUMIF(HCI!$B$7:$B$500,'Summary sales'!$A30,HCI!$J$7:$J$500)</f>
        <v>7187.1199999999953</v>
      </c>
      <c r="BC30" s="280">
        <f>SUMIF(DIC!$B$7:$B$499,'Summary sales'!$A30,DIC!$J$7:$J$499)</f>
        <v>5415.2099999999627</v>
      </c>
      <c r="BD30" s="280">
        <f>SUMIF(ASAHIMAS!$B$7:$B$499,'Summary sales'!$A30,ASAHIMAS!$J$7:$J$499)</f>
        <v>37177.740000000224</v>
      </c>
      <c r="BE30" s="280">
        <f>SUMIF('ABC KOGEN'!B29:B62,'Summary sales'!$A30,'ABC KOGEN'!J29:J62)</f>
        <v>7652.2700000000186</v>
      </c>
      <c r="BF30" s="280">
        <f>SUMIF(ADP!$B$7:$B$499,'Summary sales'!$A30,ADP!$J$7:$J$499)</f>
        <v>883.22999999999956</v>
      </c>
      <c r="BG30" s="280">
        <f>SUMIF(Tongtji!$B$8:$B$501,'Summary sales'!$A30,Tongtji!$J$8:$J$501)</f>
        <v>2141.2999999998137</v>
      </c>
      <c r="BH30" s="280">
        <f>SUMIF(CITYMALL!$B$7:$B$500,'Summary sales'!$A30,CITYMALL!$K$7:$K$500)</f>
        <v>0</v>
      </c>
      <c r="BI30" s="280">
        <f>SUMIF(PA!$B$7:$B$500,'Summary sales'!$A30,PA!$J$7:$J$500)</f>
        <v>884.05999999993946</v>
      </c>
      <c r="BJ30" s="280">
        <f>SUMIF(RB!$B$7:$B$500,'Summary sales'!$A30,RB!$J$7:$J$500)</f>
        <v>4011.2999999998137</v>
      </c>
      <c r="BK30" s="280">
        <f>SUMIF(GFATOM!$B$7:$B$500,'Summary sales'!$A30,GFATOM!$J$7:$J$500)</f>
        <v>1268.8600000001024</v>
      </c>
      <c r="BL30" s="280">
        <f>SUMIF(GFKULIT!$B$7:$B$500,'Summary sales'!$A30,GFKULIT!$J$7:$J$500)</f>
        <v>2806.7540000000736</v>
      </c>
      <c r="BM30" s="280">
        <f>SUMIF(SPJES!$B$7:$B$523,'Summary sales'!$A30,SPJES!$N$7:$N$523)</f>
        <v>0</v>
      </c>
      <c r="BN30" s="280">
        <f>SUMIF(HSK!$B$7:$B$500,'Summary sales'!$A30,HSK!$N$7:$N$500)</f>
        <v>6833.324999999626</v>
      </c>
      <c r="BO30" s="280">
        <f>SUMIF(SDM!$B$7:$B$500,'Summary sales'!$A30,SDM!$J$7:$J$500)</f>
        <v>1696.5900000003166</v>
      </c>
      <c r="BP30" s="280">
        <f>SUMIF(CCS!$B$7:$B$500,'Summary sales'!$A30,CCS!$J$7:$J$500)</f>
        <v>0</v>
      </c>
      <c r="BQ30" s="280">
        <f>SUMIF(JARGAS!$B$7:$B$500,'Summary sales'!$A30,JARGAS!$J$7:$J$500)</f>
        <v>1806.3090000000084</v>
      </c>
      <c r="BR30" s="280">
        <f>SUMIF(SBI!$B$7:$B$500,'Summary sales'!$A30,SBI!$J$7:$J$500)</f>
        <v>0</v>
      </c>
      <c r="BS30" s="280">
        <f>SUMIF(JIUQI!$B$7:$B$500,'Summary sales'!$A30,JIUQI!$O$7:$O$500)</f>
        <v>0</v>
      </c>
      <c r="BT30" s="280">
        <f>SUMIF(SPGLOBAL!$B$7:$B$542,'Summary sales'!$A30,SPGLOBAL!$M$7:$M$542)</f>
        <v>0</v>
      </c>
    </row>
    <row r="31" spans="1:73">
      <c r="A31" s="243">
        <f t="shared" si="60"/>
        <v>46136</v>
      </c>
      <c r="B31" s="256">
        <f t="shared" ca="1" si="63"/>
        <v>1.1768577613207818</v>
      </c>
      <c r="C31" s="257">
        <f t="shared" si="64"/>
        <v>155856.27000000002</v>
      </c>
      <c r="D31" s="246">
        <v>96790.67</v>
      </c>
      <c r="E31" s="253">
        <v>43062.17</v>
      </c>
      <c r="F31" s="247">
        <v>10578.98</v>
      </c>
      <c r="G31" s="253">
        <v>5424.45</v>
      </c>
      <c r="H31" s="253">
        <v>0</v>
      </c>
      <c r="I31" s="274">
        <v>0</v>
      </c>
      <c r="J31" s="253"/>
      <c r="K31" s="274">
        <v>0</v>
      </c>
      <c r="L31" s="274"/>
      <c r="M31" s="276">
        <f t="shared" ca="1" si="59"/>
        <v>183420.66100000736</v>
      </c>
      <c r="N31" s="277">
        <f>SUMIF(CLIN!$C$7:$C$500,'Summary sales'!$A31,CLIN!$J$7:$J$500)</f>
        <v>1062.6800000001676</v>
      </c>
      <c r="O31" s="283">
        <f>SUMIF(BI!$B$7:$B$500,'Summary sales'!$A31,BI!$J$7:$J$500)</f>
        <v>2184.7000000011176</v>
      </c>
      <c r="P31" s="283">
        <f>SUMIF(MKG!$B$7:$B$500,'Summary sales'!$A31,MKG!$J$7:$J$500)</f>
        <v>1078.0499999998137</v>
      </c>
      <c r="Q31" s="277">
        <f>SUMIF(STM!$B$7:$B$500,'Summary sales'!$A31,STM!$J$7:$J$500)</f>
        <v>3347.1000000000931</v>
      </c>
      <c r="R31" s="283">
        <f>SUMIF(OAJ!$B$7:$B$500,'Summary sales'!$A31,OAJ!$J$7:$J$500)</f>
        <v>706.90000000002328</v>
      </c>
      <c r="S31" s="283">
        <f>SUMIF(NNI!$B$7:$B$501,'Summary sales'!$A31,NNI!$J$7:$J$501)</f>
        <v>0</v>
      </c>
      <c r="T31" s="283">
        <f>SUMIF(SHB!$B$7:$B$500,'Summary sales'!$A31,SHB!$J$7:$J$500)</f>
        <v>15.179999999993015</v>
      </c>
      <c r="U31" s="283">
        <f>SUMIF(GTL!$B$7:$B$501,'Summary sales'!$A31,GTL!$J$7:$J$501)</f>
        <v>933.40000000002328</v>
      </c>
      <c r="V31" s="283">
        <f>SUMIF(TWK!$B$7:$B$500,'Summary sales'!$A31,TWK!$J$7:$J$500)</f>
        <v>607.57000000006519</v>
      </c>
      <c r="W31" s="277">
        <f>SUMIF(BYC!$B$7:$B$500,'Summary sales'!$A31,BYC!$J$7:$J$500)</f>
        <v>4488.8000000007451</v>
      </c>
      <c r="X31" s="283">
        <f>SUMIF(GFIR!$B$7:$B$40,'Summary sales'!$A31,GFIR!$J$7:$J$40)+SUMIF(GFIR2!$B$7:$B$40,'Summary sales'!$A31,GFIR2!$J$7:$J$40)</f>
        <v>4363.5200000000186</v>
      </c>
      <c r="Y31" s="283">
        <f>SUMIF(SARIMURNI!$B$7:$B$502,'Summary sales'!$A31,SARIMURNI!$J$7:$J$502)</f>
        <v>923.77999999979511</v>
      </c>
      <c r="Z31" s="277">
        <f>SUMIF(HLI!$B$7:$B$499,'Summary sales'!$A31,HLI!$J$7:$J$499)</f>
        <v>3667</v>
      </c>
      <c r="AA31" s="283">
        <f>SUMIF(CERES!$B$7:$B$501,'Summary sales'!$A31,CERES!$J$7:$J$501)</f>
        <v>8234.7999999998137</v>
      </c>
      <c r="AB31" s="283">
        <f>SUMIF(KGM!$B$7:$B$501,'Summary sales'!$A31,KGM!$J$7:$J$501)</f>
        <v>1361.3299999999581</v>
      </c>
      <c r="AC31" s="283">
        <f>SUMIF(ALT!$B$7:$B$126,'Summary sales'!$A31,ALT!$L$7:$L$126)</f>
        <v>680.70999999996275</v>
      </c>
      <c r="AD31" s="277">
        <f ca="1">SUMIF(IDP!$B$7:$B$139,'Summary sales'!$A31,IDP!$O$7:$O$138)</f>
        <v>4852.2000000000007</v>
      </c>
      <c r="AE31" s="277">
        <f>SUMIF(FSI!$B$7:$B$501,'Summary sales'!$A31,FSI!$J$7:$J$501)</f>
        <v>34.19999999999709</v>
      </c>
      <c r="AF31" s="283">
        <f>SUMIF(EBM!$B$7:$B$500,'Summary sales'!$A31,EBM!$J$7:$J$500)</f>
        <v>38.352999999988242</v>
      </c>
      <c r="AG31" s="277">
        <f>SUMIF(CISF!$B$7:$B$500,'Summary sales'!$A31,CISF!$J$7:$J$500)</f>
        <v>2585.8999999999069</v>
      </c>
      <c r="AH31" s="277">
        <f>SUMIF(KGM!$B$5:$B$470,'Summary sales'!$A31,KGM!$O$5:$O$470)</f>
        <v>0</v>
      </c>
      <c r="AI31" s="277">
        <f>SUMIF(PUJ!$B$7:$B$501,'Summary sales'!$A31,PUJ!$J$7:$J$501)</f>
        <v>4759.2999999998137</v>
      </c>
      <c r="AJ31" s="277">
        <f>SUMIF(TORABIKACIKUPA!$B$7:$B$493,'Summary sales'!$A31,TORABIKACIKUPA!$L$7:$L$493)</f>
        <v>0</v>
      </c>
      <c r="AK31" s="277">
        <f>SUMIF(TORABIKAHF!$B$7:$B$504,'Summary sales'!$A31,TORABIKAHF!$L$7:$L$504)</f>
        <v>0</v>
      </c>
      <c r="AL31" s="277">
        <f>SUMIF(TORABIKAIC!$B$7:$B$492,'Summary sales'!$A31,TORABIKAIC!$L$7:$L$492)</f>
        <v>0</v>
      </c>
      <c r="AM31" s="277">
        <f>SUMIF(KALBEE!$B$7:$B$501,'Summary sales'!$A31,KALBEE!$J$7:$J$501)</f>
        <v>3573.6999999999534</v>
      </c>
      <c r="AN31" s="277">
        <f>SUMIF(TOYOBO!$B$7:$B$479,'Summary sales'!$A31,TOYOBO!$O$7:$O$479)</f>
        <v>0</v>
      </c>
      <c r="AO31" s="277">
        <f>SUMIF(SWS!$B$7:$B$483,'Summary sales'!$A31,SWS!$P$7:$P$483)</f>
        <v>0</v>
      </c>
      <c r="AP31" s="277">
        <f>SUMIF(KSN!$B$7:$B$483,'Summary sales'!$A31,KSN!$J$7:$J$483)</f>
        <v>5320.4500000000698</v>
      </c>
      <c r="AQ31" s="277">
        <f>SUMIF(UMI!$B$7:$B$501,'Summary sales'!$A31,UMI!$J$7:$J$501)</f>
        <v>14514.499000005424</v>
      </c>
      <c r="AR31" s="277">
        <f>SUMIF(IPT!$B$7:$B$500,'Summary sales'!$A31,IPT!$J$7:$J$500)</f>
        <v>1971.7000000001863</v>
      </c>
      <c r="AS31" s="277">
        <f>SUMIF(KBRU!$B$8:$B$501,'Summary sales'!$A31,KBRU!$J$8:$J$501)</f>
        <v>994.18999999994412</v>
      </c>
      <c r="AT31" s="277">
        <f>SUMIF(AMI!$B$7:$B$499,'Summary sales'!$A31,AMI!$J$7:$J$499)</f>
        <v>8125.230000000447</v>
      </c>
      <c r="AU31" s="277">
        <f>SUMIF(KA!$B$7:$B$501,'Summary sales'!$A31,KA!$J$7:$J$501)</f>
        <v>2878.3199999999779</v>
      </c>
      <c r="AV31" s="277">
        <f>SUMIF(KTN!$B$7:$B$500,'Summary sales'!$A31,KTN!$J$7:$J$500)</f>
        <v>979.52999999979511</v>
      </c>
      <c r="AW31" s="277">
        <f>SUMIF(TOMIMOTO!$B$7:$B$500,'Summary sales'!$A31,TOMIMOTO!$J$7:$J$500)</f>
        <v>2025.890000000014</v>
      </c>
      <c r="AX31" s="277">
        <f>SUMIF(NIAGAGARAM!$B$7:$B$502,'Summary sales'!$A31,NIAGAGARAM!$J$7:$J$502)</f>
        <v>854.52000000001863</v>
      </c>
      <c r="AY31" s="277">
        <f>SUMIF('PCI84'!$B$7:$B$501,'Summary sales'!$A31,'PCI84'!$J$7:$J$501)</f>
        <v>9659.8899999996647</v>
      </c>
      <c r="AZ31" s="277">
        <f>SUMIF(PCIM!$B$7:$B$501,'Summary sales'!$A31,PCIM!$J$7:$J$501)</f>
        <v>1974.0300000000279</v>
      </c>
      <c r="BA31" s="277">
        <f>SUMIF(INDOFOOD!$B$7:$B$501,'Summary sales'!$A31,INDOFOOD!$J$7:$J$501)</f>
        <v>5524.5300000002608</v>
      </c>
      <c r="BB31" s="277">
        <f>SUMIF(HCI!$B$7:$B$500,'Summary sales'!$A31,HCI!$J$7:$J$500)</f>
        <v>6676.109999999986</v>
      </c>
      <c r="BC31" s="277">
        <f>SUMIF(DIC!$B$7:$B$499,'Summary sales'!$A31,DIC!$J$7:$J$499)</f>
        <v>5383.0500000000466</v>
      </c>
      <c r="BD31" s="277">
        <f>SUMIF(ASAHIMAS!$B$7:$B$499,'Summary sales'!$A31,ASAHIMAS!$J$7:$J$499)</f>
        <v>34387.009999999776</v>
      </c>
      <c r="BE31" s="277">
        <f>SUMIF('ABC KOGEN'!B30:B63,'Summary sales'!$A31,'ABC KOGEN'!J30:J63)</f>
        <v>5775.0800000000745</v>
      </c>
      <c r="BF31" s="277">
        <f>SUMIF(ADP!$B$7:$B$499,'Summary sales'!$A31,ADP!$J$7:$J$499)</f>
        <v>1017.3300000000017</v>
      </c>
      <c r="BG31" s="277">
        <f>SUMIF(Tongtji!$B$8:$B$501,'Summary sales'!$A31,Tongtji!$J$8:$J$501)</f>
        <v>2069.0999999996275</v>
      </c>
      <c r="BH31" s="277">
        <f>SUMIF(CITYMALL!$B$7:$B$500,'Summary sales'!$A31,CITYMALL!$K$7:$K$500)</f>
        <v>0</v>
      </c>
      <c r="BI31" s="277">
        <f>SUMIF(PA!$B$7:$B$500,'Summary sales'!$A31,PA!$J$7:$J$500)</f>
        <v>874.8399999999674</v>
      </c>
      <c r="BJ31" s="277">
        <f>SUMIF(RB!$B$7:$B$500,'Summary sales'!$A31,RB!$J$7:$J$500)</f>
        <v>4062.2800000002608</v>
      </c>
      <c r="BK31" s="277">
        <f>SUMIF(GFATOM!$B$7:$B$500,'Summary sales'!$A31,GFATOM!$J$7:$J$500)</f>
        <v>4451.3499999998603</v>
      </c>
      <c r="BL31" s="277">
        <f>SUMIF(GFKULIT!$B$7:$B$500,'Summary sales'!$A31,GFKULIT!$J$7:$J$500)</f>
        <v>0</v>
      </c>
      <c r="BM31" s="277">
        <f>SUMIF(SPJES!$B$7:$B$523,'Summary sales'!$A31,SPJES!$N$7:$N$523)</f>
        <v>0</v>
      </c>
      <c r="BN31" s="277">
        <f>SUMIF(HSK!$B$7:$B$500,'Summary sales'!$A31,HSK!$N$7:$N$500)</f>
        <v>7089.3960000006482</v>
      </c>
      <c r="BO31" s="277">
        <f>SUMIF(SDM!$B$7:$B$500,'Summary sales'!$A31,SDM!$J$7:$J$500)</f>
        <v>1220.4799999999814</v>
      </c>
      <c r="BP31" s="277">
        <f>SUMIF(CCS!$B$7:$B$500,'Summary sales'!$A31,CCS!$J$7:$J$500)</f>
        <v>0</v>
      </c>
      <c r="BQ31" s="277">
        <f>SUMIF(JARGAS!$B$7:$B$500,'Summary sales'!$A31,JARGAS!$J$7:$J$500)</f>
        <v>1835.6830000000191</v>
      </c>
      <c r="BR31" s="277">
        <f>SUMIF(SBI!$B$7:$B$500,'Summary sales'!$A31,SBI!$J$7:$J$500)</f>
        <v>4257</v>
      </c>
      <c r="BS31" s="277">
        <f>SUMIF(JIUQI!$B$7:$B$500,'Summary sales'!$A31,JIUQI!$O$7:$O$500)</f>
        <v>0</v>
      </c>
      <c r="BT31" s="277">
        <f>SUMIF(SPGLOBAL!$B$7:$B$542,'Summary sales'!$A31,SPGLOBAL!$M$7:$M$542)</f>
        <v>0</v>
      </c>
    </row>
    <row r="32" spans="1:73">
      <c r="A32" s="248">
        <f t="shared" si="60"/>
        <v>46137</v>
      </c>
      <c r="B32" s="249">
        <f t="shared" ca="1" si="63"/>
        <v>0.88593047854545171</v>
      </c>
      <c r="C32" s="250">
        <f t="shared" si="64"/>
        <v>182950.43</v>
      </c>
      <c r="D32" s="251">
        <v>101020.89</v>
      </c>
      <c r="E32" s="252">
        <v>47025.299999999996</v>
      </c>
      <c r="F32" s="252">
        <v>20135.82</v>
      </c>
      <c r="G32" s="252">
        <v>10442.18</v>
      </c>
      <c r="H32" s="252">
        <v>0</v>
      </c>
      <c r="I32" s="278">
        <v>4326.24</v>
      </c>
      <c r="J32" s="252"/>
      <c r="K32" s="278">
        <v>0</v>
      </c>
      <c r="L32" s="278"/>
      <c r="M32" s="279">
        <f t="shared" ca="1" si="59"/>
        <v>162081.36199999615</v>
      </c>
      <c r="N32" s="280">
        <f>SUMIF(CLIN!$C$7:$C$500,'Summary sales'!$A32,CLIN!$J$7:$J$500)</f>
        <v>1114.8699999998789</v>
      </c>
      <c r="O32" s="280">
        <f>SUMIF(BI!$B$7:$B$500,'Summary sales'!$A32,BI!$J$7:$J$500)</f>
        <v>1963.910000000149</v>
      </c>
      <c r="P32" s="280">
        <f>SUMIF(MKG!$B$7:$B$500,'Summary sales'!$A32,MKG!$J$7:$J$500)</f>
        <v>941.02000000001863</v>
      </c>
      <c r="Q32" s="280">
        <f>SUMIF(STM!$B$7:$B$500,'Summary sales'!$A32,STM!$J$7:$J$500)</f>
        <v>3408.7999999998137</v>
      </c>
      <c r="R32" s="280">
        <f>SUMIF(OAJ!$B$7:$B$500,'Summary sales'!$A32,OAJ!$J$7:$J$500)</f>
        <v>666.75</v>
      </c>
      <c r="S32" s="280">
        <f>SUMIF(NNI!$B$7:$B$501,'Summary sales'!$A32,NNI!$J$7:$J$501)</f>
        <v>0</v>
      </c>
      <c r="T32" s="280">
        <f>SUMIF(SHB!$B$7:$B$500,'Summary sales'!$A32,SHB!$J$7:$J$500)</f>
        <v>0</v>
      </c>
      <c r="U32" s="280">
        <f>SUMIF(GTL!$B$7:$B$501,'Summary sales'!$A32,GTL!$J$7:$J$501)</f>
        <v>468.38000000000466</v>
      </c>
      <c r="V32" s="280">
        <f>SUMIF(TWK!$B$7:$B$500,'Summary sales'!$A32,TWK!$J$7:$J$500)</f>
        <v>359.04999999993015</v>
      </c>
      <c r="W32" s="280">
        <f>SUMIF(BYC!$B$7:$B$500,'Summary sales'!$A32,BYC!$J$7:$J$500)</f>
        <v>3748.75</v>
      </c>
      <c r="X32" s="280">
        <f>SUMIF(GFIR!$B$7:$B$40,'Summary sales'!$A32,GFIR!$J$7:$J$40)+SUMIF(GFIR2!$B$7:$B$40,'Summary sales'!$A32,GFIR2!$J$7:$J$40)</f>
        <v>3360.7400000002235</v>
      </c>
      <c r="Y32" s="280">
        <f>SUMIF(SARIMURNI!$B$7:$B$502,'Summary sales'!$A32,SARIMURNI!$J$7:$J$502)</f>
        <v>207.66000000014901</v>
      </c>
      <c r="Z32" s="280">
        <f>SUMIF(HLI!$B$7:$B$499,'Summary sales'!$A32,HLI!$J$7:$J$499)</f>
        <v>3695.5300000000279</v>
      </c>
      <c r="AA32" s="280">
        <f>SUMIF(CERES!$B$7:$B$501,'Summary sales'!$A32,CERES!$J$7:$J$501)</f>
        <v>6193.3600000003353</v>
      </c>
      <c r="AB32" s="280">
        <f>SUMIF(KGM!$B$7:$B$501,'Summary sales'!$A32,KGM!$J$7:$J$501)</f>
        <v>1396.5600000000559</v>
      </c>
      <c r="AC32" s="280">
        <f>SUMIF(ALT!$B$7:$B$126,'Summary sales'!$A32,ALT!$L$7:$L$126)</f>
        <v>1650.7299999999814</v>
      </c>
      <c r="AD32" s="280">
        <f ca="1">SUMIF(IDP!$B$7:$B$139,'Summary sales'!$A32,IDP!$O$7:$O$138)</f>
        <v>5231.68</v>
      </c>
      <c r="AE32" s="280">
        <f>SUMIF(FSI!$B$7:$B$501,'Summary sales'!$A32,FSI!$J$7:$J$501)</f>
        <v>0</v>
      </c>
      <c r="AF32" s="280">
        <f>SUMIF(EBM!$B$7:$B$500,'Summary sales'!$A32,EBM!$J$7:$J$500)</f>
        <v>68.336999999999534</v>
      </c>
      <c r="AG32" s="280">
        <f>SUMIF(CISF!$B$7:$B$500,'Summary sales'!$A32,CISF!$J$7:$J$500)</f>
        <v>3556.3999999999069</v>
      </c>
      <c r="AH32" s="280">
        <f>SUMIF(KGM!$B$5:$B$470,'Summary sales'!$A32,KGM!$O$5:$O$470)</f>
        <v>0</v>
      </c>
      <c r="AI32" s="280">
        <f>SUMIF(PUJ!$B$7:$B$501,'Summary sales'!$A32,PUJ!$J$7:$J$501)</f>
        <v>0</v>
      </c>
      <c r="AJ32" s="280">
        <f>SUMIF(TORABIKACIKUPA!$B$7:$B$493,'Summary sales'!$A32,TORABIKACIKUPA!$L$7:$L$493)</f>
        <v>0</v>
      </c>
      <c r="AK32" s="280">
        <f>SUMIF(TORABIKAHF!$B$7:$B$504,'Summary sales'!$A32,TORABIKAHF!$L$7:$L$504)</f>
        <v>0</v>
      </c>
      <c r="AL32" s="280">
        <f>SUMIF(TORABIKAIC!$B$7:$B$492,'Summary sales'!$A32,TORABIKAIC!$L$7:$L$492)</f>
        <v>0</v>
      </c>
      <c r="AM32" s="280">
        <f>SUMIF(KALBEE!$B$7:$B$501,'Summary sales'!$A32,KALBEE!$J$7:$J$501)</f>
        <v>0</v>
      </c>
      <c r="AN32" s="280">
        <f>SUMIF(TOYOBO!$B$7:$B$479,'Summary sales'!$A32,TOYOBO!$O$7:$O$479)</f>
        <v>0</v>
      </c>
      <c r="AO32" s="280">
        <f>SUMIF(SWS!$B$7:$B$483,'Summary sales'!$A32,SWS!$P$7:$P$483)</f>
        <v>0</v>
      </c>
      <c r="AP32" s="280">
        <f>SUMIF(KSN!$B$7:$B$483,'Summary sales'!$A32,KSN!$J$7:$J$483)</f>
        <v>9389.3099999999395</v>
      </c>
      <c r="AQ32" s="280">
        <f>SUMIF(UMI!$B$7:$B$501,'Summary sales'!$A32,UMI!$J$7:$J$501)</f>
        <v>13149.754999995232</v>
      </c>
      <c r="AR32" s="280">
        <f>SUMIF(IPT!$B$7:$B$500,'Summary sales'!$A32,IPT!$J$7:$J$500)</f>
        <v>2507.320000000298</v>
      </c>
      <c r="AS32" s="280">
        <f>SUMIF(KBRU!$B$8:$B$501,'Summary sales'!$A32,KBRU!$J$8:$J$501)</f>
        <v>932.65000000002328</v>
      </c>
      <c r="AT32" s="280">
        <f>SUMIF(AMI!$B$7:$B$499,'Summary sales'!$A32,AMI!$J$7:$J$499)</f>
        <v>3538.9699999997392</v>
      </c>
      <c r="AU32" s="280">
        <f>SUMIF(KA!$B$7:$B$501,'Summary sales'!$A32,KA!$J$7:$J$501)</f>
        <v>0</v>
      </c>
      <c r="AV32" s="280">
        <f>SUMIF(KTN!$B$7:$B$500,'Summary sales'!$A32,KTN!$J$7:$J$500)</f>
        <v>1449.0700000000652</v>
      </c>
      <c r="AW32" s="280">
        <f>SUMIF(TOMIMOTO!$B$7:$B$500,'Summary sales'!$A32,TOMIMOTO!$J$7:$J$500)</f>
        <v>1970.2999999999302</v>
      </c>
      <c r="AX32" s="280">
        <f>SUMIF(NIAGAGARAM!$B$7:$B$502,'Summary sales'!$A32,NIAGAGARAM!$J$7:$J$502)</f>
        <v>383.94999999995343</v>
      </c>
      <c r="AY32" s="280">
        <f>SUMIF('PCI84'!$B$7:$B$501,'Summary sales'!$A32,'PCI84'!$J$7:$J$501)</f>
        <v>10200.700000000186</v>
      </c>
      <c r="AZ32" s="280">
        <f>SUMIF(PCIM!$B$7:$B$501,'Summary sales'!$A32,PCIM!$J$7:$J$501)</f>
        <v>2053.3199999998324</v>
      </c>
      <c r="BA32" s="280">
        <f>SUMIF(INDOFOOD!$B$7:$B$501,'Summary sales'!$A32,INDOFOOD!$J$7:$J$501)</f>
        <v>6944.929999999702</v>
      </c>
      <c r="BB32" s="280">
        <f>SUMIF(HCI!$B$7:$B$500,'Summary sales'!$A32,HCI!$J$7:$J$500)</f>
        <v>0</v>
      </c>
      <c r="BC32" s="280">
        <f>SUMIF(DIC!$B$7:$B$499,'Summary sales'!$A32,DIC!$J$7:$J$499)</f>
        <v>4888.2800000000279</v>
      </c>
      <c r="BD32" s="280">
        <f>SUMIF(ASAHIMAS!$B$7:$B$499,'Summary sales'!$A32,ASAHIMAS!$J$7:$J$499)</f>
        <v>38339.790000000037</v>
      </c>
      <c r="BE32" s="280">
        <f>SUMIF('ABC KOGEN'!B31:B64,'Summary sales'!$A32,'ABC KOGEN'!J31:J64)</f>
        <v>4697.8400000000838</v>
      </c>
      <c r="BF32" s="280">
        <f>SUMIF(ADP!$B$7:$B$499,'Summary sales'!$A32,ADP!$J$7:$J$499)</f>
        <v>90.889999999999418</v>
      </c>
      <c r="BG32" s="280">
        <f>SUMIF(Tongtji!$B$8:$B$501,'Summary sales'!$A32,Tongtji!$J$8:$J$501)</f>
        <v>1920.6000000005588</v>
      </c>
      <c r="BH32" s="280">
        <f>SUMIF(CITYMALL!$B$7:$B$500,'Summary sales'!$A32,CITYMALL!$K$7:$K$500)</f>
        <v>0</v>
      </c>
      <c r="BI32" s="280">
        <f>SUMIF(PA!$B$7:$B$500,'Summary sales'!$A32,PA!$J$7:$J$500)</f>
        <v>748.1600000000326</v>
      </c>
      <c r="BJ32" s="280">
        <f>SUMIF(RB!$B$7:$B$500,'Summary sales'!$A32,RB!$J$7:$J$500)</f>
        <v>3968.9899999997579</v>
      </c>
      <c r="BK32" s="280">
        <f>SUMIF(GFATOM!$B$7:$B$500,'Summary sales'!$A32,GFATOM!$J$7:$J$500)</f>
        <v>0</v>
      </c>
      <c r="BL32" s="280">
        <f>SUMIF(GFKULIT!$B$7:$B$500,'Summary sales'!$A32,GFKULIT!$J$7:$J$500)</f>
        <v>0</v>
      </c>
      <c r="BM32" s="280">
        <f>SUMIF(SPJES!$B$7:$B$523,'Summary sales'!$A32,SPJES!$N$7:$N$523)</f>
        <v>0</v>
      </c>
      <c r="BN32" s="280">
        <f>SUMIF(HSK!$B$7:$B$500,'Summary sales'!$A32,HSK!$N$7:$N$500)</f>
        <v>7895.391000000207</v>
      </c>
      <c r="BO32" s="280">
        <f>SUMIF(SDM!$B$7:$B$500,'Summary sales'!$A32,SDM!$J$7:$J$500)</f>
        <v>0</v>
      </c>
      <c r="BP32" s="280">
        <f>SUMIF(CCS!$B$7:$B$500,'Summary sales'!$A32,CCS!$J$7:$J$500)</f>
        <v>0</v>
      </c>
      <c r="BQ32" s="280">
        <f>SUMIF(JARGAS!$B$7:$B$500,'Summary sales'!$A32,JARGAS!$J$7:$J$500)</f>
        <v>1663.2889999999898</v>
      </c>
      <c r="BR32" s="280">
        <f>SUMIF(SBI!$B$7:$B$500,'Summary sales'!$A32,SBI!$J$7:$J$500)</f>
        <v>2314.3300000000745</v>
      </c>
      <c r="BS32" s="280">
        <f>SUMIF(JIUQI!$B$7:$B$500,'Summary sales'!$A32,JIUQI!$O$7:$O$500)</f>
        <v>5001</v>
      </c>
      <c r="BT32" s="280">
        <f>SUMIF(SPGLOBAL!$B$7:$B$542,'Summary sales'!$A32,SPGLOBAL!$M$7:$M$542)</f>
        <v>0</v>
      </c>
    </row>
    <row r="33" spans="1:72">
      <c r="A33" s="243">
        <f t="shared" si="60"/>
        <v>46138</v>
      </c>
      <c r="B33" s="256">
        <f t="shared" ca="1" si="63"/>
        <v>0.82424610591272973</v>
      </c>
      <c r="C33" s="257">
        <f t="shared" si="64"/>
        <v>174023.44999999998</v>
      </c>
      <c r="D33" s="246">
        <v>115492.55999999998</v>
      </c>
      <c r="E33" s="253">
        <v>44317.91</v>
      </c>
      <c r="F33" s="247">
        <v>14212.980000000001</v>
      </c>
      <c r="G33" s="253">
        <v>0</v>
      </c>
      <c r="H33" s="253">
        <v>0</v>
      </c>
      <c r="I33" s="274">
        <v>0</v>
      </c>
      <c r="J33" s="247"/>
      <c r="K33" s="275">
        <v>0</v>
      </c>
      <c r="L33" s="274"/>
      <c r="M33" s="276">
        <f t="shared" ca="1" si="59"/>
        <v>143438.15099999862</v>
      </c>
      <c r="N33" s="277">
        <f>SUMIF(CLIN!$C$7:$C$500,'Summary sales'!$A33,CLIN!$J$7:$J$500)</f>
        <v>603.66999999992549</v>
      </c>
      <c r="O33" s="283">
        <f>SUMIF(BI!$B$7:$B$500,'Summary sales'!$A33,BI!$J$7:$J$500)</f>
        <v>2182.0099999997765</v>
      </c>
      <c r="P33" s="283">
        <f>SUMIF(MKG!$B$7:$B$500,'Summary sales'!$A33,MKG!$J$7:$J$500)</f>
        <v>562.75</v>
      </c>
      <c r="Q33" s="277">
        <f>SUMIF(STM!$B$7:$B$500,'Summary sales'!$A33,STM!$J$7:$J$500)</f>
        <v>2768.8999999999069</v>
      </c>
      <c r="R33" s="283">
        <f>SUMIF(OAJ!$B$7:$B$500,'Summary sales'!$A33,OAJ!$J$7:$J$500)</f>
        <v>483.67999999993481</v>
      </c>
      <c r="S33" s="283">
        <f>SUMIF(NNI!$B$7:$B$501,'Summary sales'!$A33,NNI!$J$7:$J$501)</f>
        <v>0</v>
      </c>
      <c r="T33" s="283">
        <f>SUMIF(SHB!$B$7:$B$500,'Summary sales'!$A33,SHB!$J$7:$J$500)</f>
        <v>29.840000000025611</v>
      </c>
      <c r="U33" s="283">
        <f>SUMIF(GTL!$B$7:$B$501,'Summary sales'!$A33,GTL!$J$7:$J$501)</f>
        <v>440.13000000000466</v>
      </c>
      <c r="V33" s="283">
        <f>SUMIF(TWK!$B$7:$B$500,'Summary sales'!$A33,TWK!$J$7:$J$500)</f>
        <v>391.14000000001397</v>
      </c>
      <c r="W33" s="277">
        <f>SUMIF(BYC!$B$7:$B$500,'Summary sales'!$A33,BYC!$J$7:$J$500)</f>
        <v>0</v>
      </c>
      <c r="X33" s="283">
        <f>SUMIF(GFIR!$B$7:$B$40,'Summary sales'!$A33,GFIR!$J$7:$J$40)+SUMIF(GFIR2!$B$7:$B$40,'Summary sales'!$A33,GFIR2!$J$7:$J$40)</f>
        <v>759.81999999983236</v>
      </c>
      <c r="Y33" s="283">
        <f>SUMIF(SARIMURNI!$B$7:$B$502,'Summary sales'!$A33,SARIMURNI!$J$7:$J$502)</f>
        <v>51.75</v>
      </c>
      <c r="Z33" s="277">
        <f>SUMIF(HLI!$B$7:$B$499,'Summary sales'!$A33,HLI!$J$7:$J$499)</f>
        <v>3696.4899999999907</v>
      </c>
      <c r="AA33" s="287">
        <f>SUMIF(CERES!$B$7:$B$501,'Summary sales'!$A33,CERES!$J$7:$J$501)</f>
        <v>4894.0600000000559</v>
      </c>
      <c r="AB33" s="287">
        <f>SUMIF(KGM!$B$7:$B$501,'Summary sales'!$A33,KGM!$J$7:$J$501)</f>
        <v>1324.3399999999674</v>
      </c>
      <c r="AC33" s="287">
        <f>SUMIF(ALT!$B$7:$B$126,'Summary sales'!$A33,ALT!$L$7:$L$126)</f>
        <v>0</v>
      </c>
      <c r="AD33" s="277">
        <f ca="1">SUMIF(IDP!$B$7:$B$139,'Summary sales'!$A33,IDP!$O$7:$O$138)</f>
        <v>0</v>
      </c>
      <c r="AE33" s="277">
        <f>SUMIF(FSI!$B$7:$B$501,'Summary sales'!$A33,FSI!$J$7:$J$501)</f>
        <v>0</v>
      </c>
      <c r="AF33" s="283">
        <f>SUMIF(EBM!$B$7:$B$500,'Summary sales'!$A33,EBM!$J$7:$J$500)</f>
        <v>53.240000000005239</v>
      </c>
      <c r="AG33" s="277">
        <f>SUMIF(CISF!$B$7:$B$500,'Summary sales'!$A33,CISF!$J$7:$J$500)</f>
        <v>96</v>
      </c>
      <c r="AH33" s="277">
        <f>SUMIF(KGM!$B$5:$B$470,'Summary sales'!$A33,KGM!$O$5:$O$470)</f>
        <v>0</v>
      </c>
      <c r="AI33" s="277">
        <f>SUMIF(PUJ!$B$7:$B$501,'Summary sales'!$A33,PUJ!$J$7:$J$501)</f>
        <v>0</v>
      </c>
      <c r="AJ33" s="277">
        <f>SUMIF(TORABIKACIKUPA!$B$7:$B$493,'Summary sales'!$A33,TORABIKACIKUPA!$L$7:$L$493)</f>
        <v>0</v>
      </c>
      <c r="AK33" s="277">
        <f>SUMIF(TORABIKAHF!$B$7:$B$504,'Summary sales'!$A33,TORABIKAHF!$L$7:$L$504)</f>
        <v>0</v>
      </c>
      <c r="AL33" s="277">
        <f>SUMIF(TORABIKAIC!$B$7:$B$492,'Summary sales'!$A33,TORABIKAIC!$L$7:$L$492)</f>
        <v>0</v>
      </c>
      <c r="AM33" s="277">
        <f>SUMIF(KALBEE!$B$7:$B$501,'Summary sales'!$A33,KALBEE!$J$7:$J$501)</f>
        <v>302.5</v>
      </c>
      <c r="AN33" s="277">
        <f>SUMIF(TOYOBO!$B$7:$B$479,'Summary sales'!$A33,TOYOBO!$O$7:$O$479)</f>
        <v>0</v>
      </c>
      <c r="AO33" s="277">
        <f>SUMIF(SWS!$B$7:$B$483,'Summary sales'!$A33,SWS!$P$7:$P$483)</f>
        <v>0</v>
      </c>
      <c r="AP33" s="277">
        <f>SUMIF(KSN!$B$7:$B$483,'Summary sales'!$A33,KSN!$J$7:$J$483)</f>
        <v>10195.239999999991</v>
      </c>
      <c r="AQ33" s="277">
        <f>SUMIF(UMI!$B$7:$B$501,'Summary sales'!$A33,UMI!$J$7:$J$501)</f>
        <v>8637.554999999702</v>
      </c>
      <c r="AR33" s="277">
        <f>SUMIF(IPT!$B$7:$B$500,'Summary sales'!$A33,IPT!$J$7:$J$500)</f>
        <v>7.6499999994412065</v>
      </c>
      <c r="AS33" s="277">
        <f>SUMIF(KBRU!$B$8:$B$501,'Summary sales'!$A33,KBRU!$J$8:$J$501)</f>
        <v>0</v>
      </c>
      <c r="AT33" s="277">
        <f>SUMIF(AMI!$B$7:$B$499,'Summary sales'!$A33,AMI!$J$7:$J$499)</f>
        <v>2497.4699999997392</v>
      </c>
      <c r="AU33" s="277">
        <f>SUMIF(KA!$B$7:$B$501,'Summary sales'!$A33,KA!$J$7:$J$501)</f>
        <v>0</v>
      </c>
      <c r="AV33" s="277">
        <f>SUMIF(KTN!$B$7:$B$500,'Summary sales'!$A33,KTN!$J$7:$J$500)</f>
        <v>1314.7800000000279</v>
      </c>
      <c r="AW33" s="277">
        <f>SUMIF(TOMIMOTO!$B$7:$B$500,'Summary sales'!$A33,TOMIMOTO!$J$7:$J$500)</f>
        <v>2078.2100000000792</v>
      </c>
      <c r="AX33" s="277">
        <f>SUMIF(NIAGAGARAM!$B$7:$B$502,'Summary sales'!$A33,NIAGAGARAM!$J$7:$J$502)</f>
        <v>6.1999999999534339</v>
      </c>
      <c r="AY33" s="277">
        <f>SUMIF('PCI84'!$B$7:$B$501,'Summary sales'!$A33,'PCI84'!$J$7:$J$501)</f>
        <v>8973.6299999998882</v>
      </c>
      <c r="AZ33" s="277">
        <f>SUMIF(PCIM!$B$7:$B$501,'Summary sales'!$A33,PCIM!$J$7:$J$501)</f>
        <v>2093.8900000001304</v>
      </c>
      <c r="BA33" s="277">
        <f>SUMIF(INDOFOOD!$B$7:$B$501,'Summary sales'!$A33,INDOFOOD!$J$7:$J$501)</f>
        <v>8844.8100000005215</v>
      </c>
      <c r="BB33" s="277">
        <f>SUMIF(HCI!$B$7:$B$500,'Summary sales'!$A33,HCI!$J$7:$J$500)</f>
        <v>3264.2399999999907</v>
      </c>
      <c r="BC33" s="277">
        <f>SUMIF(DIC!$B$7:$B$499,'Summary sales'!$A33,DIC!$J$7:$J$499)</f>
        <v>5712.1499999999069</v>
      </c>
      <c r="BD33" s="277">
        <f>SUMIF(ASAHIMAS!$B$7:$B$499,'Summary sales'!$A33,ASAHIMAS!$J$7:$J$499)</f>
        <v>49426.370000000112</v>
      </c>
      <c r="BE33" s="277">
        <f>SUMIF('ABC KOGEN'!B32:B65,'Summary sales'!$A33,'ABC KOGEN'!J32:J65)</f>
        <v>5233.4899999999907</v>
      </c>
      <c r="BF33" s="277">
        <f>SUMIF(ADP!$B$7:$B$499,'Summary sales'!$A33,ADP!$J$7:$J$499)</f>
        <v>0</v>
      </c>
      <c r="BG33" s="277">
        <f>SUMIF(Tongtji!$B$8:$B$501,'Summary sales'!$A33,Tongtji!$J$8:$J$501)</f>
        <v>4041.5</v>
      </c>
      <c r="BH33" s="277">
        <f>SUMIF(CITYMALL!$B$7:$B$500,'Summary sales'!$A33,CITYMALL!$K$7:$K$500)</f>
        <v>0</v>
      </c>
      <c r="BI33" s="277">
        <f>SUMIF(PA!$B$7:$B$500,'Summary sales'!$A33,PA!$J$7:$J$500)</f>
        <v>554.73999999999069</v>
      </c>
      <c r="BJ33" s="277">
        <f>SUMIF(RB!$B$7:$B$500,'Summary sales'!$A33,RB!$J$7:$J$500)</f>
        <v>4008.9399999999441</v>
      </c>
      <c r="BK33" s="277">
        <f>SUMIF(GFATOM!$B$7:$B$500,'Summary sales'!$A33,GFATOM!$J$7:$J$500)</f>
        <v>0</v>
      </c>
      <c r="BL33" s="277">
        <f>SUMIF(GFKULIT!$B$7:$B$500,'Summary sales'!$A33,GFKULIT!$J$7:$J$500)</f>
        <v>0</v>
      </c>
      <c r="BM33" s="277">
        <f>SUMIF(SPJES!$B$7:$B$523,'Summary sales'!$A33,SPJES!$N$7:$N$523)</f>
        <v>0</v>
      </c>
      <c r="BN33" s="277">
        <f>SUMIF(HSK!$B$7:$B$500,'Summary sales'!$A33,HSK!$N$7:$N$500)</f>
        <v>3251.9059999994934</v>
      </c>
      <c r="BO33" s="277">
        <f>SUMIF(SDM!$B$7:$B$500,'Summary sales'!$A33,SDM!$J$7:$J$500)</f>
        <v>0</v>
      </c>
      <c r="BP33" s="277">
        <f>SUMIF(CCS!$B$7:$B$500,'Summary sales'!$A33,CCS!$J$7:$J$500)</f>
        <v>0</v>
      </c>
      <c r="BQ33" s="277">
        <f>SUMIF(JARGAS!$B$7:$B$500,'Summary sales'!$A33,JARGAS!$J$7:$J$500)</f>
        <v>1729.0100000000093</v>
      </c>
      <c r="BR33" s="277">
        <f>SUMIF(SBI!$B$7:$B$500,'Summary sales'!$A33,SBI!$J$7:$J$500)</f>
        <v>2926.0500000002794</v>
      </c>
      <c r="BS33" s="277">
        <f>SUMIF(JIUQI!$B$7:$B$500,'Summary sales'!$A33,JIUQI!$O$7:$O$500)</f>
        <v>0</v>
      </c>
      <c r="BT33" s="277">
        <f>SUMIF(SPGLOBAL!$B$7:$B$542,'Summary sales'!$A33,SPGLOBAL!$M$7:$M$542)</f>
        <v>0</v>
      </c>
    </row>
    <row r="34" spans="1:72">
      <c r="A34" s="248">
        <f t="shared" si="60"/>
        <v>46139</v>
      </c>
      <c r="B34" s="249">
        <f t="shared" ca="1" si="63"/>
        <v>1.0579607295063267</v>
      </c>
      <c r="C34" s="250">
        <f t="shared" si="64"/>
        <v>179122.78</v>
      </c>
      <c r="D34" s="251">
        <v>103733.34999999998</v>
      </c>
      <c r="E34" s="252">
        <v>45796.890000000007</v>
      </c>
      <c r="F34" s="252">
        <v>20823.68</v>
      </c>
      <c r="G34" s="252">
        <v>0</v>
      </c>
      <c r="H34" s="252">
        <v>4939.1899999999996</v>
      </c>
      <c r="I34" s="278">
        <v>3829.67</v>
      </c>
      <c r="J34" s="252"/>
      <c r="K34" s="278">
        <v>0</v>
      </c>
      <c r="L34" s="278"/>
      <c r="M34" s="279">
        <f t="shared" ca="1" si="59"/>
        <v>189504.86700000128</v>
      </c>
      <c r="N34" s="280">
        <f>SUMIF(CLIN!$C$7:$C$500,'Summary sales'!$A34,CLIN!$J$7:$J$500)</f>
        <v>1111.3800000001211</v>
      </c>
      <c r="O34" s="280">
        <f>SUMIF(BI!$B$7:$B$500,'Summary sales'!$A34,BI!$J$7:$J$500)</f>
        <v>2034.359999999404</v>
      </c>
      <c r="P34" s="280">
        <f>SUMIF(MKG!$B$7:$B$500,'Summary sales'!$A34,MKG!$J$7:$J$500)</f>
        <v>1407.8000000002794</v>
      </c>
      <c r="Q34" s="280">
        <f>SUMIF(STM!$B$7:$B$500,'Summary sales'!$A34,STM!$J$7:$J$500)</f>
        <v>2944.7000000001863</v>
      </c>
      <c r="R34" s="280">
        <f>SUMIF(OAJ!$B$7:$B$500,'Summary sales'!$A34,OAJ!$J$7:$J$500)</f>
        <v>722.40000000002328</v>
      </c>
      <c r="S34" s="280">
        <f>SUMIF(NNI!$B$7:$B$501,'Summary sales'!$A34,NNI!$J$7:$J$501)</f>
        <v>0</v>
      </c>
      <c r="T34" s="280">
        <f>SUMIF(SHB!$B$7:$B$500,'Summary sales'!$A34,SHB!$J$7:$J$500)</f>
        <v>424.33999999999651</v>
      </c>
      <c r="U34" s="280">
        <f>SUMIF(GTL!$B$7:$B$501,'Summary sales'!$A34,GTL!$J$7:$J$501)</f>
        <v>968.45999999996275</v>
      </c>
      <c r="V34" s="280">
        <f>SUMIF(TWK!$B$7:$B$500,'Summary sales'!$A34,TWK!$J$7:$J$500)</f>
        <v>697.76000000000931</v>
      </c>
      <c r="W34" s="280">
        <f>SUMIF(BYC!$B$7:$B$500,'Summary sales'!$A34,BYC!$J$7:$J$500)</f>
        <v>4554.1399999987334</v>
      </c>
      <c r="X34" s="280">
        <f>SUMIF(GFIR!$B$7:$B$40,'Summary sales'!$A34,GFIR!$J$7:$J$40)+SUMIF(GFIR2!$B$7:$B$40,'Summary sales'!$A34,GFIR2!$J$7:$J$40)</f>
        <v>3967.160000000149</v>
      </c>
      <c r="Y34" s="280">
        <f>SUMIF(SARIMURNI!$B$7:$B$502,'Summary sales'!$A34,SARIMURNI!$J$7:$J$502)</f>
        <v>539.3499999998603</v>
      </c>
      <c r="Z34" s="280">
        <f>SUMIF(HLI!$B$7:$B$499,'Summary sales'!$A34,HLI!$J$7:$J$499)</f>
        <v>3747.4299999999348</v>
      </c>
      <c r="AA34" s="280">
        <f>SUMIF(CERES!$B$7:$B$501,'Summary sales'!$A34,CERES!$J$7:$J$501)</f>
        <v>7745.5099999997765</v>
      </c>
      <c r="AB34" s="280">
        <f>SUMIF(KGM!$B$7:$B$501,'Summary sales'!$A34,KGM!$J$7:$J$501)</f>
        <v>1347.4200000000419</v>
      </c>
      <c r="AC34" s="280">
        <f>SUMIF(ALT!$B$7:$B$126,'Summary sales'!$A34,ALT!$L$7:$L$126)</f>
        <v>726.67599999997765</v>
      </c>
      <c r="AD34" s="280">
        <f ca="1">SUMIF(IDP!$B$7:$B$139,'Summary sales'!$A34,IDP!$O$7:$O$138)</f>
        <v>5340.62</v>
      </c>
      <c r="AE34" s="280">
        <f>SUMIF(FSI!$B$7:$B$501,'Summary sales'!$A34,FSI!$J$7:$J$501)</f>
        <v>0</v>
      </c>
      <c r="AF34" s="280">
        <f>SUMIF(EBM!$B$7:$B$500,'Summary sales'!$A34,EBM!$J$7:$J$500)</f>
        <v>43</v>
      </c>
      <c r="AG34" s="280">
        <f>SUMIF(CISF!$B$7:$B$500,'Summary sales'!$A34,CISF!$J$7:$J$500)</f>
        <v>3580.6000000000931</v>
      </c>
      <c r="AH34" s="280">
        <f>SUMIF(KGM!$B$5:$B$470,'Summary sales'!$A34,KGM!$O$5:$O$470)</f>
        <v>0</v>
      </c>
      <c r="AI34" s="280">
        <f>SUMIF(PUJ!$B$7:$B$501,'Summary sales'!$A34,PUJ!$J$7:$J$501)</f>
        <v>5092.8999999994412</v>
      </c>
      <c r="AJ34" s="280">
        <f>SUMIF(TORABIKACIKUPA!$B$7:$B$493,'Summary sales'!$A34,TORABIKACIKUPA!$L$7:$L$493)</f>
        <v>0</v>
      </c>
      <c r="AK34" s="280">
        <f>SUMIF(TORABIKAHF!$B$7:$B$504,'Summary sales'!$A34,TORABIKAHF!$L$7:$L$504)</f>
        <v>0</v>
      </c>
      <c r="AL34" s="280">
        <f>SUMIF(TORABIKAIC!$B$7:$B$492,'Summary sales'!$A34,TORABIKAIC!$L$7:$L$492)</f>
        <v>0</v>
      </c>
      <c r="AM34" s="280">
        <f>SUMIF(KALBEE!$B$7:$B$501,'Summary sales'!$A34,KALBEE!$J$7:$J$501)</f>
        <v>6399.6999999999534</v>
      </c>
      <c r="AN34" s="280">
        <f>SUMIF(TOYOBO!$B$7:$B$479,'Summary sales'!$A34,TOYOBO!$O$7:$O$479)</f>
        <v>0</v>
      </c>
      <c r="AO34" s="280">
        <f>SUMIF(SWS!$B$7:$B$483,'Summary sales'!$A34,SWS!$P$7:$P$483)</f>
        <v>0</v>
      </c>
      <c r="AP34" s="280">
        <f>SUMIF(KSN!$B$7:$B$483,'Summary sales'!$A34,KSN!$J$7:$J$483)</f>
        <v>10008.469999999972</v>
      </c>
      <c r="AQ34" s="280">
        <f>SUMIF(UMI!$B$7:$B$501,'Summary sales'!$A34,UMI!$J$7:$J$501)</f>
        <v>12834.516000002623</v>
      </c>
      <c r="AR34" s="280">
        <f>SUMIF(IPT!$B$7:$B$500,'Summary sales'!$A34,IPT!$J$7:$J$500)</f>
        <v>2330.3500000005588</v>
      </c>
      <c r="AS34" s="280">
        <f>SUMIF(KBRU!$B$8:$B$501,'Summary sales'!$A34,KBRU!$J$8:$J$501)</f>
        <v>56.590000000083819</v>
      </c>
      <c r="AT34" s="280">
        <f>SUMIF(AMI!$B$7:$B$499,'Summary sales'!$A34,AMI!$J$7:$J$499)</f>
        <v>9001.4700000006706</v>
      </c>
      <c r="AU34" s="280">
        <f>SUMIF(KA!$B$7:$B$501,'Summary sales'!$A34,KA!$J$7:$J$501)</f>
        <v>3170.640000000014</v>
      </c>
      <c r="AV34" s="280">
        <f>SUMIF(KTN!$B$7:$B$500,'Summary sales'!$A34,KTN!$J$7:$J$500)</f>
        <v>1235.3200000000652</v>
      </c>
      <c r="AW34" s="280">
        <f>SUMIF(TOMIMOTO!$B$7:$B$500,'Summary sales'!$A34,TOMIMOTO!$J$7:$J$500)</f>
        <v>1993.7399999999907</v>
      </c>
      <c r="AX34" s="280">
        <f>SUMIF(NIAGAGARAM!$B$7:$B$502,'Summary sales'!$A34,NIAGAGARAM!$J$7:$J$502)</f>
        <v>1617.7900000000373</v>
      </c>
      <c r="AY34" s="280">
        <f>SUMIF('PCI84'!$B$7:$B$501,'Summary sales'!$A34,'PCI84'!$J$7:$J$501)</f>
        <v>9078.7700000004843</v>
      </c>
      <c r="AZ34" s="280">
        <f>SUMIF(PCIM!$B$7:$B$501,'Summary sales'!$A34,PCIM!$J$7:$J$501)</f>
        <v>1900.5500000000466</v>
      </c>
      <c r="BA34" s="280">
        <f>SUMIF(INDOFOOD!$B$7:$B$501,'Summary sales'!$A34,INDOFOOD!$J$7:$J$501)</f>
        <v>4970.0299999993294</v>
      </c>
      <c r="BB34" s="280">
        <f>SUMIF(HCI!$B$7:$B$500,'Summary sales'!$A34,HCI!$J$7:$J$500)</f>
        <v>6027.2800000000279</v>
      </c>
      <c r="BC34" s="280">
        <f>SUMIF(DIC!$B$7:$B$499,'Summary sales'!$A34,DIC!$J$7:$J$499)</f>
        <v>6553.6100000001024</v>
      </c>
      <c r="BD34" s="280">
        <f>SUMIF(ASAHIMAS!$B$7:$B$499,'Summary sales'!$A34,ASAHIMAS!$J$7:$J$499)</f>
        <v>44452.80999999959</v>
      </c>
      <c r="BE34" s="280">
        <f>SUMIF('ABC KOGEN'!B33:B66,'Summary sales'!$A34,'ABC KOGEN'!J33:J66)</f>
        <v>4425.6399999998976</v>
      </c>
      <c r="BF34" s="280">
        <f>SUMIF(ADP!$B$7:$B$499,'Summary sales'!$A34,ADP!$J$7:$J$499)</f>
        <v>235.45000000000073</v>
      </c>
      <c r="BG34" s="280">
        <f>SUMIF(Tongtji!$B$8:$B$501,'Summary sales'!$A34,Tongtji!$J$8:$J$501)</f>
        <v>3576.8999999994412</v>
      </c>
      <c r="BH34" s="280">
        <f>SUMIF(CITYMALL!$B$7:$B$500,'Summary sales'!$A34,CITYMALL!$K$7:$K$500)</f>
        <v>0</v>
      </c>
      <c r="BI34" s="280">
        <f>SUMIF(PA!$B$7:$B$500,'Summary sales'!$A34,PA!$J$7:$J$500)</f>
        <v>563.28000000002794</v>
      </c>
      <c r="BJ34" s="280">
        <f>SUMIF(RB!$B$7:$B$500,'Summary sales'!$A34,RB!$J$7:$J$500)</f>
        <v>3821.2700000000186</v>
      </c>
      <c r="BK34" s="280">
        <f>SUMIF(GFATOM!$B$7:$B$500,'Summary sales'!$A34,GFATOM!$J$7:$J$500)</f>
        <v>447.17000000015832</v>
      </c>
      <c r="BL34" s="280">
        <f>SUMIF(GFKULIT!$B$7:$B$500,'Summary sales'!$A34,GFKULIT!$J$7:$J$500)</f>
        <v>0</v>
      </c>
      <c r="BM34" s="280">
        <f>SUMIF(SPJES!$B$7:$B$523,'Summary sales'!$A34,SPJES!$N$7:$N$523)</f>
        <v>0</v>
      </c>
      <c r="BN34" s="280">
        <f>SUMIF(HSK!$B$7:$B$500,'Summary sales'!$A34,HSK!$N$7:$N$500)</f>
        <v>5020.320000000298</v>
      </c>
      <c r="BO34" s="280">
        <f>SUMIF(SDM!$B$7:$B$500,'Summary sales'!$A34,SDM!$J$7:$J$500)</f>
        <v>858.10999999986961</v>
      </c>
      <c r="BP34" s="280">
        <f>SUMIF(CCS!$B$7:$B$500,'Summary sales'!$A34,CCS!$J$7:$J$500)</f>
        <v>0</v>
      </c>
      <c r="BQ34" s="280">
        <f>SUMIF(JARGAS!$B$7:$B$500,'Summary sales'!$A34,JARGAS!$J$7:$J$500)</f>
        <v>1795.0650000000023</v>
      </c>
      <c r="BR34" s="280">
        <f>SUMIF(SBI!$B$7:$B$500,'Summary sales'!$A34,SBI!$J$7:$J$500)</f>
        <v>134.02000000001863</v>
      </c>
      <c r="BS34" s="280">
        <f>SUMIF(JIUQI!$B$7:$B$500,'Summary sales'!$A34,JIUQI!$O$7:$O$500)</f>
        <v>0</v>
      </c>
      <c r="BT34" s="280">
        <f>SUMIF(SPGLOBAL!$B$7:$B$542,'Summary sales'!$A34,SPGLOBAL!$M$7:$M$542)</f>
        <v>0</v>
      </c>
    </row>
    <row r="35" spans="1:72">
      <c r="A35" s="243">
        <f t="shared" si="60"/>
        <v>46140</v>
      </c>
      <c r="B35" s="256">
        <f t="shared" ca="1" si="63"/>
        <v>1.0386330955240757</v>
      </c>
      <c r="C35" s="257">
        <f t="shared" si="64"/>
        <v>194712.06999999995</v>
      </c>
      <c r="D35" s="246">
        <v>128732.26999999997</v>
      </c>
      <c r="E35" s="253">
        <v>42621.779999999992</v>
      </c>
      <c r="F35" s="247">
        <v>13714.18</v>
      </c>
      <c r="G35" s="253">
        <v>0</v>
      </c>
      <c r="H35" s="253">
        <v>5062.47</v>
      </c>
      <c r="I35" s="274">
        <v>4581.37</v>
      </c>
      <c r="J35" s="247"/>
      <c r="K35" s="275">
        <v>0</v>
      </c>
      <c r="L35" s="274"/>
      <c r="M35" s="276">
        <f t="shared" ca="1" si="59"/>
        <v>202234.40000000046</v>
      </c>
      <c r="N35" s="277">
        <f>SUMIF(CLIN!$C$7:$C$500,'Summary sales'!$A35,CLIN!$J$7:$J$500)</f>
        <v>1376.7099999999627</v>
      </c>
      <c r="O35" s="283">
        <f>SUMIF(BI!$B$7:$B$500,'Summary sales'!$A35,BI!$J$7:$J$500)</f>
        <v>2164.5099999997765</v>
      </c>
      <c r="P35" s="283">
        <f>SUMIF(MKG!$B$7:$B$500,'Summary sales'!$A35,MKG!$J$7:$J$500)</f>
        <v>1340.339999999851</v>
      </c>
      <c r="Q35" s="277">
        <f>SUMIF(STM!$B$7:$B$500,'Summary sales'!$A35,STM!$J$7:$J$500)</f>
        <v>3270.8999999999069</v>
      </c>
      <c r="R35" s="283">
        <f>SUMIF(OAJ!$B$7:$B$500,'Summary sales'!$A35,OAJ!$J$7:$J$500)</f>
        <v>702.80999999993946</v>
      </c>
      <c r="S35" s="283">
        <f>SUMIF(NNI!$B$7:$B$501,'Summary sales'!$A35,NNI!$J$7:$J$501)</f>
        <v>0</v>
      </c>
      <c r="T35" s="283">
        <f>SUMIF(SHB!$B$7:$B$500,'Summary sales'!$A35,SHB!$J$7:$J$500)</f>
        <v>363.95999999999185</v>
      </c>
      <c r="U35" s="283">
        <f>SUMIF(GTL!$B$7:$B$501,'Summary sales'!$A35,GTL!$J$7:$J$501)</f>
        <v>975.3399999999674</v>
      </c>
      <c r="V35" s="283">
        <f>SUMIF(TWK!$B$7:$B$500,'Summary sales'!$A35,TWK!$J$7:$J$500)</f>
        <v>728.05000000004657</v>
      </c>
      <c r="W35" s="277">
        <f>SUMIF(BYC!$B$7:$B$500,'Summary sales'!$A35,BYC!$J$7:$J$500)</f>
        <v>4399.7000000011176</v>
      </c>
      <c r="X35" s="283">
        <f>SUMIF(GFIR!$B$7:$B$40,'Summary sales'!$A35,GFIR!$J$7:$J$40)+SUMIF(GFIR2!$B$7:$B$40,'Summary sales'!$A35,GFIR2!$J$7:$J$40)</f>
        <v>4302.089999999851</v>
      </c>
      <c r="Y35" s="283">
        <f>SUMIF(SARIMURNI!$B$7:$B$502,'Summary sales'!$A35,SARIMURNI!$J$7:$J$502)</f>
        <v>553.48999999999069</v>
      </c>
      <c r="Z35" s="277">
        <f>SUMIF(HLI!$B$7:$B$499,'Summary sales'!$A35,HLI!$J$7:$J$499)</f>
        <v>3688.8400000000838</v>
      </c>
      <c r="AA35" s="287">
        <f>SUMIF(CERES!$B$7:$B$501,'Summary sales'!$A35,CERES!$J$7:$J$501)</f>
        <v>8165.1899999999441</v>
      </c>
      <c r="AB35" s="287">
        <f>SUMIF(KGM!$B$7:$B$501,'Summary sales'!$A35,KGM!$J$7:$J$501)</f>
        <v>1352.0400000000373</v>
      </c>
      <c r="AC35" s="287">
        <f>SUMIF(ALT!$B$7:$B$126,'Summary sales'!$A35,ALT!$L$7:$L$126)</f>
        <v>1517.7200000000885</v>
      </c>
      <c r="AD35" s="277">
        <f ca="1">SUMIF(IDP!$B$7:$B$139,'Summary sales'!$A35,IDP!$O$7:$O$138)</f>
        <v>2815.18</v>
      </c>
      <c r="AE35" s="277">
        <f>SUMIF(FSI!$B$7:$B$501,'Summary sales'!$A35,FSI!$J$7:$J$501)</f>
        <v>0</v>
      </c>
      <c r="AF35" s="283">
        <f>SUMIF(EBM!$B$7:$B$500,'Summary sales'!$A35,EBM!$J$7:$J$500)</f>
        <v>41</v>
      </c>
      <c r="AG35" s="277">
        <f>SUMIF(CISF!$B$7:$B$500,'Summary sales'!$A35,CISF!$J$7:$J$500)</f>
        <v>4040.7999999998137</v>
      </c>
      <c r="AH35" s="277">
        <f>SUMIF(KGM!$B$5:$B$470,'Summary sales'!$A35,KGM!$O$5:$O$470)</f>
        <v>0</v>
      </c>
      <c r="AI35" s="277">
        <f>SUMIF(PUJ!$B$7:$B$501,'Summary sales'!$A35,PUJ!$J$7:$J$501)</f>
        <v>4715.9000000003725</v>
      </c>
      <c r="AJ35" s="277">
        <f>SUMIF(TORABIKACIKUPA!$B$7:$B$493,'Summary sales'!$A35,TORABIKACIKUPA!$L$7:$L$493)</f>
        <v>0</v>
      </c>
      <c r="AK35" s="277">
        <f>SUMIF(TORABIKAHF!$B$7:$B$504,'Summary sales'!$A35,TORABIKAHF!$L$7:$L$504)</f>
        <v>0</v>
      </c>
      <c r="AL35" s="277">
        <f>SUMIF(TORABIKAIC!$B$7:$B$492,'Summary sales'!$A35,TORABIKAIC!$L$7:$L$492)</f>
        <v>0</v>
      </c>
      <c r="AM35" s="277">
        <f>SUMIF(KALBEE!$B$7:$B$501,'Summary sales'!$A35,KALBEE!$J$7:$J$501)</f>
        <v>5021</v>
      </c>
      <c r="AN35" s="277">
        <f>SUMIF(TOYOBO!$B$7:$B$479,'Summary sales'!$A35,TOYOBO!$O$7:$O$479)</f>
        <v>0</v>
      </c>
      <c r="AO35" s="277">
        <f>SUMIF(SWS!$B$7:$B$483,'Summary sales'!$A35,SWS!$P$7:$P$483)</f>
        <v>0</v>
      </c>
      <c r="AP35" s="277">
        <f>SUMIF(KSN!$B$7:$B$483,'Summary sales'!$A35,KSN!$J$7:$J$483)</f>
        <v>8646.5800000000745</v>
      </c>
      <c r="AQ35" s="277">
        <f>SUMIF(UMI!$B$7:$B$501,'Summary sales'!$A35,UMI!$J$7:$J$501)</f>
        <v>15104.984999999404</v>
      </c>
      <c r="AR35" s="277">
        <f>SUMIF(IPT!$B$7:$B$500,'Summary sales'!$A35,IPT!$J$7:$J$500)</f>
        <v>2256.7399999992922</v>
      </c>
      <c r="AS35" s="277">
        <f>SUMIF(KBRU!$B$8:$B$501,'Summary sales'!$A35,KBRU!$J$8:$J$501)</f>
        <v>984.5899999999674</v>
      </c>
      <c r="AT35" s="277">
        <f>SUMIF(AMI!$B$7:$B$499,'Summary sales'!$A35,AMI!$J$7:$J$499)</f>
        <v>8065.9599999999627</v>
      </c>
      <c r="AU35" s="277">
        <f>SUMIF(KA!$B$7:$B$501,'Summary sales'!$A35,KA!$J$7:$J$501)</f>
        <v>3445.0400000000081</v>
      </c>
      <c r="AV35" s="277">
        <f>SUMIF(KTN!$B$7:$B$500,'Summary sales'!$A35,KTN!$J$7:$J$500)</f>
        <v>1538.6699999999255</v>
      </c>
      <c r="AW35" s="277">
        <f>SUMIF(TOMIMOTO!$B$7:$B$500,'Summary sales'!$A35,TOMIMOTO!$J$7:$J$500)</f>
        <v>2047.9799999999814</v>
      </c>
      <c r="AX35" s="277">
        <f>SUMIF(NIAGAGARAM!$B$7:$B$502,'Summary sales'!$A35,NIAGAGARAM!$J$7:$J$502)</f>
        <v>1430.8299999999581</v>
      </c>
      <c r="AY35" s="277">
        <f>SUMIF('PCI84'!$B$7:$B$501,'Summary sales'!$A35,'PCI84'!$J$7:$J$501)</f>
        <v>10101.05999999959</v>
      </c>
      <c r="AZ35" s="277">
        <f>SUMIF(PCIM!$B$7:$B$501,'Summary sales'!$A35,PCIM!$J$7:$J$501)</f>
        <v>2539.9199999999255</v>
      </c>
      <c r="BA35" s="277">
        <f>SUMIF(INDOFOOD!$B$7:$B$501,'Summary sales'!$A35,INDOFOOD!$J$7:$J$501)</f>
        <v>4283.3800000008196</v>
      </c>
      <c r="BB35" s="277">
        <f>SUMIF(HCI!$B$7:$B$500,'Summary sales'!$A35,HCI!$J$7:$J$500)</f>
        <v>5210.1799999999348</v>
      </c>
      <c r="BC35" s="277">
        <f>SUMIF(DIC!$B$7:$B$499,'Summary sales'!$A35,DIC!$J$7:$J$499)</f>
        <v>5138.1999999999534</v>
      </c>
      <c r="BD35" s="277">
        <f>SUMIF(ASAHIMAS!$B$7:$B$499,'Summary sales'!$A35,ASAHIMAS!$J$7:$J$499)</f>
        <v>48310.330000000075</v>
      </c>
      <c r="BE35" s="277">
        <f>SUMIF('ABC KOGEN'!B34:B67,'Summary sales'!$A35,'ABC KOGEN'!J34:J67)</f>
        <v>4008.3899999998976</v>
      </c>
      <c r="BF35" s="277">
        <f>SUMIF(ADP!$B$7:$B$499,'Summary sales'!$A35,ADP!$J$7:$J$499)</f>
        <v>501.45999999999913</v>
      </c>
      <c r="BG35" s="277">
        <f>SUMIF(Tongtji!$B$8:$B$501,'Summary sales'!$A35,Tongtji!$J$8:$J$501)</f>
        <v>1821.3000000007451</v>
      </c>
      <c r="BH35" s="277">
        <f>SUMIF(CITYMALL!$B$7:$B$500,'Summary sales'!$A35,CITYMALL!$K$7:$K$500)</f>
        <v>0</v>
      </c>
      <c r="BI35" s="277">
        <f>SUMIF(PA!$B$7:$B$500,'Summary sales'!$A35,PA!$J$7:$J$500)</f>
        <v>543.17000000004191</v>
      </c>
      <c r="BJ35" s="277">
        <f>SUMIF(RB!$B$7:$B$500,'Summary sales'!$A35,RB!$J$7:$J$500)</f>
        <v>3366.910000000149</v>
      </c>
      <c r="BK35" s="277">
        <f>SUMIF(GFATOM!$B$7:$B$500,'Summary sales'!$A35,GFATOM!$J$7:$J$500)</f>
        <v>4829.2800000000279</v>
      </c>
      <c r="BL35" s="277">
        <f>SUMIF(GFKULIT!$B$7:$B$500,'Summary sales'!$A35,GFKULIT!$J$7:$J$500)</f>
        <v>2912.8909999999451</v>
      </c>
      <c r="BM35" s="277">
        <f>SUMIF(SPJES!$B$7:$B$523,'Summary sales'!$A35,SPJES!$N$7:$N$523)</f>
        <v>0</v>
      </c>
      <c r="BN35" s="277">
        <f>SUMIF(HSK!$B$7:$B$500,'Summary sales'!$A35,HSK!$N$7:$N$500)</f>
        <v>7513.9500000001863</v>
      </c>
      <c r="BO35" s="277">
        <f>SUMIF(SDM!$B$7:$B$500,'Summary sales'!$A35,SDM!$J$7:$J$500)</f>
        <v>1429.1899999999441</v>
      </c>
      <c r="BP35" s="277">
        <f>SUMIF(CCS!$B$7:$B$500,'Summary sales'!$A35,CCS!$J$7:$J$500)</f>
        <v>0</v>
      </c>
      <c r="BQ35" s="277">
        <f>SUMIF(JARGAS!$B$7:$B$500,'Summary sales'!$A35,JARGAS!$J$7:$J$500)</f>
        <v>1751.6940000000177</v>
      </c>
      <c r="BR35" s="277">
        <f>SUMIF(SBI!$B$7:$B$500,'Summary sales'!$A35,SBI!$J$7:$J$500)</f>
        <v>2916.1499999999069</v>
      </c>
      <c r="BS35" s="277">
        <f>SUMIF(JIUQI!$B$7:$B$500,'Summary sales'!$A35,JIUQI!$O$7:$O$500)</f>
        <v>0</v>
      </c>
      <c r="BT35" s="277">
        <f>SUMIF(SPGLOBAL!$B$7:$B$542,'Summary sales'!$A35,SPGLOBAL!$M$7:$M$542)</f>
        <v>0</v>
      </c>
    </row>
    <row r="36" spans="1:72">
      <c r="A36" s="248">
        <f t="shared" si="60"/>
        <v>46141</v>
      </c>
      <c r="B36" s="249">
        <f t="shared" ca="1" si="63"/>
        <v>0.91918463151503327</v>
      </c>
      <c r="C36" s="250">
        <f t="shared" si="64"/>
        <v>195998.50000000003</v>
      </c>
      <c r="D36" s="251">
        <v>125408.46000000002</v>
      </c>
      <c r="E36" s="252">
        <v>45666.19</v>
      </c>
      <c r="F36" s="252">
        <v>16115.04</v>
      </c>
      <c r="G36" s="252">
        <v>0</v>
      </c>
      <c r="H36" s="252">
        <v>4559.99</v>
      </c>
      <c r="I36" s="278">
        <v>4248.82</v>
      </c>
      <c r="J36" s="252"/>
      <c r="K36" s="278">
        <v>0</v>
      </c>
      <c r="L36" s="278"/>
      <c r="M36" s="279">
        <f t="shared" ca="1" si="59"/>
        <v>180158.80899999928</v>
      </c>
      <c r="N36" s="280">
        <f>SUMIF(CLIN!$C$7:$C$500,'Summary sales'!$A36,CLIN!$J$7:$J$500)</f>
        <v>773.62000000011176</v>
      </c>
      <c r="O36" s="280">
        <f>SUMIF(BI!$B$7:$B$500,'Summary sales'!$A36,BI!$J$7:$J$500)</f>
        <v>1685.5</v>
      </c>
      <c r="P36" s="280">
        <f>SUMIF(MKG!$B$7:$B$500,'Summary sales'!$A36,MKG!$J$7:$J$500)</f>
        <v>1282.4900000002235</v>
      </c>
      <c r="Q36" s="280">
        <f>SUMIF(STM!$B$7:$B$500,'Summary sales'!$A36,STM!$J$7:$J$500)</f>
        <v>3833.5</v>
      </c>
      <c r="R36" s="280">
        <f>SUMIF(OAJ!$B$7:$B$500,'Summary sales'!$A36,OAJ!$J$7:$J$500)</f>
        <v>682.36999999999534</v>
      </c>
      <c r="S36" s="280">
        <f>SUMIF(NNI!$B$7:$B$501,'Summary sales'!$A36,NNI!$J$7:$J$501)</f>
        <v>0</v>
      </c>
      <c r="T36" s="280">
        <f>SUMIF(SHB!$B$7:$B$500,'Summary sales'!$A36,SHB!$J$7:$J$500)</f>
        <v>117.22000000000116</v>
      </c>
      <c r="U36" s="280">
        <f>SUMIF(GTL!$B$7:$B$501,'Summary sales'!$A36,GTL!$J$7:$J$501)</f>
        <v>949.30000000004657</v>
      </c>
      <c r="V36" s="280">
        <f>SUMIF(TWK!$B$7:$B$500,'Summary sales'!$A36,TWK!$J$7:$J$500)</f>
        <v>732.10999999998603</v>
      </c>
      <c r="W36" s="280">
        <f>SUMIF(BYC!$B$7:$B$500,'Summary sales'!$A36,BYC!$J$7:$J$500)</f>
        <v>5268.7999999988824</v>
      </c>
      <c r="X36" s="280">
        <f>SUMIF(GFIR!$B$7:$B$40,'Summary sales'!$A36,GFIR!$J$7:$J$40)+SUMIF(GFIR2!$B$7:$B$40,'Summary sales'!$A36,GFIR2!$J$7:$J$40)</f>
        <v>3655.3500000000931</v>
      </c>
      <c r="Y36" s="280">
        <f>SUMIF(SARIMURNI!$B$7:$B$502,'Summary sales'!$A36,SARIMURNI!$J$7:$J$502)</f>
        <v>508.23999999999069</v>
      </c>
      <c r="Z36" s="280">
        <f>SUMIF(HLI!$B$7:$B$499,'Summary sales'!$A36,HLI!$J$7:$J$499)</f>
        <v>3707.0600000000559</v>
      </c>
      <c r="AA36" s="280">
        <f>SUMIF(CERES!$B$7:$B$501,'Summary sales'!$A36,CERES!$J$7:$J$501)</f>
        <v>7704.6400000001304</v>
      </c>
      <c r="AB36" s="280">
        <f>SUMIF(KGM!$B$7:$B$501,'Summary sales'!$A36,KGM!$J$7:$J$501)</f>
        <v>1328.2799999999115</v>
      </c>
      <c r="AC36" s="280">
        <f>SUMIF(ALT!$B$7:$B$126,'Summary sales'!$A36,ALT!$L$7:$L$126)</f>
        <v>1684.7280000000028</v>
      </c>
      <c r="AD36" s="280">
        <f ca="1">SUMIF(IDP!$B$7:$B$139,'Summary sales'!$A36,IDP!$O$7:$O$138)</f>
        <v>5581.6900000000005</v>
      </c>
      <c r="AE36" s="280">
        <f>SUMIF(FSI!$B$7:$B$501,'Summary sales'!$A36,FSI!$J$7:$J$501)</f>
        <v>0</v>
      </c>
      <c r="AF36" s="280">
        <f>SUMIF(EBM!$B$7:$B$500,'Summary sales'!$A36,EBM!$J$7:$J$500)</f>
        <v>54</v>
      </c>
      <c r="AG36" s="280">
        <f>SUMIF(CISF!$B$7:$B$500,'Summary sales'!$A36,CISF!$J$7:$J$500)</f>
        <v>3791.5</v>
      </c>
      <c r="AH36" s="280">
        <f>SUMIF(KGM!$B$5:$B$470,'Summary sales'!$A36,KGM!$O$5:$O$470)</f>
        <v>0</v>
      </c>
      <c r="AI36" s="280">
        <f>SUMIF(PUJ!$B$7:$B$501,'Summary sales'!$A36,PUJ!$J$7:$J$501)</f>
        <v>4617.5</v>
      </c>
      <c r="AJ36" s="280">
        <f>SUMIF(TORABIKACIKUPA!$B$7:$B$493,'Summary sales'!$A36,TORABIKACIKUPA!$L$7:$L$493)</f>
        <v>0</v>
      </c>
      <c r="AK36" s="280">
        <f>SUMIF(TORABIKAHF!$B$7:$B$504,'Summary sales'!$A36,TORABIKAHF!$L$7:$L$504)</f>
        <v>0</v>
      </c>
      <c r="AL36" s="280">
        <f>SUMIF(TORABIKAIC!$B$7:$B$492,'Summary sales'!$A36,TORABIKAIC!$L$7:$L$492)</f>
        <v>0</v>
      </c>
      <c r="AM36" s="280">
        <f>SUMIF(KALBEE!$B$7:$B$501,'Summary sales'!$A36,KALBEE!$J$7:$J$501)</f>
        <v>1967.3999999999069</v>
      </c>
      <c r="AN36" s="280">
        <f>SUMIF(TOYOBO!$B$7:$B$479,'Summary sales'!$A36,TOYOBO!$O$7:$O$479)</f>
        <v>0</v>
      </c>
      <c r="AO36" s="280">
        <f>SUMIF(SWS!$B$7:$B$483,'Summary sales'!$A36,SWS!$P$7:$P$483)</f>
        <v>0</v>
      </c>
      <c r="AP36" s="280">
        <f>SUMIF(KSN!$B$7:$B$483,'Summary sales'!$A36,KSN!$J$7:$J$483)</f>
        <v>6334.6999999999534</v>
      </c>
      <c r="AQ36" s="280">
        <f>SUMIF(UMI!$B$7:$B$501,'Summary sales'!$A36,UMI!$J$7:$J$501)</f>
        <v>17273.331000000238</v>
      </c>
      <c r="AR36" s="280">
        <f>SUMIF(IPT!$B$7:$B$500,'Summary sales'!$A36,IPT!$J$7:$J$500)</f>
        <v>1537.140000000596</v>
      </c>
      <c r="AS36" s="280">
        <f>SUMIF(KBRU!$B$8:$B$501,'Summary sales'!$A36,KBRU!$J$8:$J$501)</f>
        <v>933.40000000002328</v>
      </c>
      <c r="AT36" s="280">
        <f>SUMIF(AMI!$B$7:$B$499,'Summary sales'!$A36,AMI!$J$7:$J$499)</f>
        <v>9107.519999999553</v>
      </c>
      <c r="AU36" s="280">
        <f>SUMIF(KA!$B$7:$B$501,'Summary sales'!$A36,KA!$J$7:$J$501)</f>
        <v>3363.8299999999872</v>
      </c>
      <c r="AV36" s="280">
        <f>SUMIF(KTN!$B$7:$B$500,'Summary sales'!$A36,KTN!$J$7:$J$500)</f>
        <v>1364.7199999999721</v>
      </c>
      <c r="AW36" s="280">
        <f>SUMIF(TOMIMOTO!$B$7:$B$500,'Summary sales'!$A36,TOMIMOTO!$J$7:$J$500)</f>
        <v>2009.6799999999348</v>
      </c>
      <c r="AX36" s="280">
        <f>SUMIF(NIAGAGARAM!$B$7:$B$502,'Summary sales'!$A36,NIAGAGARAM!$J$7:$J$502)</f>
        <v>1413.0600000000559</v>
      </c>
      <c r="AY36" s="280">
        <f>SUMIF('PCI84'!$B$7:$B$501,'Summary sales'!$A36,'PCI84'!$J$7:$J$501)</f>
        <v>7958.3300000000745</v>
      </c>
      <c r="AZ36" s="280">
        <f>SUMIF(PCIM!$B$7:$B$501,'Summary sales'!$A36,PCIM!$J$7:$J$501)</f>
        <v>2263.5600000000559</v>
      </c>
      <c r="BA36" s="280">
        <f>SUMIF(INDOFOOD!$B$7:$B$501,'Summary sales'!$A36,INDOFOOD!$J$7:$J$501)</f>
        <v>396.69999999925494</v>
      </c>
      <c r="BB36" s="280">
        <f>SUMIF(HCI!$B$7:$B$500,'Summary sales'!$A36,HCI!$J$7:$J$500)</f>
        <v>5332.2100000000792</v>
      </c>
      <c r="BC36" s="280">
        <f>SUMIF(DIC!$B$7:$B$499,'Summary sales'!$A36,DIC!$J$7:$J$499)</f>
        <v>4755.6999999999534</v>
      </c>
      <c r="BD36" s="280">
        <f>SUMIF(ASAHIMAS!$B$7:$B$499,'Summary sales'!$A36,ASAHIMAS!$J$7:$J$499)</f>
        <v>37813.780000000261</v>
      </c>
      <c r="BE36" s="280">
        <f>SUMIF('ABC KOGEN'!B35:B68,'Summary sales'!$A36,'ABC KOGEN'!J35:J68)</f>
        <v>6270.5700000000652</v>
      </c>
      <c r="BF36" s="280">
        <f>SUMIF(ADP!$B$7:$B$499,'Summary sales'!$A36,ADP!$J$7:$J$499)</f>
        <v>2.8499999999985448</v>
      </c>
      <c r="BG36" s="280">
        <f>SUMIF(Tongtji!$B$8:$B$501,'Summary sales'!$A36,Tongtji!$J$8:$J$501)</f>
        <v>3601.7999999998137</v>
      </c>
      <c r="BH36" s="280">
        <f>SUMIF(CITYMALL!$B$7:$B$500,'Summary sales'!$A36,CITYMALL!$K$7:$K$500)</f>
        <v>0</v>
      </c>
      <c r="BI36" s="280">
        <f>SUMIF(PA!$B$7:$B$500,'Summary sales'!$A36,PA!$J$7:$J$500)</f>
        <v>475.01999999990221</v>
      </c>
      <c r="BJ36" s="280">
        <f>SUMIF(RB!$B$7:$B$500,'Summary sales'!$A36,RB!$J$7:$J$500)</f>
        <v>4154.410000000149</v>
      </c>
      <c r="BK36" s="280">
        <f>SUMIF(GFATOM!$B$7:$B$500,'Summary sales'!$A36,GFATOM!$J$7:$J$500)</f>
        <v>554.89999999990687</v>
      </c>
      <c r="BL36" s="280">
        <f>SUMIF(GFKULIT!$B$7:$B$500,'Summary sales'!$A36,GFKULIT!$J$7:$J$500)</f>
        <v>2804.9340000000084</v>
      </c>
      <c r="BM36" s="280">
        <f>SUMIF(SPJES!$B$7:$B$523,'Summary sales'!$A36,SPJES!$N$7:$N$523)</f>
        <v>0</v>
      </c>
      <c r="BN36" s="280">
        <f>SUMIF(HSK!$B$7:$B$500,'Summary sales'!$A36,HSK!$N$7:$N$500)</f>
        <v>0</v>
      </c>
      <c r="BO36" s="280">
        <f>SUMIF(SDM!$B$7:$B$500,'Summary sales'!$A36,SDM!$J$7:$J$500)</f>
        <v>888.35000000009313</v>
      </c>
      <c r="BP36" s="280">
        <f>SUMIF(CCS!$B$7:$B$500,'Summary sales'!$A36,CCS!$J$7:$J$500)</f>
        <v>0</v>
      </c>
      <c r="BQ36" s="280">
        <f>SUMIF(JARGAS!$B$7:$B$500,'Summary sales'!$A36,JARGAS!$J$7:$J$500)</f>
        <v>1784.0359999999637</v>
      </c>
      <c r="BR36" s="280">
        <f>SUMIF(SBI!$B$7:$B$500,'Summary sales'!$A36,SBI!$J$7:$J$500)</f>
        <v>2899.7900000000373</v>
      </c>
      <c r="BS36" s="280">
        <f>SUMIF(JIUQI!$B$7:$B$500,'Summary sales'!$A36,JIUQI!$O$7:$O$500)</f>
        <v>4939.1899999999996</v>
      </c>
      <c r="BT36" s="280">
        <f>SUMIF(SPGLOBAL!$B$7:$B$542,'Summary sales'!$A36,SPGLOBAL!$M$7:$M$542)</f>
        <v>0</v>
      </c>
    </row>
    <row r="37" spans="1:72">
      <c r="A37" s="243">
        <f t="shared" si="60"/>
        <v>46142</v>
      </c>
      <c r="B37" s="256">
        <f t="shared" ca="1" si="63"/>
        <v>0.89324369438884665</v>
      </c>
      <c r="C37" s="257">
        <f t="shared" si="64"/>
        <v>182418.48</v>
      </c>
      <c r="D37" s="246">
        <v>111999.34999999998</v>
      </c>
      <c r="E37" s="253">
        <v>47444.780000000013</v>
      </c>
      <c r="F37" s="247">
        <v>18035.16</v>
      </c>
      <c r="G37" s="253">
        <v>0</v>
      </c>
      <c r="H37" s="253">
        <v>4939.1899999999996</v>
      </c>
      <c r="I37" s="274">
        <v>0</v>
      </c>
      <c r="J37" s="247"/>
      <c r="K37" s="275">
        <v>0</v>
      </c>
      <c r="L37" s="274"/>
      <c r="M37" s="276">
        <f t="shared" ca="1" si="59"/>
        <v>162944.15699999794</v>
      </c>
      <c r="N37" s="277">
        <f>SUMIF(CLIN!$C$7:$C$500,'Summary sales'!$A37,CLIN!$J$7:$J$500)</f>
        <v>1181.3699999998789</v>
      </c>
      <c r="O37" s="283">
        <f>SUMIF(BI!$B$7:$B$500,'Summary sales'!$A37,BI!$J$7:$J$500)</f>
        <v>1462.9600000008941</v>
      </c>
      <c r="P37" s="283">
        <f>SUMIF(MKG!$B$7:$B$500,'Summary sales'!$A37,MKG!$J$7:$J$500)</f>
        <v>979.59999999962747</v>
      </c>
      <c r="Q37" s="277">
        <f>SUMIF(STM!$B$7:$B$500,'Summary sales'!$A37,STM!$J$7:$J$500)</f>
        <v>3336.2000000001863</v>
      </c>
      <c r="R37" s="283">
        <f>SUMIF(OAJ!$B$7:$B$500,'Summary sales'!$A37,OAJ!$J$7:$J$500)</f>
        <v>618.73000000009779</v>
      </c>
      <c r="S37" s="283">
        <f>SUMIF(NNI!$B$7:$B$501,'Summary sales'!$A37,NNI!$J$7:$J$501)</f>
        <v>0</v>
      </c>
      <c r="T37" s="283">
        <f>SUMIF(SHB!$B$7:$B$500,'Summary sales'!$A37,SHB!$J$7:$J$500)</f>
        <v>0</v>
      </c>
      <c r="U37" s="283">
        <f>SUMIF(GTL!$B$7:$B$501,'Summary sales'!$A37,GTL!$J$7:$J$501)</f>
        <v>942.54999999993015</v>
      </c>
      <c r="V37" s="283">
        <f>SUMIF(TWK!$B$7:$B$500,'Summary sales'!$A37,TWK!$J$7:$J$500)</f>
        <v>539</v>
      </c>
      <c r="W37" s="277">
        <f>SUMIF(BYC!$B$7:$B$500,'Summary sales'!$A37,BYC!$J$7:$J$500)</f>
        <v>4736.1699999999255</v>
      </c>
      <c r="X37" s="283">
        <f>SUMIF(GFIR!$B$7:$B$40,'Summary sales'!$A37,GFIR!$J$7:$J$40)+SUMIF(GFIR2!$B$7:$B$40,'Summary sales'!$A37,GFIR2!$J$7:$J$40)</f>
        <v>2526.9499999997206</v>
      </c>
      <c r="Y37" s="283">
        <f>SUMIF(SARIMURNI!$B$7:$B$502,'Summary sales'!$A37,SARIMURNI!$J$7:$J$502)</f>
        <v>145.33000000007451</v>
      </c>
      <c r="Z37" s="277">
        <f>SUMIF(HLI!$B$7:$B$499,'Summary sales'!$A37,HLI!$J$7:$J$499)</f>
        <v>3714.5400000000373</v>
      </c>
      <c r="AA37" s="287">
        <f>SUMIF(CERES!$B$7:$B$501,'Summary sales'!$A37,CERES!$J$7:$J$501)</f>
        <v>6704.5</v>
      </c>
      <c r="AB37" s="287">
        <f>SUMIF(KGM!$B$7:$B$501,'Summary sales'!$A37,KGM!$J$7:$J$501)</f>
        <v>1280.6600000000326</v>
      </c>
      <c r="AC37" s="287">
        <f>SUMIF(ALT!$B$7:$B$126,'Summary sales'!$A37,ALT!$L$7:$L$126)</f>
        <v>850.23999999999069</v>
      </c>
      <c r="AD37" s="277">
        <f ca="1">SUMIF(IDP!$B$7:$B$139,'Summary sales'!$A37,IDP!$O$7:$O$138)</f>
        <v>11174.6</v>
      </c>
      <c r="AE37" s="277">
        <f>SUMIF(FSI!$B$7:$B$501,'Summary sales'!$A37,FSI!$J$7:$J$501)</f>
        <v>0</v>
      </c>
      <c r="AF37" s="283">
        <f>SUMIF(EBM!$B$7:$B$500,'Summary sales'!$A37,EBM!$J$7:$J$500)</f>
        <v>44.817999999999302</v>
      </c>
      <c r="AG37" s="277">
        <f>SUMIF(CISF!$B$7:$B$500,'Summary sales'!$A37,CISF!$J$7:$J$500)</f>
        <v>3522.8000000002794</v>
      </c>
      <c r="AH37" s="277">
        <f>SUMIF(KGM!$B$5:$B$470,'Summary sales'!$A37,KGM!$O$5:$O$470)</f>
        <v>0</v>
      </c>
      <c r="AI37" s="277">
        <f>SUMIF(PUJ!$B$7:$B$501,'Summary sales'!$A37,PUJ!$J$7:$J$501)</f>
        <v>4823.9000000003725</v>
      </c>
      <c r="AJ37" s="277">
        <f>SUMIF(TORABIKACIKUPA!$B$7:$B$493,'Summary sales'!$A37,TORABIKACIKUPA!$L$7:$L$493)</f>
        <v>0</v>
      </c>
      <c r="AK37" s="277">
        <f>SUMIF(TORABIKAHF!$B$7:$B$504,'Summary sales'!$A37,TORABIKAHF!$L$7:$L$504)</f>
        <v>0</v>
      </c>
      <c r="AL37" s="277">
        <f>SUMIF(TORABIKAIC!$B$7:$B$492,'Summary sales'!$A37,TORABIKAIC!$L$7:$L$492)</f>
        <v>0</v>
      </c>
      <c r="AM37" s="277">
        <f>SUMIF(KALBEE!$B$7:$B$501,'Summary sales'!$A37,KALBEE!$J$7:$J$501)</f>
        <v>0</v>
      </c>
      <c r="AN37" s="277">
        <f>SUMIF(TOYOBO!$B$7:$B$479,'Summary sales'!$A37,TOYOBO!$O$7:$O$479)</f>
        <v>0</v>
      </c>
      <c r="AO37" s="277">
        <f>SUMIF(SWS!$B$7:$B$483,'Summary sales'!$A37,SWS!$P$7:$P$483)</f>
        <v>0</v>
      </c>
      <c r="AP37" s="277">
        <f>SUMIF(KSN!$B$7:$B$483,'Summary sales'!$A37,KSN!$J$7:$J$483)</f>
        <v>2389.7800000000279</v>
      </c>
      <c r="AQ37" s="277">
        <f>SUMIF(UMI!$B$7:$B$501,'Summary sales'!$A37,UMI!$J$7:$J$501)</f>
        <v>13369.836999997497</v>
      </c>
      <c r="AR37" s="277">
        <f>SUMIF(IPT!$B$7:$B$500,'Summary sales'!$A37,IPT!$J$7:$J$500)</f>
        <v>2647.5599999995902</v>
      </c>
      <c r="AS37" s="277">
        <f>SUMIF(KBRU!$B$8:$B$501,'Summary sales'!$A37,KBRU!$J$8:$J$501)</f>
        <v>0</v>
      </c>
      <c r="AT37" s="277">
        <f>SUMIF(AMI!$B$7:$B$499,'Summary sales'!$A37,AMI!$J$7:$J$499)</f>
        <v>5009.2099999999627</v>
      </c>
      <c r="AU37" s="277">
        <f>SUMIF(KA!$B$7:$B$501,'Summary sales'!$A37,KA!$J$7:$J$501)</f>
        <v>3257.070000000007</v>
      </c>
      <c r="AV37" s="277">
        <f>SUMIF(KTN!$B$7:$B$500,'Summary sales'!$A37,KTN!$J$7:$J$500)</f>
        <v>1281.3900000001304</v>
      </c>
      <c r="AW37" s="277">
        <f>SUMIF(TOMIMOTO!$B$7:$B$500,'Summary sales'!$A37,TOMIMOTO!$J$7:$J$500)</f>
        <v>2326.1100000001024</v>
      </c>
      <c r="AX37" s="277">
        <f>SUMIF(NIAGAGARAM!$B$7:$B$502,'Summary sales'!$A37,NIAGAGARAM!$J$7:$J$502)</f>
        <v>1413.4399999999441</v>
      </c>
      <c r="AY37" s="277">
        <f>SUMIF('PCI84'!$B$7:$B$501,'Summary sales'!$A37,'PCI84'!$J$7:$J$501)</f>
        <v>9074.2800000002608</v>
      </c>
      <c r="AZ37" s="277">
        <f>SUMIF(PCIM!$B$7:$B$501,'Summary sales'!$A37,PCIM!$J$7:$J$501)</f>
        <v>2384.1599999999162</v>
      </c>
      <c r="BA37" s="277">
        <f>SUMIF(INDOFOOD!$B$7:$B$501,'Summary sales'!$A37,INDOFOOD!$J$7:$J$501)</f>
        <v>0</v>
      </c>
      <c r="BB37" s="277">
        <f>SUMIF(HCI!$B$7:$B$500,'Summary sales'!$A37,HCI!$J$7:$J$500)</f>
        <v>5606.5299999999115</v>
      </c>
      <c r="BC37" s="277">
        <f>SUMIF(DIC!$B$7:$B$499,'Summary sales'!$A37,DIC!$J$7:$J$499)</f>
        <v>8478.2900000000373</v>
      </c>
      <c r="BD37" s="277">
        <f>SUMIF(ASAHIMAS!$B$7:$B$499,'Summary sales'!$A37,ASAHIMAS!$J$7:$J$499)</f>
        <v>36251.200000000186</v>
      </c>
      <c r="BE37" s="277">
        <f>SUMIF('ABC KOGEN'!B36:B69,'Summary sales'!$A37,'ABC KOGEN'!J36:J69)</f>
        <v>4073.4000000001397</v>
      </c>
      <c r="BF37" s="277">
        <f>SUMIF(ADP!$B$7:$B$499,'Summary sales'!$A37,ADP!$J$7:$J$499)</f>
        <v>84.05000000000291</v>
      </c>
      <c r="BG37" s="277">
        <f>SUMIF(Tongtji!$B$8:$B$501,'Summary sales'!$A37,Tongtji!$J$8:$J$501)</f>
        <v>2127.2999999998137</v>
      </c>
      <c r="BH37" s="277">
        <f>SUMIF(CITYMALL!$B$7:$B$500,'Summary sales'!$A37,CITYMALL!$K$7:$K$500)</f>
        <v>0</v>
      </c>
      <c r="BI37" s="277">
        <f>SUMIF(PA!$B$7:$B$500,'Summary sales'!$A37,PA!$J$7:$J$500)</f>
        <v>559.07000000006519</v>
      </c>
      <c r="BJ37" s="277">
        <f>SUMIF(RB!$B$7:$B$500,'Summary sales'!$A37,RB!$J$7:$J$500)</f>
        <v>882.9499999997206</v>
      </c>
      <c r="BK37" s="277">
        <f>SUMIF(GFATOM!$B$7:$B$500,'Summary sales'!$A37,GFATOM!$J$7:$J$500)</f>
        <v>2674.2800000000279</v>
      </c>
      <c r="BL37" s="277">
        <f>SUMIF(GFKULIT!$B$7:$B$500,'Summary sales'!$A37,GFKULIT!$J$7:$J$500)</f>
        <v>0</v>
      </c>
      <c r="BM37" s="277">
        <f>SUMIF(SPJES!$B$7:$B$523,'Summary sales'!$A37,SPJES!$N$7:$N$523)</f>
        <v>0</v>
      </c>
      <c r="BN37" s="277">
        <f>SUMIF(HSK!$B$7:$B$500,'Summary sales'!$A37,HSK!$N$7:$N$500)</f>
        <v>0</v>
      </c>
      <c r="BO37" s="277">
        <f>SUMIF(SDM!$B$7:$B$500,'Summary sales'!$A37,SDM!$J$7:$J$500)</f>
        <v>1247.929999999702</v>
      </c>
      <c r="BP37" s="277">
        <f>SUMIF(CCS!$B$7:$B$500,'Summary sales'!$A37,CCS!$J$7:$J$500)</f>
        <v>0</v>
      </c>
      <c r="BQ37" s="277">
        <f>SUMIF(JARGAS!$B$7:$B$500,'Summary sales'!$A37,JARGAS!$J$7:$J$500)</f>
        <v>1978.8620000000228</v>
      </c>
      <c r="BR37" s="277">
        <f>SUMIF(SBI!$B$7:$B$500,'Summary sales'!$A37,SBI!$J$7:$J$500)</f>
        <v>2180.0699999998324</v>
      </c>
      <c r="BS37" s="277">
        <f>SUMIF(JIUQI!$B$7:$B$500,'Summary sales'!$A37,JIUQI!$O$7:$O$500)</f>
        <v>5062.47</v>
      </c>
      <c r="BT37" s="277">
        <f>SUMIF(SPGLOBAL!$B$7:$B$542,'Summary sales'!$A37,SPGLOBAL!$M$7:$M$542)</f>
        <v>0</v>
      </c>
    </row>
    <row r="38" spans="1:72">
      <c r="A38" s="248"/>
      <c r="B38" s="249"/>
      <c r="C38" s="250"/>
      <c r="D38" s="251"/>
      <c r="E38" s="252"/>
      <c r="F38" s="252"/>
      <c r="G38" s="252"/>
      <c r="H38" s="252"/>
      <c r="I38" s="278"/>
      <c r="J38" s="252"/>
      <c r="K38" s="278"/>
      <c r="L38" s="278"/>
      <c r="M38" s="279"/>
      <c r="N38" s="280"/>
      <c r="O38" s="280"/>
      <c r="P38" s="280"/>
      <c r="Q38" s="280"/>
      <c r="R38" s="280"/>
      <c r="S38" s="280"/>
      <c r="T38" s="280"/>
      <c r="U38" s="280"/>
      <c r="V38" s="280"/>
      <c r="W38" s="280"/>
      <c r="X38" s="280"/>
      <c r="Y38" s="280"/>
      <c r="Z38" s="280"/>
      <c r="AA38" s="280"/>
      <c r="AB38" s="280"/>
      <c r="AC38" s="280"/>
      <c r="AD38" s="280"/>
      <c r="AE38" s="280"/>
      <c r="AF38" s="280"/>
      <c r="AG38" s="280"/>
      <c r="AH38" s="280"/>
      <c r="AI38" s="280"/>
      <c r="AJ38" s="280"/>
      <c r="AK38" s="280"/>
      <c r="AL38" s="280"/>
      <c r="AM38" s="280"/>
      <c r="AN38" s="280"/>
      <c r="AO38" s="280"/>
      <c r="AP38" s="280"/>
      <c r="AQ38" s="280"/>
      <c r="AR38" s="280"/>
      <c r="AS38" s="280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0"/>
      <c r="BH38" s="280"/>
      <c r="BI38" s="280"/>
      <c r="BJ38" s="280"/>
      <c r="BK38" s="280"/>
      <c r="BL38" s="280"/>
      <c r="BM38" s="280"/>
      <c r="BN38" s="280"/>
      <c r="BO38" s="280"/>
      <c r="BP38" s="280"/>
      <c r="BQ38" s="280"/>
      <c r="BR38" s="280"/>
      <c r="BS38" s="280"/>
      <c r="BT38" s="280"/>
    </row>
    <row r="39" spans="1:72">
      <c r="A39" s="243"/>
      <c r="B39" s="256"/>
      <c r="C39" s="257"/>
      <c r="D39" s="246"/>
      <c r="E39" s="253"/>
      <c r="F39" s="247"/>
      <c r="G39" s="253"/>
      <c r="H39" s="253"/>
      <c r="I39" s="274"/>
      <c r="J39" s="247"/>
      <c r="K39" s="275"/>
      <c r="L39" s="274"/>
      <c r="M39" s="276"/>
      <c r="N39" s="277"/>
      <c r="O39" s="283"/>
      <c r="P39" s="283"/>
      <c r="Q39" s="277"/>
      <c r="R39" s="283"/>
      <c r="S39" s="283"/>
      <c r="T39" s="283"/>
      <c r="U39" s="283"/>
      <c r="V39" s="283"/>
      <c r="W39" s="277"/>
      <c r="X39" s="283"/>
      <c r="Y39" s="283"/>
      <c r="Z39" s="277"/>
      <c r="AA39" s="287"/>
      <c r="AB39" s="287"/>
      <c r="AC39" s="287"/>
      <c r="AD39" s="277"/>
      <c r="AE39" s="277"/>
      <c r="AF39" s="283"/>
      <c r="AG39" s="277"/>
      <c r="AH39" s="277"/>
      <c r="AI39" s="277"/>
      <c r="AJ39" s="277"/>
      <c r="AK39" s="277"/>
      <c r="AL39" s="277"/>
      <c r="AM39" s="277"/>
      <c r="AN39" s="277"/>
      <c r="AO39" s="277"/>
      <c r="AP39" s="277"/>
      <c r="AQ39" s="277"/>
      <c r="AR39" s="277"/>
      <c r="AS39" s="277"/>
      <c r="AT39" s="277"/>
      <c r="AU39" s="277"/>
      <c r="AV39" s="277"/>
      <c r="AW39" s="277"/>
      <c r="AX39" s="277"/>
      <c r="AY39" s="277"/>
      <c r="AZ39" s="277"/>
      <c r="BA39" s="277"/>
      <c r="BB39" s="277"/>
      <c r="BC39" s="277"/>
      <c r="BD39" s="277"/>
      <c r="BE39" s="277"/>
      <c r="BF39" s="277"/>
      <c r="BG39" s="277"/>
      <c r="BH39" s="277"/>
      <c r="BI39" s="277"/>
      <c r="BJ39" s="277"/>
      <c r="BK39" s="277"/>
      <c r="BL39" s="277"/>
      <c r="BM39" s="277"/>
      <c r="BN39" s="277"/>
      <c r="BO39" s="277"/>
      <c r="BP39" s="277"/>
      <c r="BQ39" s="277"/>
      <c r="BR39" s="277"/>
      <c r="BS39" s="277"/>
      <c r="BT39" s="277"/>
    </row>
    <row r="40" spans="1:72" s="232" customFormat="1" ht="15.75">
      <c r="A40" s="258" t="s">
        <v>58</v>
      </c>
      <c r="B40" s="259">
        <f ca="1">IFERROR(M40/C40,"")</f>
        <v>1.0136904964111826</v>
      </c>
      <c r="C40" s="260">
        <f t="shared" ref="C40:AF40" si="65">SUM(C8:C39)</f>
        <v>5260696.1100000013</v>
      </c>
      <c r="D40" s="260">
        <f t="shared" si="65"/>
        <v>3103936.1100000003</v>
      </c>
      <c r="E40" s="260">
        <f t="shared" si="65"/>
        <v>1360121.3199999998</v>
      </c>
      <c r="F40" s="260">
        <f t="shared" si="65"/>
        <v>518257.51999999984</v>
      </c>
      <c r="G40" s="260">
        <f t="shared" si="65"/>
        <v>154754.70000000001</v>
      </c>
      <c r="H40" s="260">
        <f t="shared" si="65"/>
        <v>19500.84</v>
      </c>
      <c r="I40" s="260">
        <f t="shared" si="65"/>
        <v>92654.16</v>
      </c>
      <c r="J40" s="260">
        <f t="shared" si="65"/>
        <v>0</v>
      </c>
      <c r="K40" s="260">
        <f t="shared" si="65"/>
        <v>11471.46</v>
      </c>
      <c r="L40" s="260">
        <f t="shared" si="65"/>
        <v>0</v>
      </c>
      <c r="M40" s="260">
        <f t="shared" ca="1" si="65"/>
        <v>5332717.6512142783</v>
      </c>
      <c r="N40" s="260">
        <f t="shared" si="65"/>
        <v>29417.830000000075</v>
      </c>
      <c r="O40" s="260">
        <f t="shared" si="65"/>
        <v>47347.120000001043</v>
      </c>
      <c r="P40" s="260">
        <f t="shared" si="65"/>
        <v>33704.770000000019</v>
      </c>
      <c r="Q40" s="260">
        <f t="shared" si="65"/>
        <v>84696.520000000019</v>
      </c>
      <c r="R40" s="260">
        <f t="shared" si="65"/>
        <v>21685.090000000084</v>
      </c>
      <c r="S40" s="260">
        <f t="shared" si="65"/>
        <v>0</v>
      </c>
      <c r="T40" s="260">
        <f t="shared" si="65"/>
        <v>2645.7200000000012</v>
      </c>
      <c r="U40" s="260">
        <f t="shared" si="65"/>
        <v>25780.069999999949</v>
      </c>
      <c r="V40" s="260">
        <f t="shared" si="65"/>
        <v>18946.930000000051</v>
      </c>
      <c r="W40" s="260">
        <f t="shared" si="65"/>
        <v>116700.30999999866</v>
      </c>
      <c r="X40" s="260">
        <f t="shared" si="65"/>
        <v>99981.319999999832</v>
      </c>
      <c r="Y40" s="260">
        <f t="shared" si="65"/>
        <v>25000.279999999912</v>
      </c>
      <c r="Z40" s="260">
        <f t="shared" si="65"/>
        <v>143248.63000000012</v>
      </c>
      <c r="AA40" s="260">
        <f t="shared" si="65"/>
        <v>246207.52000000002</v>
      </c>
      <c r="AB40" s="260"/>
      <c r="AC40" s="260">
        <f t="shared" si="65"/>
        <v>26794.525000000023</v>
      </c>
      <c r="AD40" s="260">
        <f t="shared" ca="1" si="65"/>
        <v>147345.53321428568</v>
      </c>
      <c r="AE40" s="260">
        <f t="shared" si="65"/>
        <v>1575.2999999999884</v>
      </c>
      <c r="AF40" s="260">
        <f t="shared" si="65"/>
        <v>1547.8179999999993</v>
      </c>
      <c r="AG40" s="260">
        <f t="shared" ref="AG40:BJ40" si="66">SUM(AG8:AG39)</f>
        <v>88068.5</v>
      </c>
      <c r="AH40" s="260">
        <f t="shared" si="66"/>
        <v>0</v>
      </c>
      <c r="AI40" s="260">
        <f t="shared" si="66"/>
        <v>98831.5</v>
      </c>
      <c r="AJ40" s="260">
        <f t="shared" si="66"/>
        <v>0</v>
      </c>
      <c r="AK40" s="260">
        <f t="shared" si="66"/>
        <v>0</v>
      </c>
      <c r="AL40" s="260">
        <f t="shared" si="66"/>
        <v>0</v>
      </c>
      <c r="AM40" s="260">
        <f t="shared" si="66"/>
        <v>163308.39999999991</v>
      </c>
      <c r="AN40" s="260">
        <f t="shared" si="66"/>
        <v>0</v>
      </c>
      <c r="AO40" s="260">
        <f t="shared" si="66"/>
        <v>0</v>
      </c>
      <c r="AP40" s="260">
        <f t="shared" si="66"/>
        <v>132638.26</v>
      </c>
      <c r="AQ40" s="260">
        <f t="shared" si="66"/>
        <v>452119.25399999321</v>
      </c>
      <c r="AR40" s="260">
        <f t="shared" si="66"/>
        <v>62405.189999999478</v>
      </c>
      <c r="AS40" s="260">
        <f t="shared" si="66"/>
        <v>16653.220000000088</v>
      </c>
      <c r="AT40" s="260">
        <f t="shared" si="66"/>
        <v>213118.66000000015</v>
      </c>
      <c r="AU40" s="260">
        <f t="shared" si="66"/>
        <v>77979.03</v>
      </c>
      <c r="AV40" s="260">
        <f t="shared" si="66"/>
        <v>39391.220000000205</v>
      </c>
      <c r="AW40" s="260">
        <f t="shared" si="66"/>
        <v>55800.640000000014</v>
      </c>
      <c r="AX40" s="260">
        <f t="shared" si="66"/>
        <v>18638.969999999972</v>
      </c>
      <c r="AY40" s="260">
        <f t="shared" si="66"/>
        <v>271924.40000000037</v>
      </c>
      <c r="AZ40" s="260">
        <f t="shared" si="66"/>
        <v>59588.620000000112</v>
      </c>
      <c r="BA40" s="260">
        <f t="shared" si="66"/>
        <v>148607.05999999959</v>
      </c>
      <c r="BB40" s="260">
        <f t="shared" si="66"/>
        <v>138272.95999999996</v>
      </c>
      <c r="BC40" s="260">
        <f t="shared" si="66"/>
        <v>199608.5</v>
      </c>
      <c r="BD40" s="260">
        <f t="shared" si="66"/>
        <v>1158062.29</v>
      </c>
      <c r="BE40" s="260">
        <f t="shared" si="66"/>
        <v>175321.46999999997</v>
      </c>
      <c r="BF40" s="260">
        <f t="shared" si="66"/>
        <v>10357.140000000003</v>
      </c>
      <c r="BG40" s="260">
        <f t="shared" si="66"/>
        <v>93150.5</v>
      </c>
      <c r="BH40" s="260">
        <f t="shared" si="66"/>
        <v>0</v>
      </c>
      <c r="BI40" s="260">
        <f t="shared" si="66"/>
        <v>21914.719999999972</v>
      </c>
      <c r="BJ40" s="260">
        <f t="shared" si="66"/>
        <v>112529.58000000007</v>
      </c>
      <c r="BK40" s="260">
        <f t="shared" ref="BK40:BT40" si="67">SUM(BK8:BK39)</f>
        <v>59728.380000000121</v>
      </c>
      <c r="BL40" s="260">
        <f t="shared" si="67"/>
        <v>29060.967999999993</v>
      </c>
      <c r="BM40" s="260">
        <f t="shared" si="67"/>
        <v>0</v>
      </c>
      <c r="BN40" s="260">
        <f t="shared" si="67"/>
        <v>164040.85800000018</v>
      </c>
      <c r="BO40" s="260">
        <f t="shared" si="67"/>
        <v>29495.929999999702</v>
      </c>
      <c r="BP40" s="260">
        <f t="shared" si="67"/>
        <v>0</v>
      </c>
      <c r="BQ40" s="260">
        <f t="shared" si="67"/>
        <v>51836.705000000016</v>
      </c>
      <c r="BR40" s="260">
        <f t="shared" si="67"/>
        <v>66490.850000000093</v>
      </c>
      <c r="BS40" s="260">
        <f t="shared" si="67"/>
        <v>15002.66</v>
      </c>
      <c r="BT40" s="260">
        <f t="shared" si="67"/>
        <v>0</v>
      </c>
    </row>
    <row r="42" spans="1:72">
      <c r="D42" s="261"/>
      <c r="E42" s="261"/>
      <c r="F42" s="261"/>
      <c r="M42" s="261"/>
      <c r="Q42" s="261"/>
      <c r="AF42" s="261"/>
      <c r="AG42" s="261"/>
      <c r="AH42" s="261"/>
    </row>
    <row r="43" spans="1:72">
      <c r="C43" s="236"/>
      <c r="D43" s="262"/>
      <c r="G43" s="263"/>
      <c r="H43" s="263"/>
      <c r="J43" s="263"/>
      <c r="K43" s="263"/>
      <c r="M43" s="261"/>
    </row>
    <row r="44" spans="1:72">
      <c r="C44" s="261"/>
      <c r="D44" s="261"/>
      <c r="M44" s="261"/>
      <c r="N44" s="261"/>
    </row>
    <row r="45" spans="1:72">
      <c r="C45" s="264"/>
      <c r="M45" s="261"/>
      <c r="Y45" s="236"/>
    </row>
    <row r="46" spans="1:72">
      <c r="D46" s="261"/>
      <c r="M46" s="284"/>
    </row>
    <row r="47" spans="1:72">
      <c r="C47" s="264"/>
      <c r="M47" s="262"/>
    </row>
    <row r="49" spans="3:13">
      <c r="C49" s="265"/>
      <c r="M49" s="261"/>
    </row>
  </sheetData>
  <mergeCells count="6">
    <mergeCell ref="A3:C3"/>
    <mergeCell ref="A4:B4"/>
    <mergeCell ref="C6:L6"/>
    <mergeCell ref="M6:BT6"/>
    <mergeCell ref="A6:A7"/>
    <mergeCell ref="B6:B7"/>
  </mergeCells>
  <conditionalFormatting sqref="C13:C15">
    <cfRule type="cellIs" dxfId="29" priority="1" operator="lessThan">
      <formula>0</formula>
    </cfRule>
  </conditionalFormatting>
  <conditionalFormatting sqref="N7:AO7">
    <cfRule type="cellIs" dxfId="28" priority="9" operator="lessThan">
      <formula>0</formula>
    </cfRule>
  </conditionalFormatting>
  <conditionalFormatting sqref="BB7:BF7">
    <cfRule type="cellIs" dxfId="27" priority="8" operator="lessThan">
      <formula>0</formula>
    </cfRule>
  </conditionalFormatting>
  <printOptions horizontalCentered="1"/>
  <pageMargins left="0.70866141732283505" right="0.70866141732283505" top="0.74803149606299202" bottom="0.74803149606299202" header="0.31496062992126" footer="0.31496062992126"/>
  <pageSetup scale="11" orientation="landscape" horizontalDpi="300" verticalDpi="300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3"/>
  <sheetViews>
    <sheetView zoomScaleSheetLayoutView="90" workbookViewId="0">
      <pane xSplit="3" ySplit="7" topLeftCell="D8" activePane="bottomRight" state="frozenSplit"/>
      <selection pane="topRight"/>
      <selection pane="bottomLeft"/>
      <selection pane="bottomRight" activeCell="O11" sqref="O11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3" width="8.140625" style="1" customWidth="1"/>
    <col min="4" max="4" width="20.140625" style="1" customWidth="1"/>
    <col min="5" max="6" width="10.7109375" style="1" customWidth="1"/>
    <col min="7" max="7" width="9.140625" style="1" customWidth="1"/>
    <col min="8" max="12" width="9.140625" style="1"/>
    <col min="13" max="14" width="9.140625" style="3"/>
    <col min="15" max="15" width="19.140625" style="4" customWidth="1"/>
    <col min="16" max="16" width="36.140625" style="1" customWidth="1"/>
    <col min="17" max="17" width="11.85546875" style="1" customWidth="1"/>
    <col min="18" max="16384" width="9.140625" style="1"/>
  </cols>
  <sheetData>
    <row r="1" spans="1:18" ht="15.75" thickBot="1">
      <c r="B1" s="5"/>
      <c r="C1" s="6" t="s">
        <v>149</v>
      </c>
      <c r="D1" s="5"/>
      <c r="E1" s="5"/>
      <c r="F1" s="5"/>
      <c r="G1" s="5"/>
      <c r="H1" s="5"/>
      <c r="I1" s="5"/>
      <c r="J1" s="5"/>
      <c r="K1" s="5"/>
      <c r="L1" s="5"/>
      <c r="M1" s="28"/>
      <c r="N1" s="28"/>
      <c r="O1" s="29"/>
    </row>
    <row r="2" spans="1:18" ht="16.5" thickTop="1" thickBot="1">
      <c r="B2" s="5"/>
      <c r="C2" s="6" t="s">
        <v>332</v>
      </c>
      <c r="D2" s="5"/>
      <c r="E2" s="5"/>
      <c r="F2" s="5"/>
      <c r="G2" s="5"/>
      <c r="H2" s="5"/>
      <c r="I2" s="28"/>
      <c r="J2" s="5"/>
      <c r="K2" s="5"/>
      <c r="L2" s="5"/>
      <c r="M2" s="28"/>
      <c r="N2" s="28"/>
      <c r="O2" s="200" t="s">
        <v>151</v>
      </c>
    </row>
    <row r="3" spans="1:18" ht="15.75" thickTop="1">
      <c r="B3" s="5"/>
      <c r="C3" s="6" t="str">
        <f>RB!C3</f>
        <v>Bulan April 2026</v>
      </c>
      <c r="D3" s="5"/>
      <c r="E3" s="5"/>
      <c r="F3" s="5"/>
      <c r="G3" s="5"/>
      <c r="H3" s="5"/>
      <c r="I3" s="5"/>
      <c r="J3" s="5"/>
      <c r="K3" s="5"/>
      <c r="L3" s="5"/>
      <c r="M3" s="28"/>
      <c r="N3" s="28"/>
      <c r="O3" s="29"/>
    </row>
    <row r="4" spans="1:18" ht="15.75" thickBot="1">
      <c r="B4" s="8"/>
      <c r="C4" s="8">
        <f>RB!C4</f>
        <v>46113</v>
      </c>
      <c r="D4" s="9"/>
      <c r="E4" s="151"/>
      <c r="F4" s="151"/>
      <c r="G4" s="5"/>
      <c r="H4" s="5"/>
      <c r="I4" s="5"/>
      <c r="J4" s="5"/>
      <c r="K4" s="5"/>
      <c r="L4" s="5"/>
      <c r="M4" s="28"/>
      <c r="N4" s="28"/>
      <c r="O4" s="29" t="s">
        <v>152</v>
      </c>
    </row>
    <row r="5" spans="1:18" ht="15.75" customHeight="1" thickTop="1">
      <c r="A5" s="659" t="s">
        <v>107</v>
      </c>
      <c r="B5" s="656" t="s">
        <v>108</v>
      </c>
      <c r="C5" s="656" t="s">
        <v>194</v>
      </c>
      <c r="D5" s="656" t="s">
        <v>195</v>
      </c>
      <c r="E5" s="656" t="s">
        <v>196</v>
      </c>
      <c r="F5" s="656" t="s">
        <v>197</v>
      </c>
      <c r="G5" s="662" t="s">
        <v>198</v>
      </c>
      <c r="H5" s="663"/>
      <c r="I5" s="663"/>
      <c r="J5" s="663"/>
      <c r="K5" s="663"/>
      <c r="L5" s="663"/>
      <c r="M5" s="663"/>
      <c r="N5" s="664"/>
      <c r="O5" s="665" t="s">
        <v>157</v>
      </c>
      <c r="P5" s="668" t="s">
        <v>199</v>
      </c>
    </row>
    <row r="6" spans="1:18" ht="19.5" customHeight="1">
      <c r="A6" s="660"/>
      <c r="B6" s="657"/>
      <c r="C6" s="657"/>
      <c r="D6" s="657"/>
      <c r="E6" s="657"/>
      <c r="F6" s="657"/>
      <c r="G6" s="671" t="s">
        <v>153</v>
      </c>
      <c r="H6" s="672"/>
      <c r="I6" s="671" t="s">
        <v>154</v>
      </c>
      <c r="J6" s="672"/>
      <c r="K6" s="671" t="s">
        <v>153</v>
      </c>
      <c r="L6" s="672"/>
      <c r="M6" s="671" t="s">
        <v>154</v>
      </c>
      <c r="N6" s="672"/>
      <c r="O6" s="666"/>
      <c r="P6" s="669"/>
    </row>
    <row r="7" spans="1:18" ht="33.75" customHeight="1" thickBot="1">
      <c r="A7" s="661"/>
      <c r="B7" s="658"/>
      <c r="C7" s="658"/>
      <c r="D7" s="658"/>
      <c r="E7" s="658"/>
      <c r="F7" s="658"/>
      <c r="G7" s="11" t="s">
        <v>108</v>
      </c>
      <c r="H7" s="11" t="s">
        <v>160</v>
      </c>
      <c r="I7" s="11" t="s">
        <v>108</v>
      </c>
      <c r="J7" s="11" t="s">
        <v>160</v>
      </c>
      <c r="K7" s="31" t="s">
        <v>200</v>
      </c>
      <c r="L7" s="11" t="s">
        <v>201</v>
      </c>
      <c r="M7" s="31" t="s">
        <v>200</v>
      </c>
      <c r="N7" s="11" t="s">
        <v>201</v>
      </c>
      <c r="O7" s="667"/>
      <c r="P7" s="670"/>
    </row>
    <row r="8" spans="1:18" ht="15.75" thickTop="1">
      <c r="A8" s="78"/>
      <c r="B8" s="74"/>
      <c r="C8" s="197"/>
      <c r="D8" s="197"/>
      <c r="E8" s="20"/>
      <c r="F8" s="165"/>
      <c r="G8" s="22"/>
      <c r="H8" s="23"/>
      <c r="I8" s="22"/>
      <c r="J8" s="23"/>
      <c r="K8" s="23"/>
      <c r="L8" s="23"/>
      <c r="M8" s="201"/>
      <c r="N8" s="201"/>
      <c r="O8" s="40"/>
      <c r="P8" s="202"/>
    </row>
    <row r="9" spans="1:18">
      <c r="A9" s="78">
        <f t="shared" ref="A9:A58" si="0">A8+1</f>
        <v>1</v>
      </c>
      <c r="B9" s="74">
        <f t="shared" ref="B9:B58" si="1">I9</f>
        <v>46137</v>
      </c>
      <c r="C9" s="197" t="s">
        <v>340</v>
      </c>
      <c r="D9" s="197" t="s">
        <v>339</v>
      </c>
      <c r="E9" s="20">
        <v>46131</v>
      </c>
      <c r="F9" s="170" t="s">
        <v>345</v>
      </c>
      <c r="G9" s="22">
        <v>46134</v>
      </c>
      <c r="H9" s="23">
        <v>0.66666666666666663</v>
      </c>
      <c r="I9" s="22">
        <v>46137</v>
      </c>
      <c r="J9" s="23">
        <v>0.79166666666666663</v>
      </c>
      <c r="K9" s="203">
        <v>180</v>
      </c>
      <c r="L9" s="203">
        <v>27</v>
      </c>
      <c r="M9" s="203">
        <v>15</v>
      </c>
      <c r="N9" s="203">
        <v>27</v>
      </c>
      <c r="O9" s="40">
        <v>5001</v>
      </c>
      <c r="P9" s="204"/>
      <c r="Q9" s="46"/>
      <c r="R9" s="4"/>
    </row>
    <row r="10" spans="1:18">
      <c r="A10" s="78">
        <f t="shared" si="0"/>
        <v>2</v>
      </c>
      <c r="B10" s="14">
        <f t="shared" si="1"/>
        <v>46141</v>
      </c>
      <c r="C10" s="197" t="s">
        <v>342</v>
      </c>
      <c r="D10" s="197" t="s">
        <v>341</v>
      </c>
      <c r="E10" s="20">
        <v>46139</v>
      </c>
      <c r="F10" s="170" t="s">
        <v>346</v>
      </c>
      <c r="G10" s="22">
        <v>46140</v>
      </c>
      <c r="H10" s="23">
        <v>0.25</v>
      </c>
      <c r="I10" s="22">
        <v>46141</v>
      </c>
      <c r="J10" s="23">
        <v>0.4375</v>
      </c>
      <c r="K10" s="203">
        <v>140</v>
      </c>
      <c r="L10" s="203">
        <v>27</v>
      </c>
      <c r="M10" s="203">
        <v>30</v>
      </c>
      <c r="N10" s="203">
        <v>27</v>
      </c>
      <c r="O10" s="40">
        <v>4939.1899999999996</v>
      </c>
      <c r="P10" s="204"/>
      <c r="Q10" s="46"/>
      <c r="R10" s="4"/>
    </row>
    <row r="11" spans="1:18">
      <c r="A11" s="78">
        <f t="shared" si="0"/>
        <v>3</v>
      </c>
      <c r="B11" s="14">
        <f t="shared" si="1"/>
        <v>46142</v>
      </c>
      <c r="C11" s="197" t="s">
        <v>340</v>
      </c>
      <c r="D11" s="198" t="s">
        <v>343</v>
      </c>
      <c r="E11" s="20">
        <v>46140</v>
      </c>
      <c r="F11" s="170" t="s">
        <v>346</v>
      </c>
      <c r="G11" s="22">
        <v>46141</v>
      </c>
      <c r="H11" s="23">
        <v>0.4375</v>
      </c>
      <c r="I11" s="22">
        <v>46142</v>
      </c>
      <c r="J11" s="23">
        <v>0.41666666666666669</v>
      </c>
      <c r="K11" s="203">
        <v>180</v>
      </c>
      <c r="L11" s="203">
        <v>27</v>
      </c>
      <c r="M11" s="203">
        <v>20</v>
      </c>
      <c r="N11" s="203">
        <v>27</v>
      </c>
      <c r="O11" s="40">
        <v>5062.47</v>
      </c>
      <c r="P11" s="204"/>
      <c r="R11" s="4"/>
    </row>
    <row r="12" spans="1:18">
      <c r="A12" s="78">
        <f t="shared" si="0"/>
        <v>4</v>
      </c>
      <c r="B12" s="14">
        <f t="shared" si="1"/>
        <v>0</v>
      </c>
      <c r="C12" s="197" t="s">
        <v>342</v>
      </c>
      <c r="D12" s="198" t="s">
        <v>344</v>
      </c>
      <c r="E12" s="20">
        <v>46141</v>
      </c>
      <c r="F12" s="170" t="s">
        <v>346</v>
      </c>
      <c r="G12" s="22"/>
      <c r="H12" s="23"/>
      <c r="I12" s="22"/>
      <c r="J12" s="23"/>
      <c r="K12" s="203"/>
      <c r="L12" s="203"/>
      <c r="M12" s="203"/>
      <c r="N12" s="203"/>
      <c r="O12" s="40"/>
      <c r="P12" s="204"/>
      <c r="R12" s="4"/>
    </row>
    <row r="13" spans="1:18">
      <c r="A13" s="78">
        <f t="shared" si="0"/>
        <v>5</v>
      </c>
      <c r="B13" s="14">
        <f t="shared" si="1"/>
        <v>0</v>
      </c>
      <c r="C13" s="197" t="s">
        <v>340</v>
      </c>
      <c r="D13" s="197" t="s">
        <v>347</v>
      </c>
      <c r="E13" s="20">
        <v>46142</v>
      </c>
      <c r="F13" s="170" t="s">
        <v>346</v>
      </c>
      <c r="G13" s="22"/>
      <c r="H13" s="23"/>
      <c r="I13" s="22"/>
      <c r="J13" s="23"/>
      <c r="K13" s="203"/>
      <c r="L13" s="203"/>
      <c r="M13" s="203"/>
      <c r="N13" s="203"/>
      <c r="O13" s="40"/>
      <c r="P13" s="204"/>
      <c r="R13" s="4"/>
    </row>
    <row r="14" spans="1:18">
      <c r="A14" s="78">
        <f t="shared" si="0"/>
        <v>6</v>
      </c>
      <c r="B14" s="14">
        <f t="shared" si="1"/>
        <v>0</v>
      </c>
      <c r="C14" s="197"/>
      <c r="D14" s="197"/>
      <c r="E14" s="20"/>
      <c r="F14" s="170"/>
      <c r="G14" s="22"/>
      <c r="H14" s="23"/>
      <c r="I14" s="22"/>
      <c r="J14" s="23"/>
      <c r="K14" s="203"/>
      <c r="L14" s="203"/>
      <c r="M14" s="203"/>
      <c r="N14" s="203"/>
      <c r="P14" s="204"/>
      <c r="R14" s="4"/>
    </row>
    <row r="15" spans="1:18">
      <c r="A15" s="78">
        <f t="shared" si="0"/>
        <v>7</v>
      </c>
      <c r="B15" s="14">
        <f t="shared" si="1"/>
        <v>0</v>
      </c>
      <c r="C15" s="197"/>
      <c r="D15" s="198"/>
      <c r="E15" s="20"/>
      <c r="F15" s="170"/>
      <c r="G15" s="22"/>
      <c r="H15" s="23"/>
      <c r="I15" s="22"/>
      <c r="J15" s="23"/>
      <c r="K15" s="203"/>
      <c r="L15" s="203"/>
      <c r="M15" s="203"/>
      <c r="N15" s="203"/>
      <c r="O15" s="40"/>
      <c r="P15" s="204"/>
      <c r="Q15" s="46"/>
      <c r="R15" s="4"/>
    </row>
    <row r="16" spans="1:18">
      <c r="A16" s="78">
        <f t="shared" si="0"/>
        <v>8</v>
      </c>
      <c r="B16" s="74">
        <f t="shared" si="1"/>
        <v>0</v>
      </c>
      <c r="C16" s="197"/>
      <c r="D16" s="197"/>
      <c r="E16" s="20"/>
      <c r="F16" s="170"/>
      <c r="G16" s="22"/>
      <c r="H16" s="23"/>
      <c r="I16" s="22"/>
      <c r="J16" s="23"/>
      <c r="K16" s="203"/>
      <c r="L16" s="203"/>
      <c r="M16" s="203"/>
      <c r="N16" s="203"/>
      <c r="P16" s="204"/>
      <c r="Q16" s="46"/>
      <c r="R16" s="4"/>
    </row>
    <row r="17" spans="1:18">
      <c r="A17" s="78">
        <f t="shared" si="0"/>
        <v>9</v>
      </c>
      <c r="B17" s="74">
        <f t="shared" si="1"/>
        <v>0</v>
      </c>
      <c r="C17" s="197"/>
      <c r="D17" s="197"/>
      <c r="E17" s="20"/>
      <c r="F17" s="170"/>
      <c r="G17" s="22"/>
      <c r="H17" s="23"/>
      <c r="I17" s="22"/>
      <c r="J17" s="23"/>
      <c r="K17" s="203"/>
      <c r="L17" s="203"/>
      <c r="M17" s="203"/>
      <c r="N17" s="203"/>
      <c r="O17" s="40"/>
      <c r="P17" s="204"/>
      <c r="Q17" s="46"/>
      <c r="R17" s="4"/>
    </row>
    <row r="18" spans="1:18">
      <c r="A18" s="78">
        <f t="shared" si="0"/>
        <v>10</v>
      </c>
      <c r="B18" s="74">
        <f t="shared" si="1"/>
        <v>0</v>
      </c>
      <c r="C18" s="197"/>
      <c r="D18" s="197"/>
      <c r="E18" s="20"/>
      <c r="F18" s="170"/>
      <c r="G18" s="22"/>
      <c r="H18" s="23"/>
      <c r="I18" s="22"/>
      <c r="J18" s="23"/>
      <c r="K18" s="203"/>
      <c r="L18" s="203"/>
      <c r="M18" s="203"/>
      <c r="N18" s="203"/>
      <c r="P18" s="204"/>
      <c r="R18" s="4"/>
    </row>
    <row r="19" spans="1:18">
      <c r="A19" s="78">
        <f t="shared" si="0"/>
        <v>11</v>
      </c>
      <c r="B19" s="74">
        <f t="shared" si="1"/>
        <v>0</v>
      </c>
      <c r="C19" s="197"/>
      <c r="D19" s="197"/>
      <c r="E19" s="20"/>
      <c r="F19" s="170"/>
      <c r="G19" s="22"/>
      <c r="H19" s="23"/>
      <c r="I19" s="22"/>
      <c r="J19" s="23"/>
      <c r="K19" s="203"/>
      <c r="L19" s="203"/>
      <c r="M19" s="203"/>
      <c r="N19" s="203"/>
      <c r="O19" s="40"/>
      <c r="P19" s="204"/>
      <c r="R19" s="4"/>
    </row>
    <row r="20" spans="1:18">
      <c r="A20" s="78">
        <f t="shared" si="0"/>
        <v>12</v>
      </c>
      <c r="B20" s="74">
        <f t="shared" si="1"/>
        <v>0</v>
      </c>
      <c r="C20" s="197"/>
      <c r="D20" s="197"/>
      <c r="E20" s="20"/>
      <c r="F20" s="170"/>
      <c r="G20" s="22"/>
      <c r="H20" s="23"/>
      <c r="I20" s="22"/>
      <c r="J20" s="23"/>
      <c r="K20" s="203"/>
      <c r="L20" s="203"/>
      <c r="M20" s="203"/>
      <c r="N20" s="203"/>
      <c r="P20" s="204"/>
      <c r="Q20" s="46"/>
      <c r="R20" s="4"/>
    </row>
    <row r="21" spans="1:18">
      <c r="A21" s="78">
        <f t="shared" si="0"/>
        <v>13</v>
      </c>
      <c r="B21" s="74">
        <f t="shared" si="1"/>
        <v>0</v>
      </c>
      <c r="C21" s="197"/>
      <c r="D21" s="197"/>
      <c r="E21" s="20"/>
      <c r="F21" s="170"/>
      <c r="G21" s="22"/>
      <c r="H21" s="23"/>
      <c r="I21" s="22"/>
      <c r="J21" s="23"/>
      <c r="K21" s="203"/>
      <c r="L21" s="203"/>
      <c r="M21" s="203"/>
      <c r="N21" s="203"/>
      <c r="P21" s="204"/>
      <c r="R21" s="4"/>
    </row>
    <row r="22" spans="1:18">
      <c r="A22" s="78">
        <f t="shared" si="0"/>
        <v>14</v>
      </c>
      <c r="B22" s="74">
        <f t="shared" si="1"/>
        <v>0</v>
      </c>
      <c r="C22" s="197"/>
      <c r="D22" s="197"/>
      <c r="E22" s="20"/>
      <c r="F22" s="170"/>
      <c r="G22" s="22"/>
      <c r="H22" s="23"/>
      <c r="I22" s="22"/>
      <c r="J22" s="23"/>
      <c r="K22" s="203"/>
      <c r="L22" s="203"/>
      <c r="M22" s="203"/>
      <c r="N22" s="203"/>
      <c r="O22" s="40"/>
      <c r="P22" s="204"/>
      <c r="R22" s="4"/>
    </row>
    <row r="23" spans="1:18">
      <c r="A23" s="78">
        <f t="shared" si="0"/>
        <v>15</v>
      </c>
      <c r="B23" s="74">
        <f t="shared" si="1"/>
        <v>0</v>
      </c>
      <c r="C23" s="197"/>
      <c r="D23" s="197"/>
      <c r="E23" s="20"/>
      <c r="F23" s="170"/>
      <c r="G23" s="22"/>
      <c r="H23" s="23"/>
      <c r="I23" s="22"/>
      <c r="J23" s="23"/>
      <c r="K23" s="203"/>
      <c r="L23" s="203"/>
      <c r="M23" s="203"/>
      <c r="N23" s="203"/>
      <c r="O23" s="40"/>
      <c r="P23" s="204"/>
      <c r="R23" s="4"/>
    </row>
    <row r="24" spans="1:18">
      <c r="A24" s="78">
        <f t="shared" si="0"/>
        <v>16</v>
      </c>
      <c r="B24" s="74">
        <f t="shared" si="1"/>
        <v>0</v>
      </c>
      <c r="C24" s="197"/>
      <c r="D24" s="197"/>
      <c r="E24" s="20"/>
      <c r="F24" s="170"/>
      <c r="G24" s="22"/>
      <c r="H24" s="23"/>
      <c r="I24" s="22"/>
      <c r="J24" s="23"/>
      <c r="K24" s="203"/>
      <c r="L24" s="203"/>
      <c r="M24" s="203"/>
      <c r="N24" s="203"/>
      <c r="O24" s="40"/>
      <c r="P24" s="204"/>
      <c r="R24" s="4"/>
    </row>
    <row r="25" spans="1:18">
      <c r="A25" s="78">
        <f t="shared" si="0"/>
        <v>17</v>
      </c>
      <c r="B25" s="74">
        <f t="shared" si="1"/>
        <v>0</v>
      </c>
      <c r="C25" s="197"/>
      <c r="D25" s="197"/>
      <c r="E25" s="20"/>
      <c r="F25" s="170"/>
      <c r="G25" s="22"/>
      <c r="H25" s="23"/>
      <c r="I25" s="22"/>
      <c r="J25" s="23"/>
      <c r="K25" s="203"/>
      <c r="L25" s="203"/>
      <c r="M25" s="203"/>
      <c r="N25" s="203"/>
      <c r="O25" s="40"/>
      <c r="P25" s="204"/>
      <c r="R25" s="4"/>
    </row>
    <row r="26" spans="1:18">
      <c r="A26" s="78">
        <f t="shared" si="0"/>
        <v>18</v>
      </c>
      <c r="B26" s="74">
        <f t="shared" si="1"/>
        <v>0</v>
      </c>
      <c r="C26" s="197"/>
      <c r="D26" s="197"/>
      <c r="E26" s="20"/>
      <c r="F26" s="170"/>
      <c r="G26" s="22"/>
      <c r="H26" s="23"/>
      <c r="I26" s="22"/>
      <c r="J26" s="23"/>
      <c r="K26" s="203"/>
      <c r="L26" s="203"/>
      <c r="M26" s="203"/>
      <c r="N26" s="203"/>
      <c r="O26" s="40"/>
      <c r="P26" s="204"/>
      <c r="R26" s="4"/>
    </row>
    <row r="27" spans="1:18">
      <c r="A27" s="78">
        <f t="shared" si="0"/>
        <v>19</v>
      </c>
      <c r="B27" s="74">
        <f t="shared" si="1"/>
        <v>0</v>
      </c>
      <c r="C27" s="197"/>
      <c r="D27" s="197"/>
      <c r="E27" s="20"/>
      <c r="F27" s="170"/>
      <c r="G27" s="22"/>
      <c r="H27" s="23"/>
      <c r="I27" s="22"/>
      <c r="J27" s="23"/>
      <c r="K27" s="203"/>
      <c r="L27" s="203"/>
      <c r="M27" s="203"/>
      <c r="N27" s="203"/>
      <c r="O27" s="40"/>
      <c r="P27" s="204"/>
      <c r="R27" s="4"/>
    </row>
    <row r="28" spans="1:18">
      <c r="A28" s="78">
        <f t="shared" si="0"/>
        <v>20</v>
      </c>
      <c r="B28" s="74">
        <f t="shared" si="1"/>
        <v>0</v>
      </c>
      <c r="C28" s="197"/>
      <c r="D28" s="197"/>
      <c r="E28" s="20"/>
      <c r="F28" s="170"/>
      <c r="G28" s="22"/>
      <c r="H28" s="23"/>
      <c r="I28" s="22"/>
      <c r="J28" s="23"/>
      <c r="K28" s="203"/>
      <c r="L28" s="203"/>
      <c r="M28" s="203"/>
      <c r="N28" s="203"/>
      <c r="O28" s="40"/>
      <c r="P28" s="204"/>
      <c r="R28" s="4"/>
    </row>
    <row r="29" spans="1:18">
      <c r="A29" s="78">
        <f t="shared" si="0"/>
        <v>21</v>
      </c>
      <c r="B29" s="74">
        <f t="shared" si="1"/>
        <v>0</v>
      </c>
      <c r="C29" s="199"/>
      <c r="D29" s="197"/>
      <c r="E29" s="20"/>
      <c r="F29" s="170"/>
      <c r="G29" s="22"/>
      <c r="H29" s="23"/>
      <c r="I29" s="22"/>
      <c r="J29" s="23"/>
      <c r="K29" s="203"/>
      <c r="L29" s="203"/>
      <c r="M29" s="203"/>
      <c r="N29" s="203"/>
      <c r="O29" s="40"/>
      <c r="P29" s="204"/>
      <c r="R29" s="4"/>
    </row>
    <row r="30" spans="1:18">
      <c r="A30" s="78">
        <f t="shared" si="0"/>
        <v>22</v>
      </c>
      <c r="B30" s="74">
        <f t="shared" si="1"/>
        <v>0</v>
      </c>
      <c r="C30" s="197"/>
      <c r="D30" s="197"/>
      <c r="E30" s="20"/>
      <c r="F30" s="170"/>
      <c r="G30" s="22"/>
      <c r="H30" s="23"/>
      <c r="I30" s="22"/>
      <c r="J30" s="23"/>
      <c r="K30" s="203"/>
      <c r="L30" s="203"/>
      <c r="M30" s="203"/>
      <c r="N30" s="203"/>
      <c r="O30" s="40"/>
      <c r="P30" s="204"/>
      <c r="R30" s="4"/>
    </row>
    <row r="31" spans="1:18">
      <c r="A31" s="78">
        <f t="shared" si="0"/>
        <v>23</v>
      </c>
      <c r="B31" s="74">
        <f t="shared" si="1"/>
        <v>0</v>
      </c>
      <c r="C31" s="197"/>
      <c r="D31" s="197"/>
      <c r="E31" s="20"/>
      <c r="F31" s="170"/>
      <c r="G31" s="22"/>
      <c r="H31" s="23"/>
      <c r="I31" s="22"/>
      <c r="J31" s="23"/>
      <c r="K31" s="203"/>
      <c r="L31" s="203"/>
      <c r="M31" s="203"/>
      <c r="N31" s="203"/>
      <c r="O31" s="40"/>
      <c r="P31" s="204"/>
      <c r="R31" s="4"/>
    </row>
    <row r="32" spans="1:18">
      <c r="A32" s="78">
        <f t="shared" si="0"/>
        <v>24</v>
      </c>
      <c r="B32" s="74">
        <f t="shared" si="1"/>
        <v>0</v>
      </c>
      <c r="C32" s="197"/>
      <c r="D32" s="197"/>
      <c r="E32" s="20"/>
      <c r="F32" s="170"/>
      <c r="G32" s="22"/>
      <c r="H32" s="23"/>
      <c r="I32" s="22"/>
      <c r="J32" s="23"/>
      <c r="K32" s="203"/>
      <c r="L32" s="203"/>
      <c r="M32" s="203"/>
      <c r="N32" s="203"/>
      <c r="O32" s="40"/>
      <c r="P32" s="204"/>
      <c r="R32" s="4"/>
    </row>
    <row r="33" spans="1:22">
      <c r="A33" s="78">
        <f t="shared" si="0"/>
        <v>25</v>
      </c>
      <c r="B33" s="74">
        <f t="shared" si="1"/>
        <v>0</v>
      </c>
      <c r="C33" s="197"/>
      <c r="D33" s="198"/>
      <c r="E33" s="20"/>
      <c r="F33" s="170"/>
      <c r="G33" s="22"/>
      <c r="H33" s="23"/>
      <c r="I33" s="22"/>
      <c r="J33" s="23"/>
      <c r="K33" s="203"/>
      <c r="L33" s="203"/>
      <c r="M33" s="203"/>
      <c r="N33" s="203"/>
      <c r="O33" s="40"/>
      <c r="P33" s="204"/>
      <c r="R33" s="4"/>
    </row>
    <row r="34" spans="1:22">
      <c r="A34" s="78">
        <f t="shared" si="0"/>
        <v>26</v>
      </c>
      <c r="B34" s="74">
        <f t="shared" si="1"/>
        <v>0</v>
      </c>
      <c r="C34" s="197"/>
      <c r="D34" s="197"/>
      <c r="E34" s="20"/>
      <c r="F34" s="170"/>
      <c r="G34" s="22"/>
      <c r="H34" s="23"/>
      <c r="I34" s="22"/>
      <c r="J34" s="23"/>
      <c r="K34" s="203"/>
      <c r="L34" s="203"/>
      <c r="M34" s="203"/>
      <c r="N34" s="203"/>
      <c r="O34" s="40"/>
      <c r="P34" s="204"/>
      <c r="R34" s="4"/>
    </row>
    <row r="35" spans="1:22">
      <c r="A35" s="78">
        <f t="shared" si="0"/>
        <v>27</v>
      </c>
      <c r="B35" s="74">
        <f t="shared" si="1"/>
        <v>0</v>
      </c>
      <c r="C35" s="197"/>
      <c r="D35" s="197"/>
      <c r="E35" s="20"/>
      <c r="F35" s="170"/>
      <c r="G35" s="22"/>
      <c r="H35" s="23"/>
      <c r="I35" s="22"/>
      <c r="J35" s="23"/>
      <c r="K35" s="203"/>
      <c r="L35" s="203"/>
      <c r="M35" s="203"/>
      <c r="N35" s="203"/>
      <c r="O35" s="40"/>
      <c r="P35" s="204"/>
      <c r="R35" s="4"/>
    </row>
    <row r="36" spans="1:22">
      <c r="A36" s="78">
        <f t="shared" si="0"/>
        <v>28</v>
      </c>
      <c r="B36" s="74">
        <f t="shared" si="1"/>
        <v>0</v>
      </c>
      <c r="C36" s="198"/>
      <c r="D36" s="197"/>
      <c r="E36" s="20"/>
      <c r="F36" s="170"/>
      <c r="G36" s="22"/>
      <c r="H36" s="23"/>
      <c r="I36" s="22"/>
      <c r="J36" s="23"/>
      <c r="K36" s="203"/>
      <c r="L36" s="203"/>
      <c r="M36" s="203"/>
      <c r="N36" s="203"/>
      <c r="O36" s="40"/>
      <c r="P36" s="204"/>
      <c r="R36" s="4"/>
      <c r="U36" s="4"/>
    </row>
    <row r="37" spans="1:22">
      <c r="A37" s="78">
        <f t="shared" si="0"/>
        <v>29</v>
      </c>
      <c r="B37" s="74">
        <f t="shared" si="1"/>
        <v>0</v>
      </c>
      <c r="C37" s="197"/>
      <c r="D37" s="197"/>
      <c r="E37" s="20"/>
      <c r="F37" s="170"/>
      <c r="G37" s="22"/>
      <c r="H37" s="23"/>
      <c r="I37" s="22"/>
      <c r="J37" s="23"/>
      <c r="K37" s="203"/>
      <c r="L37" s="203"/>
      <c r="M37" s="203"/>
      <c r="N37" s="203"/>
      <c r="O37" s="40"/>
      <c r="P37" s="204"/>
      <c r="R37" s="4"/>
      <c r="U37" s="4"/>
      <c r="V37" s="40"/>
    </row>
    <row r="38" spans="1:22">
      <c r="A38" s="78">
        <f t="shared" si="0"/>
        <v>30</v>
      </c>
      <c r="B38" s="74">
        <f t="shared" si="1"/>
        <v>0</v>
      </c>
      <c r="C38" s="197"/>
      <c r="D38" s="554"/>
      <c r="E38" s="20"/>
      <c r="F38" s="170"/>
      <c r="G38" s="22"/>
      <c r="H38" s="23"/>
      <c r="I38" s="22"/>
      <c r="J38" s="23"/>
      <c r="K38" s="203"/>
      <c r="L38" s="203"/>
      <c r="M38" s="203"/>
      <c r="N38" s="203"/>
      <c r="O38" s="40"/>
      <c r="P38" s="204"/>
      <c r="R38" s="40"/>
      <c r="U38" s="4"/>
    </row>
    <row r="39" spans="1:22">
      <c r="A39" s="78">
        <f t="shared" si="0"/>
        <v>31</v>
      </c>
      <c r="B39" s="74">
        <f t="shared" si="1"/>
        <v>0</v>
      </c>
      <c r="C39" s="554"/>
      <c r="D39" s="197"/>
      <c r="E39" s="20"/>
      <c r="F39" s="170"/>
      <c r="G39" s="22"/>
      <c r="H39" s="23"/>
      <c r="I39" s="22"/>
      <c r="J39" s="23"/>
      <c r="K39" s="203"/>
      <c r="L39" s="203"/>
      <c r="M39" s="203"/>
      <c r="N39" s="203"/>
      <c r="O39" s="40"/>
      <c r="P39" s="204"/>
      <c r="R39" s="4"/>
      <c r="U39" s="4"/>
    </row>
    <row r="40" spans="1:22">
      <c r="A40" s="78">
        <f t="shared" si="0"/>
        <v>32</v>
      </c>
      <c r="B40" s="74">
        <f t="shared" si="1"/>
        <v>0</v>
      </c>
      <c r="C40" s="197"/>
      <c r="D40" s="197"/>
      <c r="E40" s="20"/>
      <c r="F40" s="170"/>
      <c r="G40" s="22"/>
      <c r="H40" s="23"/>
      <c r="I40" s="22"/>
      <c r="J40" s="23"/>
      <c r="K40" s="203"/>
      <c r="L40" s="203"/>
      <c r="M40" s="203"/>
      <c r="N40" s="203"/>
      <c r="O40" s="40"/>
      <c r="P40" s="204"/>
      <c r="R40" s="4"/>
      <c r="U40" s="4"/>
    </row>
    <row r="41" spans="1:22">
      <c r="A41" s="78">
        <f t="shared" si="0"/>
        <v>33</v>
      </c>
      <c r="B41" s="74">
        <f t="shared" si="1"/>
        <v>0</v>
      </c>
      <c r="C41" s="554"/>
      <c r="D41" s="554"/>
      <c r="E41" s="20"/>
      <c r="F41" s="170"/>
      <c r="G41" s="22"/>
      <c r="H41" s="23"/>
      <c r="I41" s="22"/>
      <c r="J41" s="23"/>
      <c r="K41" s="203"/>
      <c r="L41" s="203"/>
      <c r="M41" s="203"/>
      <c r="N41" s="203"/>
      <c r="O41" s="40"/>
      <c r="P41" s="204"/>
      <c r="R41" s="4"/>
      <c r="U41" s="4"/>
    </row>
    <row r="42" spans="1:22">
      <c r="A42" s="78">
        <f t="shared" si="0"/>
        <v>34</v>
      </c>
      <c r="B42" s="74">
        <f t="shared" si="1"/>
        <v>0</v>
      </c>
      <c r="C42" s="197"/>
      <c r="D42" s="197"/>
      <c r="E42" s="20"/>
      <c r="F42" s="170"/>
      <c r="G42" s="22"/>
      <c r="H42" s="23"/>
      <c r="I42" s="22"/>
      <c r="J42" s="23"/>
      <c r="K42" s="203"/>
      <c r="L42" s="203"/>
      <c r="M42" s="203"/>
      <c r="N42" s="203"/>
      <c r="O42" s="40"/>
      <c r="P42" s="204"/>
      <c r="R42" s="4"/>
      <c r="U42" s="4"/>
    </row>
    <row r="43" spans="1:22">
      <c r="A43" s="78">
        <f t="shared" si="0"/>
        <v>35</v>
      </c>
      <c r="B43" s="74">
        <f t="shared" si="1"/>
        <v>0</v>
      </c>
      <c r="C43" s="197"/>
      <c r="D43" s="197"/>
      <c r="E43" s="20"/>
      <c r="F43" s="170"/>
      <c r="G43" s="22"/>
      <c r="H43" s="23"/>
      <c r="I43" s="22"/>
      <c r="J43" s="23"/>
      <c r="K43" s="203"/>
      <c r="L43" s="203"/>
      <c r="M43" s="203"/>
      <c r="N43" s="203"/>
      <c r="O43" s="40"/>
      <c r="P43" s="204"/>
      <c r="R43" s="4"/>
      <c r="U43" s="4"/>
    </row>
    <row r="44" spans="1:22">
      <c r="A44" s="78">
        <f t="shared" si="0"/>
        <v>36</v>
      </c>
      <c r="B44" s="74">
        <f t="shared" si="1"/>
        <v>0</v>
      </c>
      <c r="C44" s="197"/>
      <c r="D44" s="197"/>
      <c r="E44" s="20"/>
      <c r="F44" s="170"/>
      <c r="G44" s="22"/>
      <c r="H44" s="23"/>
      <c r="I44" s="22"/>
      <c r="J44" s="23"/>
      <c r="K44" s="203"/>
      <c r="L44" s="203"/>
      <c r="M44" s="203"/>
      <c r="N44" s="203"/>
      <c r="O44" s="40"/>
      <c r="P44" s="204"/>
      <c r="R44" s="4"/>
      <c r="U44" s="4"/>
    </row>
    <row r="45" spans="1:22">
      <c r="A45" s="78">
        <f t="shared" si="0"/>
        <v>37</v>
      </c>
      <c r="B45" s="74">
        <f t="shared" si="1"/>
        <v>0</v>
      </c>
      <c r="C45" s="197"/>
      <c r="D45" s="197"/>
      <c r="E45" s="20"/>
      <c r="F45" s="170"/>
      <c r="G45" s="22"/>
      <c r="H45" s="23"/>
      <c r="I45" s="22"/>
      <c r="J45" s="23"/>
      <c r="K45" s="203"/>
      <c r="L45" s="203"/>
      <c r="M45" s="203"/>
      <c r="N45" s="203"/>
      <c r="O45" s="40"/>
      <c r="P45" s="204"/>
      <c r="R45" s="4"/>
      <c r="U45" s="4"/>
    </row>
    <row r="46" spans="1:22">
      <c r="A46" s="78">
        <f t="shared" si="0"/>
        <v>38</v>
      </c>
      <c r="B46" s="74">
        <f t="shared" si="1"/>
        <v>0</v>
      </c>
      <c r="C46" s="197"/>
      <c r="D46" s="197"/>
      <c r="E46" s="20"/>
      <c r="F46" s="170"/>
      <c r="G46" s="22"/>
      <c r="H46" s="23"/>
      <c r="I46" s="22"/>
      <c r="J46" s="23"/>
      <c r="K46" s="203"/>
      <c r="L46" s="203"/>
      <c r="M46" s="203"/>
      <c r="N46" s="203"/>
      <c r="O46" s="40"/>
      <c r="P46" s="204"/>
      <c r="R46" s="4"/>
      <c r="U46" s="4"/>
    </row>
    <row r="47" spans="1:22">
      <c r="A47" s="78">
        <f t="shared" si="0"/>
        <v>39</v>
      </c>
      <c r="B47" s="74">
        <f t="shared" si="1"/>
        <v>0</v>
      </c>
      <c r="C47" s="197"/>
      <c r="D47" s="197"/>
      <c r="E47" s="20"/>
      <c r="F47" s="170"/>
      <c r="G47" s="22"/>
      <c r="H47" s="23"/>
      <c r="I47" s="22"/>
      <c r="J47" s="23"/>
      <c r="K47" s="203"/>
      <c r="L47" s="203"/>
      <c r="M47" s="203"/>
      <c r="N47" s="203"/>
      <c r="O47" s="40"/>
      <c r="P47" s="204"/>
      <c r="R47" s="4"/>
      <c r="U47" s="4"/>
    </row>
    <row r="48" spans="1:22">
      <c r="A48" s="78">
        <f t="shared" si="0"/>
        <v>40</v>
      </c>
      <c r="B48" s="74">
        <f t="shared" si="1"/>
        <v>0</v>
      </c>
      <c r="C48" s="197"/>
      <c r="D48" s="197"/>
      <c r="E48" s="20"/>
      <c r="F48" s="170"/>
      <c r="G48" s="22"/>
      <c r="H48" s="23"/>
      <c r="I48" s="22"/>
      <c r="J48" s="23"/>
      <c r="K48" s="203"/>
      <c r="L48" s="203"/>
      <c r="M48" s="203"/>
      <c r="N48" s="203"/>
      <c r="O48" s="40"/>
      <c r="P48" s="204"/>
      <c r="R48" s="4"/>
      <c r="U48" s="4"/>
    </row>
    <row r="49" spans="1:21">
      <c r="A49" s="78">
        <f t="shared" si="0"/>
        <v>41</v>
      </c>
      <c r="B49" s="74">
        <f t="shared" si="1"/>
        <v>0</v>
      </c>
      <c r="C49" s="197"/>
      <c r="D49" s="197"/>
      <c r="E49" s="20"/>
      <c r="F49" s="170"/>
      <c r="G49" s="22"/>
      <c r="H49" s="23"/>
      <c r="I49" s="22"/>
      <c r="J49" s="23"/>
      <c r="K49" s="203"/>
      <c r="L49" s="203"/>
      <c r="M49" s="203"/>
      <c r="N49" s="203"/>
      <c r="O49" s="40"/>
      <c r="P49" s="204"/>
      <c r="R49" s="4"/>
      <c r="U49" s="4"/>
    </row>
    <row r="50" spans="1:21">
      <c r="A50" s="78">
        <f t="shared" si="0"/>
        <v>42</v>
      </c>
      <c r="B50" s="74">
        <f t="shared" si="1"/>
        <v>0</v>
      </c>
      <c r="C50" s="197"/>
      <c r="D50" s="197"/>
      <c r="E50" s="20"/>
      <c r="F50" s="170"/>
      <c r="G50" s="22"/>
      <c r="H50" s="23"/>
      <c r="I50" s="22"/>
      <c r="J50" s="23"/>
      <c r="K50" s="203"/>
      <c r="L50" s="203"/>
      <c r="M50" s="203"/>
      <c r="N50" s="203"/>
      <c r="O50" s="40"/>
      <c r="P50" s="204"/>
      <c r="R50" s="4"/>
      <c r="S50" s="40"/>
      <c r="U50" s="4"/>
    </row>
    <row r="51" spans="1:21">
      <c r="A51" s="78">
        <f t="shared" si="0"/>
        <v>43</v>
      </c>
      <c r="B51" s="74">
        <f t="shared" si="1"/>
        <v>0</v>
      </c>
      <c r="C51" s="197"/>
      <c r="D51" s="197"/>
      <c r="E51" s="20"/>
      <c r="F51" s="170"/>
      <c r="G51" s="22"/>
      <c r="H51" s="23"/>
      <c r="I51" s="22"/>
      <c r="J51" s="23"/>
      <c r="K51" s="203"/>
      <c r="L51" s="203"/>
      <c r="M51" s="203"/>
      <c r="N51" s="203"/>
      <c r="O51" s="40"/>
      <c r="P51" s="204"/>
      <c r="R51" s="4"/>
      <c r="S51" s="40"/>
      <c r="U51" s="4"/>
    </row>
    <row r="52" spans="1:21">
      <c r="A52" s="78">
        <f t="shared" si="0"/>
        <v>44</v>
      </c>
      <c r="B52" s="74">
        <f t="shared" si="1"/>
        <v>0</v>
      </c>
      <c r="C52" s="197"/>
      <c r="D52" s="197"/>
      <c r="E52" s="20"/>
      <c r="F52" s="170"/>
      <c r="G52" s="22"/>
      <c r="H52" s="23"/>
      <c r="I52" s="22"/>
      <c r="J52" s="23"/>
      <c r="K52" s="203"/>
      <c r="L52" s="203"/>
      <c r="M52" s="203"/>
      <c r="N52" s="203"/>
      <c r="O52" s="40"/>
      <c r="P52" s="204"/>
      <c r="R52" s="4"/>
      <c r="S52" s="40"/>
      <c r="U52" s="4"/>
    </row>
    <row r="53" spans="1:21">
      <c r="A53" s="78">
        <f t="shared" si="0"/>
        <v>45</v>
      </c>
      <c r="B53" s="74">
        <f t="shared" si="1"/>
        <v>0</v>
      </c>
      <c r="C53" s="197"/>
      <c r="D53" s="197"/>
      <c r="E53" s="20"/>
      <c r="F53" s="170"/>
      <c r="G53" s="22"/>
      <c r="H53" s="23"/>
      <c r="I53" s="22"/>
      <c r="J53" s="23"/>
      <c r="K53" s="203"/>
      <c r="L53" s="203"/>
      <c r="M53" s="203"/>
      <c r="N53" s="203"/>
      <c r="O53" s="40"/>
      <c r="P53" s="204"/>
      <c r="R53" s="4"/>
      <c r="U53" s="4"/>
    </row>
    <row r="54" spans="1:21">
      <c r="A54" s="78">
        <f t="shared" si="0"/>
        <v>46</v>
      </c>
      <c r="B54" s="74">
        <f t="shared" si="1"/>
        <v>0</v>
      </c>
      <c r="C54" s="197"/>
      <c r="D54" s="197"/>
      <c r="E54" s="20"/>
      <c r="F54" s="170"/>
      <c r="G54" s="22"/>
      <c r="H54" s="23"/>
      <c r="I54" s="22"/>
      <c r="J54" s="23"/>
      <c r="K54" s="203"/>
      <c r="L54" s="203"/>
      <c r="M54" s="203"/>
      <c r="N54" s="203"/>
      <c r="P54" s="204"/>
      <c r="R54" s="4"/>
      <c r="U54" s="4"/>
    </row>
    <row r="55" spans="1:21">
      <c r="A55" s="78">
        <f t="shared" si="0"/>
        <v>47</v>
      </c>
      <c r="B55" s="74">
        <f t="shared" si="1"/>
        <v>0</v>
      </c>
      <c r="C55" s="197"/>
      <c r="D55" s="197"/>
      <c r="E55" s="20"/>
      <c r="F55" s="170"/>
      <c r="G55" s="22"/>
      <c r="H55" s="23"/>
      <c r="I55" s="22"/>
      <c r="J55" s="23"/>
      <c r="K55" s="203"/>
      <c r="L55" s="203"/>
      <c r="M55" s="203"/>
      <c r="N55" s="203"/>
      <c r="P55" s="204"/>
      <c r="R55" s="4"/>
      <c r="U55" s="4"/>
    </row>
    <row r="56" spans="1:21">
      <c r="A56" s="78">
        <f t="shared" si="0"/>
        <v>48</v>
      </c>
      <c r="B56" s="74">
        <f t="shared" si="1"/>
        <v>0</v>
      </c>
      <c r="C56" s="197"/>
      <c r="D56" s="197"/>
      <c r="E56" s="20"/>
      <c r="F56" s="170"/>
      <c r="G56" s="22"/>
      <c r="H56" s="23"/>
      <c r="I56" s="22"/>
      <c r="J56" s="23"/>
      <c r="K56" s="203"/>
      <c r="L56" s="203"/>
      <c r="M56" s="203"/>
      <c r="N56" s="203"/>
      <c r="O56" s="40"/>
      <c r="P56" s="204"/>
      <c r="R56" s="4"/>
      <c r="U56" s="4"/>
    </row>
    <row r="57" spans="1:21">
      <c r="A57" s="78">
        <f t="shared" si="0"/>
        <v>49</v>
      </c>
      <c r="B57" s="74">
        <f t="shared" si="1"/>
        <v>0</v>
      </c>
      <c r="C57" s="197"/>
      <c r="D57" s="197"/>
      <c r="E57" s="20"/>
      <c r="F57" s="170"/>
      <c r="G57" s="22"/>
      <c r="H57" s="23"/>
      <c r="I57" s="22"/>
      <c r="J57" s="23"/>
      <c r="K57" s="203"/>
      <c r="L57" s="203"/>
      <c r="M57" s="203"/>
      <c r="N57" s="203"/>
      <c r="O57" s="40"/>
      <c r="P57" s="204"/>
      <c r="R57" s="4"/>
      <c r="U57" s="4"/>
    </row>
    <row r="58" spans="1:21">
      <c r="A58" s="78">
        <f t="shared" si="0"/>
        <v>50</v>
      </c>
      <c r="B58" s="74">
        <f t="shared" si="1"/>
        <v>0</v>
      </c>
      <c r="C58" s="197"/>
      <c r="D58" s="198"/>
      <c r="E58" s="20"/>
      <c r="F58" s="170"/>
      <c r="G58" s="22"/>
      <c r="H58" s="23"/>
      <c r="I58" s="22"/>
      <c r="J58" s="23"/>
      <c r="K58" s="203"/>
      <c r="L58" s="203"/>
      <c r="M58" s="203"/>
      <c r="N58" s="203"/>
      <c r="O58" s="40"/>
      <c r="P58" s="204"/>
      <c r="R58" s="4"/>
      <c r="U58" s="4"/>
    </row>
    <row r="59" spans="1:21">
      <c r="A59" s="78"/>
      <c r="B59" s="74"/>
      <c r="C59" s="197"/>
      <c r="D59" s="197"/>
      <c r="E59" s="20"/>
      <c r="F59" s="170"/>
      <c r="G59" s="22"/>
      <c r="H59" s="23"/>
      <c r="I59" s="22"/>
      <c r="J59" s="23"/>
      <c r="K59" s="203"/>
      <c r="L59" s="203"/>
      <c r="M59" s="203"/>
      <c r="N59" s="203"/>
      <c r="O59" s="40"/>
      <c r="P59" s="204"/>
      <c r="R59" s="4"/>
      <c r="S59" s="100"/>
      <c r="U59" s="4"/>
    </row>
    <row r="60" spans="1:21">
      <c r="A60" s="78"/>
      <c r="B60" s="74"/>
      <c r="C60" s="197"/>
      <c r="D60" s="197"/>
      <c r="E60" s="20"/>
      <c r="F60" s="170"/>
      <c r="G60" s="22"/>
      <c r="H60" s="23"/>
      <c r="I60" s="22"/>
      <c r="J60" s="23"/>
      <c r="K60" s="203"/>
      <c r="L60" s="203"/>
      <c r="M60" s="203"/>
      <c r="N60" s="203"/>
      <c r="O60" s="40"/>
      <c r="P60" s="204"/>
      <c r="R60" s="4"/>
      <c r="S60" s="100"/>
      <c r="U60" s="4"/>
    </row>
    <row r="61" spans="1:21">
      <c r="A61" s="78"/>
      <c r="B61" s="74"/>
      <c r="C61" s="197"/>
      <c r="D61" s="197"/>
      <c r="E61" s="20"/>
      <c r="F61" s="170"/>
      <c r="G61" s="22"/>
      <c r="H61" s="23"/>
      <c r="I61" s="22"/>
      <c r="J61" s="23"/>
      <c r="K61" s="203"/>
      <c r="L61" s="203"/>
      <c r="M61" s="203"/>
      <c r="N61" s="203"/>
      <c r="O61" s="40"/>
      <c r="P61" s="204"/>
      <c r="R61" s="4"/>
      <c r="S61" s="100"/>
      <c r="U61" s="4"/>
    </row>
    <row r="62" spans="1:21" ht="15.75" thickBot="1">
      <c r="A62" s="78"/>
      <c r="B62" s="74"/>
      <c r="C62" s="197"/>
      <c r="D62" s="197"/>
      <c r="E62" s="20"/>
      <c r="F62" s="165"/>
      <c r="G62" s="22"/>
      <c r="H62" s="23"/>
      <c r="I62" s="22"/>
      <c r="J62" s="23"/>
      <c r="K62" s="23"/>
      <c r="L62" s="23"/>
      <c r="M62" s="201"/>
      <c r="N62" s="201"/>
      <c r="O62" s="40"/>
      <c r="P62" s="205"/>
    </row>
    <row r="63" spans="1:21" ht="16.5" thickTop="1" thickBot="1">
      <c r="A63" s="24" t="s">
        <v>7</v>
      </c>
      <c r="B63" s="25"/>
      <c r="C63" s="25"/>
      <c r="D63" s="25"/>
      <c r="E63" s="25"/>
      <c r="F63" s="25"/>
      <c r="G63" s="25"/>
      <c r="H63" s="27"/>
      <c r="I63" s="25"/>
      <c r="J63" s="27"/>
      <c r="K63" s="27"/>
      <c r="L63" s="27"/>
      <c r="M63" s="42"/>
      <c r="N63" s="42"/>
      <c r="O63" s="43">
        <f>SUM(O8:O62)</f>
        <v>15002.66</v>
      </c>
      <c r="P63" s="206"/>
    </row>
  </sheetData>
  <autoFilter ref="A1:P58"/>
  <mergeCells count="13">
    <mergeCell ref="G5:N5"/>
    <mergeCell ref="O5:O7"/>
    <mergeCell ref="P5:P7"/>
    <mergeCell ref="G6:H6"/>
    <mergeCell ref="I6:J6"/>
    <mergeCell ref="K6:L6"/>
    <mergeCell ref="M6:N6"/>
    <mergeCell ref="F5:F7"/>
    <mergeCell ref="A5:A7"/>
    <mergeCell ref="B5:B7"/>
    <mergeCell ref="C5:C7"/>
    <mergeCell ref="D5:D7"/>
    <mergeCell ref="E5:E7"/>
  </mergeCells>
  <hyperlinks>
    <hyperlink ref="O2" location="'Summary sales'!A1" display="SUMMARY"/>
  </hyperlinks>
  <pageMargins left="0.7" right="0.7" top="0.75" bottom="0.75" header="0.3" footer="0.3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19" activePane="bottomLeft" state="frozen"/>
      <selection pane="bottomLeft" activeCell="H31" sqref="H31:H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4" width="9.140625" style="1"/>
    <col min="15" max="15" width="13.42578125" style="1" customWidth="1"/>
    <col min="16" max="16" width="11.140625" style="1" customWidth="1"/>
    <col min="17" max="16384" width="9.140625" style="1"/>
  </cols>
  <sheetData>
    <row r="1" spans="1:12">
      <c r="B1" s="5"/>
      <c r="C1" s="6" t="s">
        <v>149</v>
      </c>
      <c r="D1" s="5"/>
      <c r="E1" s="5"/>
      <c r="F1" s="5"/>
    </row>
    <row r="2" spans="1:12">
      <c r="B2" s="5"/>
      <c r="C2" s="6" t="s">
        <v>150</v>
      </c>
      <c r="D2" s="5"/>
      <c r="E2" s="5"/>
      <c r="F2" s="5"/>
      <c r="L2" s="98" t="s">
        <v>151</v>
      </c>
    </row>
    <row r="3" spans="1:12">
      <c r="B3" s="5"/>
      <c r="C3" s="6" t="str" cm="1">
        <f t="array" ref="C3:E3">'Summary sales'!A3:C3</f>
        <v>Bulan April 2026</v>
      </c>
      <c r="D3" s="5">
        <v>0</v>
      </c>
      <c r="E3" s="5">
        <v>0</v>
      </c>
      <c r="F3" s="5"/>
    </row>
    <row r="4" spans="1:12">
      <c r="B4" s="8"/>
      <c r="C4" s="47">
        <f>'Summary sales'!A4</f>
        <v>46113</v>
      </c>
      <c r="D4" s="8"/>
      <c r="E4" s="5"/>
      <c r="F4" s="5"/>
      <c r="J4" s="5" t="s">
        <v>152</v>
      </c>
      <c r="K4" s="28">
        <f>MAX(K7:K38)</f>
        <v>42.388750000000073</v>
      </c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75" t="s">
        <v>156</v>
      </c>
      <c r="I5" s="675"/>
      <c r="J5" s="675" t="s">
        <v>157</v>
      </c>
      <c r="K5" s="679" t="s">
        <v>158</v>
      </c>
      <c r="L5" s="673" t="s">
        <v>159</v>
      </c>
    </row>
    <row r="6" spans="1:12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11" t="s">
        <v>154</v>
      </c>
      <c r="J6" s="678"/>
      <c r="K6" s="680"/>
      <c r="L6" s="674"/>
    </row>
    <row r="7" spans="1:12">
      <c r="A7" s="72">
        <v>1</v>
      </c>
      <c r="B7" s="73">
        <f>C4</f>
        <v>46113</v>
      </c>
      <c r="C7" s="73">
        <f>C4</f>
        <v>46113</v>
      </c>
      <c r="D7" s="75">
        <v>0</v>
      </c>
      <c r="E7" s="73">
        <f>C7+1</f>
        <v>46114</v>
      </c>
      <c r="F7" s="75">
        <v>0</v>
      </c>
      <c r="G7" s="76">
        <f>IFERROR(((E7-C7)+(F7-D7)),"")</f>
        <v>1</v>
      </c>
      <c r="H7" s="77">
        <v>18398.189999999999</v>
      </c>
      <c r="I7" s="77">
        <v>18404.04</v>
      </c>
      <c r="J7" s="77">
        <f t="shared" ref="J7" si="0">I7-H7</f>
        <v>5.8500000000021828</v>
      </c>
      <c r="K7" s="91">
        <f t="shared" ref="K7" si="1">J7/24</f>
        <v>0.24375000000009095</v>
      </c>
      <c r="L7" s="36"/>
    </row>
    <row r="8" spans="1:12">
      <c r="A8" s="78">
        <f>A7+1</f>
        <v>2</v>
      </c>
      <c r="B8" s="74">
        <f>B7+1</f>
        <v>46114</v>
      </c>
      <c r="C8" s="74">
        <f t="shared" ref="C8:C34" si="2">B8</f>
        <v>46114</v>
      </c>
      <c r="D8" s="75">
        <v>0</v>
      </c>
      <c r="E8" s="74">
        <f t="shared" ref="E8:E34" si="3">C8+1</f>
        <v>46115</v>
      </c>
      <c r="F8" s="75">
        <v>0</v>
      </c>
      <c r="G8" s="76">
        <f>IFERROR(((E8-C8)+(F8-D8)),"")</f>
        <v>1</v>
      </c>
      <c r="H8" s="77">
        <f t="shared" ref="H8:H36" si="4">I7</f>
        <v>18404.04</v>
      </c>
      <c r="I8" s="77">
        <v>18553.330000000002</v>
      </c>
      <c r="J8" s="77">
        <f t="shared" ref="J8" si="5">I8-H8</f>
        <v>149.29000000000087</v>
      </c>
      <c r="K8" s="91">
        <f t="shared" ref="K8" si="6">J8/24</f>
        <v>6.2204166666667033</v>
      </c>
      <c r="L8" s="36"/>
    </row>
    <row r="9" spans="1:12">
      <c r="A9" s="78">
        <f t="shared" ref="A9:B24" si="7">A8+1</f>
        <v>3</v>
      </c>
      <c r="B9" s="74">
        <f t="shared" si="7"/>
        <v>46115</v>
      </c>
      <c r="C9" s="74">
        <f t="shared" si="2"/>
        <v>46115</v>
      </c>
      <c r="D9" s="75">
        <v>0</v>
      </c>
      <c r="E9" s="74">
        <f t="shared" si="3"/>
        <v>46116</v>
      </c>
      <c r="F9" s="75">
        <v>0</v>
      </c>
      <c r="G9" s="76">
        <f>IFERROR(((E9-C9)+(F9-D9)),"")</f>
        <v>1</v>
      </c>
      <c r="H9" s="77">
        <f t="shared" si="4"/>
        <v>18553.330000000002</v>
      </c>
      <c r="I9" s="77">
        <v>18573.47</v>
      </c>
      <c r="J9" s="77">
        <f t="shared" ref="J9" si="8">I9-H9</f>
        <v>20.139999999999418</v>
      </c>
      <c r="K9" s="91">
        <f t="shared" ref="K9" si="9">J9/24</f>
        <v>0.83916666666664241</v>
      </c>
      <c r="L9" s="36"/>
    </row>
    <row r="10" spans="1:12">
      <c r="A10" s="78">
        <f t="shared" si="7"/>
        <v>4</v>
      </c>
      <c r="B10" s="74">
        <f t="shared" si="7"/>
        <v>46116</v>
      </c>
      <c r="C10" s="74">
        <f t="shared" si="2"/>
        <v>46116</v>
      </c>
      <c r="D10" s="75">
        <v>0</v>
      </c>
      <c r="E10" s="74">
        <f t="shared" si="3"/>
        <v>46117</v>
      </c>
      <c r="F10" s="75">
        <v>0</v>
      </c>
      <c r="G10" s="76">
        <f>IFERROR(((E10-C10)+(F10-D10)),"")</f>
        <v>1</v>
      </c>
      <c r="H10" s="77">
        <f t="shared" si="4"/>
        <v>18573.47</v>
      </c>
      <c r="I10" s="77">
        <v>18573.47</v>
      </c>
      <c r="J10" s="77">
        <f t="shared" ref="J10:J36" si="10">I10-H10</f>
        <v>0</v>
      </c>
      <c r="K10" s="91">
        <f t="shared" ref="K10:K36" si="11">J10/24</f>
        <v>0</v>
      </c>
      <c r="L10" s="36"/>
    </row>
    <row r="11" spans="1:12">
      <c r="A11" s="78">
        <f t="shared" si="7"/>
        <v>5</v>
      </c>
      <c r="B11" s="74">
        <f t="shared" si="7"/>
        <v>46117</v>
      </c>
      <c r="C11" s="74">
        <f t="shared" si="2"/>
        <v>46117</v>
      </c>
      <c r="D11" s="75">
        <v>0</v>
      </c>
      <c r="E11" s="74">
        <f t="shared" si="3"/>
        <v>46118</v>
      </c>
      <c r="F11" s="75">
        <v>0</v>
      </c>
      <c r="G11" s="76">
        <f t="shared" ref="G11:G34" si="12">IFERROR(((E11-C11)+(F11-D11)),"")</f>
        <v>1</v>
      </c>
      <c r="H11" s="77">
        <f t="shared" si="4"/>
        <v>18573.47</v>
      </c>
      <c r="I11" s="77">
        <v>18573.47</v>
      </c>
      <c r="J11" s="77">
        <f t="shared" si="10"/>
        <v>0</v>
      </c>
      <c r="K11" s="91">
        <f t="shared" si="11"/>
        <v>0</v>
      </c>
      <c r="L11" s="36"/>
    </row>
    <row r="12" spans="1:12">
      <c r="A12" s="78">
        <f t="shared" si="7"/>
        <v>6</v>
      </c>
      <c r="B12" s="74">
        <f t="shared" si="7"/>
        <v>46118</v>
      </c>
      <c r="C12" s="74">
        <f t="shared" si="2"/>
        <v>46118</v>
      </c>
      <c r="D12" s="75">
        <v>0</v>
      </c>
      <c r="E12" s="74">
        <f t="shared" si="3"/>
        <v>46119</v>
      </c>
      <c r="F12" s="75">
        <v>0</v>
      </c>
      <c r="G12" s="76">
        <f t="shared" si="12"/>
        <v>1</v>
      </c>
      <c r="H12" s="77">
        <f t="shared" si="4"/>
        <v>18573.47</v>
      </c>
      <c r="I12" s="77">
        <v>18588.12</v>
      </c>
      <c r="J12" s="77">
        <f t="shared" si="10"/>
        <v>14.649999999997817</v>
      </c>
      <c r="K12" s="91">
        <f t="shared" si="11"/>
        <v>0.61041666666657568</v>
      </c>
      <c r="L12" s="36"/>
    </row>
    <row r="13" spans="1:12">
      <c r="A13" s="78">
        <f t="shared" si="7"/>
        <v>7</v>
      </c>
      <c r="B13" s="74">
        <f t="shared" si="7"/>
        <v>46119</v>
      </c>
      <c r="C13" s="74">
        <f t="shared" si="2"/>
        <v>46119</v>
      </c>
      <c r="D13" s="75">
        <v>0</v>
      </c>
      <c r="E13" s="74">
        <f t="shared" si="3"/>
        <v>46120</v>
      </c>
      <c r="F13" s="75">
        <v>0</v>
      </c>
      <c r="G13" s="76">
        <f t="shared" si="12"/>
        <v>1</v>
      </c>
      <c r="H13" s="77">
        <f t="shared" si="4"/>
        <v>18588.12</v>
      </c>
      <c r="I13" s="77">
        <v>18593.96</v>
      </c>
      <c r="J13" s="77">
        <f t="shared" si="10"/>
        <v>5.8400000000001455</v>
      </c>
      <c r="K13" s="91">
        <f t="shared" si="11"/>
        <v>0.2433333333333394</v>
      </c>
      <c r="L13" s="36"/>
    </row>
    <row r="14" spans="1:12">
      <c r="A14" s="78">
        <f t="shared" si="7"/>
        <v>8</v>
      </c>
      <c r="B14" s="74">
        <f t="shared" si="7"/>
        <v>46120</v>
      </c>
      <c r="C14" s="74">
        <f t="shared" si="2"/>
        <v>46120</v>
      </c>
      <c r="D14" s="75">
        <v>0</v>
      </c>
      <c r="E14" s="74">
        <f t="shared" si="3"/>
        <v>46121</v>
      </c>
      <c r="F14" s="75">
        <v>0</v>
      </c>
      <c r="G14" s="76">
        <f t="shared" ref="G14:G17" si="13">IFERROR(((E14-C14)+(F14-D14)),"")</f>
        <v>1</v>
      </c>
      <c r="H14" s="77">
        <f t="shared" si="4"/>
        <v>18593.96</v>
      </c>
      <c r="I14" s="77">
        <v>18634.509999999998</v>
      </c>
      <c r="J14" s="77">
        <f t="shared" si="10"/>
        <v>40.549999999999272</v>
      </c>
      <c r="K14" s="91">
        <f t="shared" si="11"/>
        <v>1.689583333333303</v>
      </c>
      <c r="L14" s="36"/>
    </row>
    <row r="15" spans="1:12">
      <c r="A15" s="78">
        <f t="shared" si="7"/>
        <v>9</v>
      </c>
      <c r="B15" s="74">
        <f t="shared" si="7"/>
        <v>46121</v>
      </c>
      <c r="C15" s="74">
        <f t="shared" si="2"/>
        <v>46121</v>
      </c>
      <c r="D15" s="75">
        <v>0</v>
      </c>
      <c r="E15" s="74">
        <f t="shared" si="3"/>
        <v>46122</v>
      </c>
      <c r="F15" s="75">
        <v>0</v>
      </c>
      <c r="G15" s="76">
        <f t="shared" si="13"/>
        <v>1</v>
      </c>
      <c r="H15" s="77">
        <f t="shared" si="4"/>
        <v>18634.509999999998</v>
      </c>
      <c r="I15" s="77">
        <v>18893.89</v>
      </c>
      <c r="J15" s="77">
        <f t="shared" si="10"/>
        <v>259.38000000000102</v>
      </c>
      <c r="K15" s="91">
        <f t="shared" si="11"/>
        <v>10.807500000000042</v>
      </c>
      <c r="L15" s="36"/>
    </row>
    <row r="16" spans="1:12">
      <c r="A16" s="78">
        <f t="shared" si="7"/>
        <v>10</v>
      </c>
      <c r="B16" s="74">
        <f t="shared" si="7"/>
        <v>46122</v>
      </c>
      <c r="C16" s="74">
        <f t="shared" si="2"/>
        <v>46122</v>
      </c>
      <c r="D16" s="75">
        <v>0</v>
      </c>
      <c r="E16" s="74">
        <f t="shared" si="3"/>
        <v>46123</v>
      </c>
      <c r="F16" s="75">
        <v>0</v>
      </c>
      <c r="G16" s="76">
        <f t="shared" si="13"/>
        <v>1</v>
      </c>
      <c r="H16" s="77">
        <f t="shared" si="4"/>
        <v>18893.89</v>
      </c>
      <c r="I16" s="77">
        <v>19549</v>
      </c>
      <c r="J16" s="77">
        <f t="shared" si="10"/>
        <v>655.11000000000058</v>
      </c>
      <c r="K16" s="91">
        <f t="shared" si="11"/>
        <v>27.296250000000025</v>
      </c>
      <c r="L16" s="36"/>
    </row>
    <row r="17" spans="1:14">
      <c r="A17" s="78">
        <f t="shared" si="7"/>
        <v>11</v>
      </c>
      <c r="B17" s="74">
        <f t="shared" si="7"/>
        <v>46123</v>
      </c>
      <c r="C17" s="74">
        <f t="shared" si="2"/>
        <v>46123</v>
      </c>
      <c r="D17" s="75">
        <v>0</v>
      </c>
      <c r="E17" s="74">
        <f t="shared" si="3"/>
        <v>46124</v>
      </c>
      <c r="F17" s="75">
        <v>0</v>
      </c>
      <c r="G17" s="76">
        <f t="shared" si="13"/>
        <v>1</v>
      </c>
      <c r="H17" s="77">
        <f t="shared" si="4"/>
        <v>19549</v>
      </c>
      <c r="I17" s="77">
        <v>20411.810000000001</v>
      </c>
      <c r="J17" s="77">
        <f t="shared" si="10"/>
        <v>862.81000000000131</v>
      </c>
      <c r="K17" s="91">
        <f t="shared" si="11"/>
        <v>35.950416666666719</v>
      </c>
      <c r="L17" s="36"/>
    </row>
    <row r="18" spans="1:14">
      <c r="A18" s="78">
        <f t="shared" si="7"/>
        <v>12</v>
      </c>
      <c r="B18" s="74">
        <f t="shared" si="7"/>
        <v>46124</v>
      </c>
      <c r="C18" s="74">
        <f t="shared" si="2"/>
        <v>46124</v>
      </c>
      <c r="D18" s="75">
        <v>0</v>
      </c>
      <c r="E18" s="74">
        <f t="shared" si="3"/>
        <v>46125</v>
      </c>
      <c r="F18" s="75">
        <v>0</v>
      </c>
      <c r="G18" s="76">
        <f t="shared" si="12"/>
        <v>1</v>
      </c>
      <c r="H18" s="77">
        <f t="shared" si="4"/>
        <v>20411.810000000001</v>
      </c>
      <c r="I18" s="77">
        <v>20516.3</v>
      </c>
      <c r="J18" s="77">
        <f t="shared" si="10"/>
        <v>104.48999999999796</v>
      </c>
      <c r="K18" s="91">
        <f t="shared" si="11"/>
        <v>4.3537499999999154</v>
      </c>
      <c r="L18" s="36"/>
      <c r="N18" s="3"/>
    </row>
    <row r="19" spans="1:14">
      <c r="A19" s="78">
        <f t="shared" si="7"/>
        <v>13</v>
      </c>
      <c r="B19" s="74">
        <f t="shared" si="7"/>
        <v>46125</v>
      </c>
      <c r="C19" s="74">
        <f t="shared" si="2"/>
        <v>46125</v>
      </c>
      <c r="D19" s="75">
        <v>0</v>
      </c>
      <c r="E19" s="74">
        <f t="shared" si="3"/>
        <v>46126</v>
      </c>
      <c r="F19" s="75">
        <v>0</v>
      </c>
      <c r="G19" s="76">
        <f t="shared" si="12"/>
        <v>1</v>
      </c>
      <c r="H19" s="77">
        <f t="shared" si="4"/>
        <v>20516.3</v>
      </c>
      <c r="I19" s="77">
        <v>21523</v>
      </c>
      <c r="J19" s="77">
        <f t="shared" si="10"/>
        <v>1006.7000000000007</v>
      </c>
      <c r="K19" s="91">
        <f t="shared" si="11"/>
        <v>41.945833333333361</v>
      </c>
      <c r="L19" s="36"/>
    </row>
    <row r="20" spans="1:14">
      <c r="A20" s="78">
        <f t="shared" si="7"/>
        <v>14</v>
      </c>
      <c r="B20" s="74">
        <f t="shared" si="7"/>
        <v>46126</v>
      </c>
      <c r="C20" s="74">
        <f t="shared" si="2"/>
        <v>46126</v>
      </c>
      <c r="D20" s="75">
        <v>0</v>
      </c>
      <c r="E20" s="74">
        <f t="shared" si="3"/>
        <v>46127</v>
      </c>
      <c r="F20" s="75">
        <v>0</v>
      </c>
      <c r="G20" s="76">
        <f t="shared" si="12"/>
        <v>1</v>
      </c>
      <c r="H20" s="77">
        <f t="shared" si="4"/>
        <v>21523</v>
      </c>
      <c r="I20" s="77">
        <v>21853.66</v>
      </c>
      <c r="J20" s="77">
        <f t="shared" si="10"/>
        <v>330.65999999999985</v>
      </c>
      <c r="K20" s="91">
        <f t="shared" si="11"/>
        <v>13.777499999999995</v>
      </c>
      <c r="L20" s="101"/>
    </row>
    <row r="21" spans="1:14">
      <c r="A21" s="78">
        <f t="shared" si="7"/>
        <v>15</v>
      </c>
      <c r="B21" s="74">
        <f t="shared" si="7"/>
        <v>46127</v>
      </c>
      <c r="C21" s="74">
        <f t="shared" si="2"/>
        <v>46127</v>
      </c>
      <c r="D21" s="75">
        <v>0</v>
      </c>
      <c r="E21" s="74">
        <f t="shared" si="3"/>
        <v>46128</v>
      </c>
      <c r="F21" s="75">
        <v>0</v>
      </c>
      <c r="G21" s="76">
        <f t="shared" si="12"/>
        <v>1</v>
      </c>
      <c r="H21" s="77">
        <f t="shared" si="4"/>
        <v>21853.66</v>
      </c>
      <c r="I21" s="77">
        <v>22393.09</v>
      </c>
      <c r="J21" s="77">
        <f t="shared" si="10"/>
        <v>539.43000000000029</v>
      </c>
      <c r="K21" s="91">
        <f t="shared" si="11"/>
        <v>22.476250000000011</v>
      </c>
      <c r="L21" s="36"/>
    </row>
    <row r="22" spans="1:14">
      <c r="A22" s="78">
        <f t="shared" si="7"/>
        <v>16</v>
      </c>
      <c r="B22" s="74">
        <f t="shared" si="7"/>
        <v>46128</v>
      </c>
      <c r="C22" s="74">
        <f t="shared" si="2"/>
        <v>46128</v>
      </c>
      <c r="D22" s="75">
        <v>0</v>
      </c>
      <c r="E22" s="74">
        <f t="shared" si="3"/>
        <v>46129</v>
      </c>
      <c r="F22" s="75">
        <v>0</v>
      </c>
      <c r="G22" s="76">
        <f t="shared" si="12"/>
        <v>1</v>
      </c>
      <c r="H22" s="77">
        <f t="shared" si="4"/>
        <v>22393.09</v>
      </c>
      <c r="I22" s="77">
        <v>23266.05</v>
      </c>
      <c r="J22" s="77">
        <f t="shared" si="10"/>
        <v>872.95999999999913</v>
      </c>
      <c r="K22" s="91">
        <f t="shared" si="11"/>
        <v>36.373333333333299</v>
      </c>
      <c r="L22" s="36"/>
    </row>
    <row r="23" spans="1:14">
      <c r="A23" s="78">
        <f t="shared" si="7"/>
        <v>17</v>
      </c>
      <c r="B23" s="74">
        <f t="shared" si="7"/>
        <v>46129</v>
      </c>
      <c r="C23" s="74">
        <f t="shared" si="2"/>
        <v>46129</v>
      </c>
      <c r="D23" s="75">
        <v>0</v>
      </c>
      <c r="E23" s="74">
        <f t="shared" si="3"/>
        <v>46130</v>
      </c>
      <c r="F23" s="75">
        <v>0</v>
      </c>
      <c r="G23" s="76">
        <f t="shared" si="12"/>
        <v>1</v>
      </c>
      <c r="H23" s="77">
        <f t="shared" si="4"/>
        <v>23266.05</v>
      </c>
      <c r="I23" s="77">
        <v>23990.71</v>
      </c>
      <c r="J23" s="77">
        <f t="shared" si="10"/>
        <v>724.65999999999985</v>
      </c>
      <c r="K23" s="91">
        <f t="shared" si="11"/>
        <v>30.194166666666661</v>
      </c>
      <c r="L23" s="36"/>
    </row>
    <row r="24" spans="1:14">
      <c r="A24" s="78">
        <f t="shared" si="7"/>
        <v>18</v>
      </c>
      <c r="B24" s="74">
        <f t="shared" si="7"/>
        <v>46130</v>
      </c>
      <c r="C24" s="74">
        <f t="shared" si="2"/>
        <v>46130</v>
      </c>
      <c r="D24" s="75">
        <v>0</v>
      </c>
      <c r="E24" s="74">
        <f t="shared" si="3"/>
        <v>46131</v>
      </c>
      <c r="F24" s="75">
        <v>0</v>
      </c>
      <c r="G24" s="76">
        <f t="shared" si="12"/>
        <v>1</v>
      </c>
      <c r="H24" s="77">
        <f t="shared" si="4"/>
        <v>23990.71</v>
      </c>
      <c r="I24" s="77">
        <v>23996.3</v>
      </c>
      <c r="J24" s="77">
        <f t="shared" si="10"/>
        <v>5.5900000000001455</v>
      </c>
      <c r="K24" s="91">
        <f t="shared" si="11"/>
        <v>0.23291666666667274</v>
      </c>
      <c r="L24" s="36"/>
    </row>
    <row r="25" spans="1:14">
      <c r="A25" s="78">
        <f t="shared" ref="A25:B36" si="14">A24+1</f>
        <v>19</v>
      </c>
      <c r="B25" s="74">
        <f t="shared" si="14"/>
        <v>46131</v>
      </c>
      <c r="C25" s="74">
        <f t="shared" si="2"/>
        <v>46131</v>
      </c>
      <c r="D25" s="75">
        <v>0</v>
      </c>
      <c r="E25" s="74">
        <f t="shared" si="3"/>
        <v>46132</v>
      </c>
      <c r="F25" s="75">
        <v>0</v>
      </c>
      <c r="G25" s="76">
        <f t="shared" si="12"/>
        <v>1</v>
      </c>
      <c r="H25" s="77">
        <f t="shared" si="4"/>
        <v>23996.3</v>
      </c>
      <c r="I25" s="77">
        <v>23996.3</v>
      </c>
      <c r="J25" s="77">
        <f t="shared" si="10"/>
        <v>0</v>
      </c>
      <c r="K25" s="91">
        <f t="shared" si="11"/>
        <v>0</v>
      </c>
      <c r="L25" s="563" t="s">
        <v>169</v>
      </c>
    </row>
    <row r="26" spans="1:14">
      <c r="A26" s="78">
        <f t="shared" si="14"/>
        <v>20</v>
      </c>
      <c r="B26" s="74">
        <f t="shared" si="14"/>
        <v>46132</v>
      </c>
      <c r="C26" s="74">
        <f t="shared" si="2"/>
        <v>46132</v>
      </c>
      <c r="D26" s="75">
        <v>0</v>
      </c>
      <c r="E26" s="74">
        <f t="shared" si="3"/>
        <v>46133</v>
      </c>
      <c r="F26" s="75">
        <v>0</v>
      </c>
      <c r="G26" s="76">
        <f t="shared" si="12"/>
        <v>1</v>
      </c>
      <c r="H26" s="77">
        <f t="shared" si="4"/>
        <v>23996.3</v>
      </c>
      <c r="I26" s="77">
        <v>24330.58</v>
      </c>
      <c r="J26" s="77">
        <f t="shared" si="10"/>
        <v>334.28000000000247</v>
      </c>
      <c r="K26" s="91">
        <f t="shared" si="11"/>
        <v>13.928333333333436</v>
      </c>
      <c r="L26" s="36"/>
    </row>
    <row r="27" spans="1:14">
      <c r="A27" s="78">
        <f t="shared" si="14"/>
        <v>21</v>
      </c>
      <c r="B27" s="74">
        <f t="shared" si="14"/>
        <v>46133</v>
      </c>
      <c r="C27" s="74">
        <f t="shared" si="2"/>
        <v>46133</v>
      </c>
      <c r="D27" s="75">
        <v>0</v>
      </c>
      <c r="E27" s="74">
        <f t="shared" si="3"/>
        <v>46134</v>
      </c>
      <c r="F27" s="75">
        <v>0</v>
      </c>
      <c r="G27" s="76">
        <f t="shared" si="12"/>
        <v>1</v>
      </c>
      <c r="H27" s="77">
        <f t="shared" si="4"/>
        <v>24330.58</v>
      </c>
      <c r="I27" s="77">
        <v>25127.24</v>
      </c>
      <c r="J27" s="77">
        <f t="shared" si="10"/>
        <v>796.65999999999985</v>
      </c>
      <c r="K27" s="91">
        <f t="shared" si="11"/>
        <v>33.194166666666661</v>
      </c>
      <c r="L27" s="36"/>
    </row>
    <row r="28" spans="1:14">
      <c r="A28" s="78">
        <f t="shared" si="14"/>
        <v>22</v>
      </c>
      <c r="B28" s="74">
        <f t="shared" si="14"/>
        <v>46134</v>
      </c>
      <c r="C28" s="74">
        <f t="shared" si="2"/>
        <v>46134</v>
      </c>
      <c r="D28" s="75">
        <v>0</v>
      </c>
      <c r="E28" s="74">
        <f t="shared" si="3"/>
        <v>46135</v>
      </c>
      <c r="F28" s="75">
        <v>0</v>
      </c>
      <c r="G28" s="76">
        <f t="shared" si="12"/>
        <v>1</v>
      </c>
      <c r="H28" s="77">
        <f t="shared" si="4"/>
        <v>25127.24</v>
      </c>
      <c r="I28" s="77">
        <v>25940.07</v>
      </c>
      <c r="J28" s="77">
        <f t="shared" si="10"/>
        <v>812.82999999999811</v>
      </c>
      <c r="K28" s="91">
        <f t="shared" si="11"/>
        <v>33.867916666666588</v>
      </c>
      <c r="L28" s="36"/>
    </row>
    <row r="29" spans="1:14">
      <c r="A29" s="78">
        <f t="shared" si="14"/>
        <v>23</v>
      </c>
      <c r="B29" s="74">
        <f t="shared" si="14"/>
        <v>46135</v>
      </c>
      <c r="C29" s="74">
        <f t="shared" si="2"/>
        <v>46135</v>
      </c>
      <c r="D29" s="75">
        <v>0</v>
      </c>
      <c r="E29" s="74">
        <f t="shared" si="3"/>
        <v>46136</v>
      </c>
      <c r="F29" s="75">
        <v>0</v>
      </c>
      <c r="G29" s="76">
        <f t="shared" si="12"/>
        <v>1</v>
      </c>
      <c r="H29" s="77">
        <f t="shared" si="4"/>
        <v>25940.07</v>
      </c>
      <c r="I29" s="77">
        <v>26823.3</v>
      </c>
      <c r="J29" s="77">
        <f t="shared" si="10"/>
        <v>883.22999999999956</v>
      </c>
      <c r="K29" s="91">
        <f t="shared" si="11"/>
        <v>36.801249999999982</v>
      </c>
      <c r="L29" s="36"/>
    </row>
    <row r="30" spans="1:14">
      <c r="A30" s="78">
        <f t="shared" si="14"/>
        <v>24</v>
      </c>
      <c r="B30" s="74">
        <f t="shared" si="14"/>
        <v>46136</v>
      </c>
      <c r="C30" s="74">
        <f t="shared" si="2"/>
        <v>46136</v>
      </c>
      <c r="D30" s="75">
        <v>0</v>
      </c>
      <c r="E30" s="74">
        <f t="shared" si="3"/>
        <v>46137</v>
      </c>
      <c r="F30" s="75">
        <v>0</v>
      </c>
      <c r="G30" s="76">
        <f t="shared" si="12"/>
        <v>1</v>
      </c>
      <c r="H30" s="77">
        <f t="shared" si="4"/>
        <v>26823.3</v>
      </c>
      <c r="I30" s="77">
        <v>27840.63</v>
      </c>
      <c r="J30" s="77">
        <f t="shared" si="10"/>
        <v>1017.3300000000017</v>
      </c>
      <c r="K30" s="91">
        <f t="shared" si="11"/>
        <v>42.388750000000073</v>
      </c>
      <c r="L30" s="36"/>
    </row>
    <row r="31" spans="1:14">
      <c r="A31" s="78">
        <f t="shared" si="14"/>
        <v>25</v>
      </c>
      <c r="B31" s="74">
        <f t="shared" si="14"/>
        <v>46137</v>
      </c>
      <c r="C31" s="74">
        <f t="shared" si="2"/>
        <v>46137</v>
      </c>
      <c r="D31" s="75">
        <v>0</v>
      </c>
      <c r="E31" s="74">
        <f t="shared" si="3"/>
        <v>46138</v>
      </c>
      <c r="F31" s="75">
        <v>0</v>
      </c>
      <c r="G31" s="76">
        <f t="shared" si="12"/>
        <v>1</v>
      </c>
      <c r="H31" s="77">
        <f t="shared" si="4"/>
        <v>27840.63</v>
      </c>
      <c r="I31" s="77">
        <v>27931.52</v>
      </c>
      <c r="J31" s="77">
        <f t="shared" si="10"/>
        <v>90.889999999999418</v>
      </c>
      <c r="K31" s="91">
        <f t="shared" si="11"/>
        <v>3.7870833333333089</v>
      </c>
      <c r="L31" s="36"/>
    </row>
    <row r="32" spans="1:14">
      <c r="A32" s="78">
        <f t="shared" si="14"/>
        <v>26</v>
      </c>
      <c r="B32" s="74">
        <f t="shared" si="14"/>
        <v>46138</v>
      </c>
      <c r="C32" s="74">
        <f t="shared" si="2"/>
        <v>46138</v>
      </c>
      <c r="D32" s="75">
        <v>0</v>
      </c>
      <c r="E32" s="74">
        <f t="shared" si="3"/>
        <v>46139</v>
      </c>
      <c r="F32" s="75">
        <v>0</v>
      </c>
      <c r="G32" s="76">
        <f t="shared" si="12"/>
        <v>1</v>
      </c>
      <c r="H32" s="77">
        <f t="shared" si="4"/>
        <v>27931.52</v>
      </c>
      <c r="I32" s="77">
        <v>27931.52</v>
      </c>
      <c r="J32" s="77">
        <f t="shared" si="10"/>
        <v>0</v>
      </c>
      <c r="K32" s="91">
        <f t="shared" si="11"/>
        <v>0</v>
      </c>
      <c r="L32" s="563" t="s">
        <v>169</v>
      </c>
    </row>
    <row r="33" spans="1:12">
      <c r="A33" s="78">
        <f t="shared" si="14"/>
        <v>27</v>
      </c>
      <c r="B33" s="74">
        <f t="shared" si="14"/>
        <v>46139</v>
      </c>
      <c r="C33" s="74">
        <f t="shared" si="2"/>
        <v>46139</v>
      </c>
      <c r="D33" s="75">
        <v>0</v>
      </c>
      <c r="E33" s="74">
        <f t="shared" si="3"/>
        <v>46140</v>
      </c>
      <c r="F33" s="75">
        <v>0</v>
      </c>
      <c r="G33" s="76">
        <f t="shared" si="12"/>
        <v>1</v>
      </c>
      <c r="H33" s="77">
        <f t="shared" si="4"/>
        <v>27931.52</v>
      </c>
      <c r="I33" s="77">
        <v>28166.97</v>
      </c>
      <c r="J33" s="77">
        <f t="shared" si="10"/>
        <v>235.45000000000073</v>
      </c>
      <c r="K33" s="91">
        <f t="shared" si="11"/>
        <v>9.810416666666697</v>
      </c>
      <c r="L33" s="36"/>
    </row>
    <row r="34" spans="1:12">
      <c r="A34" s="78">
        <f t="shared" si="14"/>
        <v>28</v>
      </c>
      <c r="B34" s="74">
        <f t="shared" si="14"/>
        <v>46140</v>
      </c>
      <c r="C34" s="74">
        <f t="shared" si="2"/>
        <v>46140</v>
      </c>
      <c r="D34" s="75">
        <v>0</v>
      </c>
      <c r="E34" s="74">
        <f t="shared" si="3"/>
        <v>46141</v>
      </c>
      <c r="F34" s="75">
        <v>0</v>
      </c>
      <c r="G34" s="76">
        <f t="shared" si="12"/>
        <v>1</v>
      </c>
      <c r="H34" s="77">
        <f t="shared" si="4"/>
        <v>28166.97</v>
      </c>
      <c r="I34" s="77">
        <v>28668.43</v>
      </c>
      <c r="J34" s="77">
        <f t="shared" si="10"/>
        <v>501.45999999999913</v>
      </c>
      <c r="K34" s="91">
        <f t="shared" si="11"/>
        <v>20.894166666666631</v>
      </c>
      <c r="L34" s="36"/>
    </row>
    <row r="35" spans="1:12">
      <c r="A35" s="78">
        <f t="shared" si="14"/>
        <v>29</v>
      </c>
      <c r="B35" s="74">
        <f t="shared" si="14"/>
        <v>46141</v>
      </c>
      <c r="C35" s="74">
        <f t="shared" ref="C35" si="15">B35</f>
        <v>46141</v>
      </c>
      <c r="D35" s="75">
        <v>0</v>
      </c>
      <c r="E35" s="74">
        <f t="shared" ref="E35" si="16">C35+1</f>
        <v>46142</v>
      </c>
      <c r="F35" s="75">
        <v>0</v>
      </c>
      <c r="G35" s="76">
        <f t="shared" ref="G35" si="17">IFERROR(((E35-C35)+(F35-D35)),"")</f>
        <v>1</v>
      </c>
      <c r="H35" s="77">
        <f t="shared" si="4"/>
        <v>28668.43</v>
      </c>
      <c r="I35" s="77">
        <v>28671.279999999999</v>
      </c>
      <c r="J35" s="77">
        <f t="shared" si="10"/>
        <v>2.8499999999985448</v>
      </c>
      <c r="K35" s="91">
        <f t="shared" si="11"/>
        <v>0.11874999999993936</v>
      </c>
      <c r="L35" s="36"/>
    </row>
    <row r="36" spans="1:12">
      <c r="A36" s="78">
        <f t="shared" si="14"/>
        <v>30</v>
      </c>
      <c r="B36" s="74">
        <f t="shared" si="14"/>
        <v>46142</v>
      </c>
      <c r="C36" s="74">
        <f t="shared" ref="C36" si="18">B36</f>
        <v>46142</v>
      </c>
      <c r="D36" s="75">
        <v>0</v>
      </c>
      <c r="E36" s="74">
        <f t="shared" ref="E36" si="19">C36+1</f>
        <v>46143</v>
      </c>
      <c r="F36" s="75">
        <v>0</v>
      </c>
      <c r="G36" s="76">
        <f t="shared" ref="G36" si="20">IFERROR(((E36-C36)+(F36-D36)),"")</f>
        <v>1</v>
      </c>
      <c r="H36" s="77">
        <f t="shared" si="4"/>
        <v>28671.279999999999</v>
      </c>
      <c r="I36" s="77">
        <v>28755.33</v>
      </c>
      <c r="J36" s="77">
        <f t="shared" si="10"/>
        <v>84.05000000000291</v>
      </c>
      <c r="K36" s="91">
        <f t="shared" si="11"/>
        <v>3.5020833333334545</v>
      </c>
      <c r="L36" s="36"/>
    </row>
    <row r="37" spans="1:12">
      <c r="A37" s="78"/>
      <c r="B37" s="74"/>
      <c r="C37" s="74"/>
      <c r="D37" s="75"/>
      <c r="E37" s="74"/>
      <c r="F37" s="75"/>
      <c r="G37" s="76"/>
      <c r="H37" s="77"/>
      <c r="I37" s="77"/>
      <c r="J37" s="77"/>
      <c r="K37" s="91"/>
      <c r="L37" s="36"/>
    </row>
    <row r="38" spans="1:12">
      <c r="A38" s="79"/>
      <c r="B38" s="20"/>
      <c r="C38" s="20"/>
      <c r="D38" s="80"/>
      <c r="E38" s="20"/>
      <c r="F38" s="80"/>
      <c r="G38" s="80"/>
      <c r="H38" s="92"/>
      <c r="I38" s="92"/>
      <c r="J38" s="92"/>
      <c r="K38" s="40"/>
      <c r="L38" s="41"/>
    </row>
    <row r="39" spans="1:12">
      <c r="A39" s="82" t="s">
        <v>7</v>
      </c>
      <c r="B39" s="83"/>
      <c r="C39" s="83"/>
      <c r="D39" s="83"/>
      <c r="E39" s="83"/>
      <c r="F39" s="83"/>
      <c r="G39" s="84">
        <f>SUM(G7:G34)</f>
        <v>28</v>
      </c>
      <c r="H39" s="85"/>
      <c r="I39" s="85"/>
      <c r="J39" s="93">
        <f>SUM(J7:J38)</f>
        <v>10357.140000000003</v>
      </c>
      <c r="K39" s="93">
        <f>AVERAGE(K7:K34)</f>
        <v>15.283095238095244</v>
      </c>
      <c r="L39" s="94"/>
    </row>
    <row r="40" spans="1:12">
      <c r="A40" s="86" t="s">
        <v>127</v>
      </c>
      <c r="B40" s="87"/>
      <c r="C40" s="87"/>
      <c r="D40" s="87"/>
      <c r="E40" s="87"/>
      <c r="F40" s="87"/>
      <c r="G40" s="88">
        <f>G39/SUMPRODUCT((G7:G34&gt;0)*1)</f>
        <v>1</v>
      </c>
      <c r="H40" s="89"/>
      <c r="I40" s="89"/>
      <c r="J40" s="89"/>
      <c r="K40" s="89">
        <f>K39/SUMPRODUCT((K7:K34&gt;0)*1)</f>
        <v>0.63679563492063518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pane ySplit="6" topLeftCell="A25" activePane="bottomLeft" state="frozen"/>
      <selection pane="bottomLeft" activeCell="H32" sqref="H3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5">
      <c r="B1" s="5"/>
      <c r="C1" s="6" t="s">
        <v>149</v>
      </c>
      <c r="D1" s="5"/>
      <c r="E1" s="5"/>
      <c r="F1" s="5"/>
    </row>
    <row r="2" spans="1:15">
      <c r="B2" s="5"/>
      <c r="C2" s="6" t="s">
        <v>161</v>
      </c>
      <c r="D2" s="5"/>
      <c r="E2" s="5"/>
      <c r="F2" s="5"/>
      <c r="L2" s="98" t="s">
        <v>151</v>
      </c>
    </row>
    <row r="3" spans="1:15">
      <c r="B3" s="5"/>
      <c r="C3" s="6" t="str">
        <f>ADP!C3</f>
        <v>Bulan April 2026</v>
      </c>
      <c r="D3" s="5"/>
      <c r="E3" s="5"/>
      <c r="F3" s="5"/>
    </row>
    <row r="4" spans="1:15">
      <c r="B4" s="8"/>
      <c r="C4" s="47">
        <f>'Summary sales'!A4</f>
        <v>46113</v>
      </c>
      <c r="D4" s="8"/>
      <c r="E4" s="5"/>
      <c r="F4" s="5"/>
      <c r="J4" s="5" t="s">
        <v>152</v>
      </c>
      <c r="K4" s="28">
        <f>MAX(K7:K38)</f>
        <v>60.971250000002328</v>
      </c>
    </row>
    <row r="5" spans="1:15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75" t="s">
        <v>156</v>
      </c>
      <c r="I5" s="675"/>
      <c r="J5" s="675" t="s">
        <v>157</v>
      </c>
      <c r="K5" s="679" t="s">
        <v>158</v>
      </c>
      <c r="L5" s="673" t="s">
        <v>159</v>
      </c>
    </row>
    <row r="6" spans="1:15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11" t="s">
        <v>154</v>
      </c>
      <c r="J6" s="678"/>
      <c r="K6" s="680"/>
      <c r="L6" s="674"/>
    </row>
    <row r="7" spans="1:15">
      <c r="A7" s="72">
        <v>1</v>
      </c>
      <c r="B7" s="73">
        <f>C4</f>
        <v>46113</v>
      </c>
      <c r="C7" s="73">
        <f>C4</f>
        <v>46113</v>
      </c>
      <c r="D7" s="207">
        <v>0</v>
      </c>
      <c r="E7" s="73">
        <f>C7+1</f>
        <v>46114</v>
      </c>
      <c r="F7" s="207">
        <v>0</v>
      </c>
      <c r="G7" s="76">
        <f>IFERROR(((E7-C7)+(F7-D7)),"")</f>
        <v>1</v>
      </c>
      <c r="H7" s="77">
        <v>1578771.16</v>
      </c>
      <c r="I7" s="77">
        <v>1579444.69</v>
      </c>
      <c r="J7" s="77">
        <f t="shared" ref="J7" si="0">I7-H7</f>
        <v>673.53000000002794</v>
      </c>
      <c r="K7" s="91">
        <f t="shared" ref="K7" si="1">J7/24</f>
        <v>28.063750000001164</v>
      </c>
      <c r="L7" s="99"/>
    </row>
    <row r="8" spans="1:15">
      <c r="A8" s="78">
        <f>A7+1</f>
        <v>2</v>
      </c>
      <c r="B8" s="74">
        <f>B7+1</f>
        <v>46114</v>
      </c>
      <c r="C8" s="74">
        <f t="shared" ref="C8:C13" si="2">B8</f>
        <v>46114</v>
      </c>
      <c r="D8" s="75">
        <f>D7</f>
        <v>0</v>
      </c>
      <c r="E8" s="74">
        <f>C8+1</f>
        <v>46115</v>
      </c>
      <c r="F8" s="75">
        <v>0</v>
      </c>
      <c r="G8" s="76">
        <f>IFERROR(((E8-C8)+(F8-D8)),"")</f>
        <v>1</v>
      </c>
      <c r="H8" s="77">
        <f t="shared" ref="H8:H36" si="3">I7</f>
        <v>1579444.69</v>
      </c>
      <c r="I8" s="77">
        <v>1580592.03</v>
      </c>
      <c r="J8" s="77">
        <f t="shared" ref="J8" si="4">I8-H8</f>
        <v>1147.3400000000838</v>
      </c>
      <c r="K8" s="91">
        <f t="shared" ref="K8" si="5">J8/24</f>
        <v>47.805833333336828</v>
      </c>
      <c r="L8" s="36"/>
    </row>
    <row r="9" spans="1:15">
      <c r="A9" s="78">
        <f t="shared" ref="A9:B24" si="6">A8+1</f>
        <v>3</v>
      </c>
      <c r="B9" s="74">
        <f t="shared" si="6"/>
        <v>46115</v>
      </c>
      <c r="C9" s="74">
        <f t="shared" si="2"/>
        <v>46115</v>
      </c>
      <c r="D9" s="75">
        <f t="shared" ref="D9:D36" si="7">D8</f>
        <v>0</v>
      </c>
      <c r="E9" s="74">
        <f t="shared" ref="E9:E19" si="8">C9+1</f>
        <v>46116</v>
      </c>
      <c r="F9" s="75">
        <f t="shared" ref="F9:F36" si="9">F8</f>
        <v>0</v>
      </c>
      <c r="G9" s="76">
        <f>IFERROR(((E9-C9)+(F9-D9)),"")</f>
        <v>1</v>
      </c>
      <c r="H9" s="77">
        <f t="shared" si="3"/>
        <v>1580592.03</v>
      </c>
      <c r="I9" s="77">
        <v>1581685.48</v>
      </c>
      <c r="J9" s="77">
        <f t="shared" ref="J9" si="10">I9-H9</f>
        <v>1093.4499999999534</v>
      </c>
      <c r="K9" s="91">
        <f t="shared" ref="K9" si="11">J9/24</f>
        <v>45.560416666664729</v>
      </c>
      <c r="L9" s="36"/>
      <c r="O9" s="100"/>
    </row>
    <row r="10" spans="1:15">
      <c r="A10" s="78">
        <f t="shared" si="6"/>
        <v>4</v>
      </c>
      <c r="B10" s="74">
        <f t="shared" si="6"/>
        <v>46116</v>
      </c>
      <c r="C10" s="74">
        <f t="shared" si="2"/>
        <v>46116</v>
      </c>
      <c r="D10" s="75">
        <f t="shared" si="7"/>
        <v>0</v>
      </c>
      <c r="E10" s="74">
        <f t="shared" si="8"/>
        <v>46117</v>
      </c>
      <c r="F10" s="75">
        <f t="shared" si="9"/>
        <v>0</v>
      </c>
      <c r="G10" s="76">
        <f>IFERROR(((E10-C10)+(F10-D10)),"")</f>
        <v>1</v>
      </c>
      <c r="H10" s="77">
        <f t="shared" si="3"/>
        <v>1581685.48</v>
      </c>
      <c r="I10" s="77">
        <v>1583012.57</v>
      </c>
      <c r="J10" s="77">
        <f t="shared" ref="J10" si="12">I10-H10</f>
        <v>1327.0900000000838</v>
      </c>
      <c r="K10" s="91">
        <f t="shared" ref="K10" si="13">J10/24</f>
        <v>55.295416666670157</v>
      </c>
      <c r="L10" s="101"/>
    </row>
    <row r="11" spans="1:15">
      <c r="A11" s="78">
        <f t="shared" si="6"/>
        <v>5</v>
      </c>
      <c r="B11" s="74">
        <f t="shared" si="6"/>
        <v>46117</v>
      </c>
      <c r="C11" s="74">
        <f t="shared" si="2"/>
        <v>46117</v>
      </c>
      <c r="D11" s="75">
        <f t="shared" si="7"/>
        <v>0</v>
      </c>
      <c r="E11" s="74">
        <f t="shared" si="8"/>
        <v>46118</v>
      </c>
      <c r="F11" s="75">
        <f t="shared" si="9"/>
        <v>0</v>
      </c>
      <c r="G11" s="76">
        <f t="shared" ref="G11:G34" si="14">IFERROR(((E11-C11)+(F11-D11)),"")</f>
        <v>1</v>
      </c>
      <c r="H11" s="77">
        <f t="shared" si="3"/>
        <v>1583012.57</v>
      </c>
      <c r="I11" s="77">
        <v>1583597.86</v>
      </c>
      <c r="J11" s="77">
        <f t="shared" ref="J11" si="15">I11-H11</f>
        <v>585.29000000003725</v>
      </c>
      <c r="K11" s="91">
        <f t="shared" ref="K11" si="16">J11/24</f>
        <v>24.387083333334886</v>
      </c>
      <c r="L11" s="101"/>
    </row>
    <row r="12" spans="1:15">
      <c r="A12" s="78">
        <f t="shared" si="6"/>
        <v>6</v>
      </c>
      <c r="B12" s="74">
        <f t="shared" si="6"/>
        <v>46118</v>
      </c>
      <c r="C12" s="74">
        <f t="shared" si="2"/>
        <v>46118</v>
      </c>
      <c r="D12" s="75">
        <f t="shared" si="7"/>
        <v>0</v>
      </c>
      <c r="E12" s="74">
        <f t="shared" si="8"/>
        <v>46119</v>
      </c>
      <c r="F12" s="75">
        <f t="shared" si="9"/>
        <v>0</v>
      </c>
      <c r="G12" s="76">
        <f t="shared" si="14"/>
        <v>1</v>
      </c>
      <c r="H12" s="77">
        <f t="shared" si="3"/>
        <v>1583597.86</v>
      </c>
      <c r="I12" s="77">
        <v>1584789.23</v>
      </c>
      <c r="J12" s="77">
        <f t="shared" ref="J12" si="17">I12-H12</f>
        <v>1191.3699999998789</v>
      </c>
      <c r="K12" s="91">
        <f t="shared" ref="K12" si="18">J12/24</f>
        <v>49.640416666661622</v>
      </c>
      <c r="L12" s="101"/>
    </row>
    <row r="13" spans="1:15">
      <c r="A13" s="78">
        <f t="shared" si="6"/>
        <v>7</v>
      </c>
      <c r="B13" s="74">
        <f t="shared" si="6"/>
        <v>46119</v>
      </c>
      <c r="C13" s="74">
        <f t="shared" si="2"/>
        <v>46119</v>
      </c>
      <c r="D13" s="75">
        <f t="shared" si="7"/>
        <v>0</v>
      </c>
      <c r="E13" s="74">
        <f t="shared" si="8"/>
        <v>46120</v>
      </c>
      <c r="F13" s="75">
        <f t="shared" si="9"/>
        <v>0</v>
      </c>
      <c r="G13" s="76">
        <f t="shared" si="14"/>
        <v>1</v>
      </c>
      <c r="H13" s="77">
        <f t="shared" si="3"/>
        <v>1584789.23</v>
      </c>
      <c r="I13" s="77">
        <v>1586158.15</v>
      </c>
      <c r="J13" s="77">
        <f t="shared" ref="J13:J36" si="19">I13-H13</f>
        <v>1368.9199999999255</v>
      </c>
      <c r="K13" s="91">
        <f t="shared" ref="K13:K36" si="20">J13/24</f>
        <v>57.038333333330229</v>
      </c>
      <c r="L13" s="36"/>
    </row>
    <row r="14" spans="1:15">
      <c r="A14" s="78">
        <f t="shared" si="6"/>
        <v>8</v>
      </c>
      <c r="B14" s="74">
        <f t="shared" si="6"/>
        <v>46120</v>
      </c>
      <c r="C14" s="74">
        <f t="shared" ref="C14:C31" si="21">B14</f>
        <v>46120</v>
      </c>
      <c r="D14" s="75">
        <f t="shared" si="7"/>
        <v>0</v>
      </c>
      <c r="E14" s="74">
        <f t="shared" si="8"/>
        <v>46121</v>
      </c>
      <c r="F14" s="75">
        <f t="shared" si="9"/>
        <v>0</v>
      </c>
      <c r="G14" s="76">
        <f t="shared" si="14"/>
        <v>1</v>
      </c>
      <c r="H14" s="77">
        <f t="shared" si="3"/>
        <v>1586158.15</v>
      </c>
      <c r="I14" s="77">
        <v>1587325.8</v>
      </c>
      <c r="J14" s="77">
        <f t="shared" si="19"/>
        <v>1167.6500000001397</v>
      </c>
      <c r="K14" s="91">
        <f t="shared" si="20"/>
        <v>48.652083333339156</v>
      </c>
      <c r="L14" s="36"/>
    </row>
    <row r="15" spans="1:15">
      <c r="A15" s="78">
        <f t="shared" si="6"/>
        <v>9</v>
      </c>
      <c r="B15" s="74">
        <f t="shared" si="6"/>
        <v>46121</v>
      </c>
      <c r="C15" s="74">
        <f t="shared" si="21"/>
        <v>46121</v>
      </c>
      <c r="D15" s="75">
        <f t="shared" si="7"/>
        <v>0</v>
      </c>
      <c r="E15" s="74">
        <f t="shared" si="8"/>
        <v>46122</v>
      </c>
      <c r="F15" s="75">
        <f t="shared" si="9"/>
        <v>0</v>
      </c>
      <c r="G15" s="76">
        <f t="shared" si="14"/>
        <v>1</v>
      </c>
      <c r="H15" s="77">
        <f t="shared" si="3"/>
        <v>1587325.8</v>
      </c>
      <c r="I15" s="77">
        <v>1588521.18</v>
      </c>
      <c r="J15" s="77">
        <f t="shared" si="19"/>
        <v>1195.3799999998882</v>
      </c>
      <c r="K15" s="91">
        <f t="shared" si="20"/>
        <v>49.807499999995343</v>
      </c>
      <c r="L15" s="36"/>
    </row>
    <row r="16" spans="1:15">
      <c r="A16" s="78">
        <f t="shared" si="6"/>
        <v>10</v>
      </c>
      <c r="B16" s="74">
        <f t="shared" si="6"/>
        <v>46122</v>
      </c>
      <c r="C16" s="74">
        <f t="shared" si="21"/>
        <v>46122</v>
      </c>
      <c r="D16" s="75">
        <f t="shared" si="7"/>
        <v>0</v>
      </c>
      <c r="E16" s="74">
        <f t="shared" si="8"/>
        <v>46123</v>
      </c>
      <c r="F16" s="75">
        <f t="shared" si="9"/>
        <v>0</v>
      </c>
      <c r="G16" s="76">
        <f t="shared" si="14"/>
        <v>1</v>
      </c>
      <c r="H16" s="77">
        <f t="shared" si="3"/>
        <v>1588521.18</v>
      </c>
      <c r="I16" s="77">
        <v>1589984.49</v>
      </c>
      <c r="J16" s="77">
        <f t="shared" si="19"/>
        <v>1463.3100000000559</v>
      </c>
      <c r="K16" s="91">
        <f t="shared" si="20"/>
        <v>60.971250000002328</v>
      </c>
      <c r="L16" s="36"/>
    </row>
    <row r="17" spans="1:14">
      <c r="A17" s="78">
        <f t="shared" si="6"/>
        <v>11</v>
      </c>
      <c r="B17" s="74">
        <f t="shared" si="6"/>
        <v>46123</v>
      </c>
      <c r="C17" s="74">
        <f t="shared" si="21"/>
        <v>46123</v>
      </c>
      <c r="D17" s="75">
        <f t="shared" si="7"/>
        <v>0</v>
      </c>
      <c r="E17" s="74">
        <f t="shared" si="8"/>
        <v>46124</v>
      </c>
      <c r="F17" s="75">
        <f t="shared" si="9"/>
        <v>0</v>
      </c>
      <c r="G17" s="76">
        <f t="shared" si="14"/>
        <v>1</v>
      </c>
      <c r="H17" s="77">
        <f t="shared" si="3"/>
        <v>1589984.49</v>
      </c>
      <c r="I17" s="77">
        <v>1591267.53</v>
      </c>
      <c r="J17" s="77">
        <f t="shared" si="19"/>
        <v>1283.0400000000373</v>
      </c>
      <c r="K17" s="91">
        <f t="shared" si="20"/>
        <v>53.46000000000155</v>
      </c>
      <c r="L17" s="36"/>
    </row>
    <row r="18" spans="1:14">
      <c r="A18" s="78">
        <f t="shared" si="6"/>
        <v>12</v>
      </c>
      <c r="B18" s="74">
        <f t="shared" si="6"/>
        <v>46124</v>
      </c>
      <c r="C18" s="74">
        <f t="shared" si="21"/>
        <v>46124</v>
      </c>
      <c r="D18" s="75">
        <f t="shared" si="7"/>
        <v>0</v>
      </c>
      <c r="E18" s="74">
        <f t="shared" si="8"/>
        <v>46125</v>
      </c>
      <c r="F18" s="75">
        <f t="shared" si="9"/>
        <v>0</v>
      </c>
      <c r="G18" s="76">
        <f t="shared" si="14"/>
        <v>1</v>
      </c>
      <c r="H18" s="77">
        <f t="shared" si="3"/>
        <v>1591267.53</v>
      </c>
      <c r="I18" s="77">
        <v>1591892.13</v>
      </c>
      <c r="J18" s="77">
        <f t="shared" si="19"/>
        <v>624.5999999998603</v>
      </c>
      <c r="K18" s="91">
        <f t="shared" si="20"/>
        <v>26.024999999994179</v>
      </c>
      <c r="L18" s="36"/>
      <c r="N18" s="3"/>
    </row>
    <row r="19" spans="1:14">
      <c r="A19" s="78">
        <f t="shared" si="6"/>
        <v>13</v>
      </c>
      <c r="B19" s="74">
        <f t="shared" si="6"/>
        <v>46125</v>
      </c>
      <c r="C19" s="74">
        <f t="shared" si="21"/>
        <v>46125</v>
      </c>
      <c r="D19" s="75">
        <f t="shared" si="7"/>
        <v>0</v>
      </c>
      <c r="E19" s="74">
        <f t="shared" si="8"/>
        <v>46126</v>
      </c>
      <c r="F19" s="75">
        <f t="shared" si="9"/>
        <v>0</v>
      </c>
      <c r="G19" s="76">
        <f t="shared" si="14"/>
        <v>1</v>
      </c>
      <c r="H19" s="77">
        <f t="shared" si="3"/>
        <v>1591892.13</v>
      </c>
      <c r="I19" s="208">
        <v>1592899.07</v>
      </c>
      <c r="J19" s="77">
        <f t="shared" si="19"/>
        <v>1006.940000000177</v>
      </c>
      <c r="K19" s="91">
        <f t="shared" si="20"/>
        <v>41.955833333340706</v>
      </c>
      <c r="L19" s="36"/>
    </row>
    <row r="20" spans="1:14">
      <c r="A20" s="78">
        <f t="shared" si="6"/>
        <v>14</v>
      </c>
      <c r="B20" s="74">
        <f t="shared" si="6"/>
        <v>46126</v>
      </c>
      <c r="C20" s="74">
        <f t="shared" si="21"/>
        <v>46126</v>
      </c>
      <c r="D20" s="75">
        <f t="shared" si="7"/>
        <v>0</v>
      </c>
      <c r="E20" s="74">
        <f t="shared" ref="E20:E34" si="22">C20+1</f>
        <v>46127</v>
      </c>
      <c r="F20" s="75">
        <f t="shared" si="9"/>
        <v>0</v>
      </c>
      <c r="G20" s="76">
        <f t="shared" si="14"/>
        <v>1</v>
      </c>
      <c r="H20" s="77">
        <f t="shared" si="3"/>
        <v>1592899.07</v>
      </c>
      <c r="I20" s="77">
        <v>1594061.83</v>
      </c>
      <c r="J20" s="77">
        <f t="shared" ref="J20" si="23">I20-H20</f>
        <v>1162.7600000000093</v>
      </c>
      <c r="K20" s="91">
        <f t="shared" si="20"/>
        <v>48.448333333333721</v>
      </c>
      <c r="L20" s="36"/>
    </row>
    <row r="21" spans="1:14">
      <c r="A21" s="78">
        <f t="shared" si="6"/>
        <v>15</v>
      </c>
      <c r="B21" s="74">
        <f t="shared" si="6"/>
        <v>46127</v>
      </c>
      <c r="C21" s="74">
        <f t="shared" si="21"/>
        <v>46127</v>
      </c>
      <c r="D21" s="75">
        <f t="shared" si="7"/>
        <v>0</v>
      </c>
      <c r="E21" s="74">
        <f t="shared" si="22"/>
        <v>46128</v>
      </c>
      <c r="F21" s="75">
        <f t="shared" si="9"/>
        <v>0</v>
      </c>
      <c r="G21" s="76">
        <f t="shared" si="14"/>
        <v>1</v>
      </c>
      <c r="H21" s="77">
        <f t="shared" si="3"/>
        <v>1594061.83</v>
      </c>
      <c r="I21" s="77">
        <v>1595091.09</v>
      </c>
      <c r="J21" s="77">
        <f t="shared" si="19"/>
        <v>1029.2600000000093</v>
      </c>
      <c r="K21" s="91">
        <f t="shared" si="20"/>
        <v>42.885833333333721</v>
      </c>
      <c r="L21" s="36"/>
    </row>
    <row r="22" spans="1:14">
      <c r="A22" s="78">
        <f t="shared" si="6"/>
        <v>16</v>
      </c>
      <c r="B22" s="74">
        <f t="shared" si="6"/>
        <v>46128</v>
      </c>
      <c r="C22" s="74">
        <f t="shared" si="21"/>
        <v>46128</v>
      </c>
      <c r="D22" s="75">
        <f t="shared" si="7"/>
        <v>0</v>
      </c>
      <c r="E22" s="74">
        <f t="shared" si="22"/>
        <v>46129</v>
      </c>
      <c r="F22" s="75">
        <f t="shared" si="9"/>
        <v>0</v>
      </c>
      <c r="G22" s="76">
        <f t="shared" si="14"/>
        <v>1</v>
      </c>
      <c r="H22" s="77">
        <f t="shared" si="3"/>
        <v>1595091.09</v>
      </c>
      <c r="I22" s="77">
        <v>1595907.34</v>
      </c>
      <c r="J22" s="77">
        <f t="shared" si="19"/>
        <v>816.25</v>
      </c>
      <c r="K22" s="91">
        <f t="shared" si="20"/>
        <v>34.010416666666664</v>
      </c>
      <c r="L22" s="36"/>
    </row>
    <row r="23" spans="1:14">
      <c r="A23" s="78">
        <f t="shared" si="6"/>
        <v>17</v>
      </c>
      <c r="B23" s="74">
        <f t="shared" si="6"/>
        <v>46129</v>
      </c>
      <c r="C23" s="74">
        <f t="shared" si="21"/>
        <v>46129</v>
      </c>
      <c r="D23" s="75">
        <f t="shared" si="7"/>
        <v>0</v>
      </c>
      <c r="E23" s="74">
        <f t="shared" si="22"/>
        <v>46130</v>
      </c>
      <c r="F23" s="75">
        <f t="shared" si="9"/>
        <v>0</v>
      </c>
      <c r="G23" s="76">
        <f t="shared" si="14"/>
        <v>1</v>
      </c>
      <c r="H23" s="77">
        <f t="shared" si="3"/>
        <v>1595907.34</v>
      </c>
      <c r="I23" s="77">
        <v>1597089.43</v>
      </c>
      <c r="J23" s="77">
        <f t="shared" si="19"/>
        <v>1182.089999999851</v>
      </c>
      <c r="K23" s="91">
        <f t="shared" si="20"/>
        <v>49.253749999993794</v>
      </c>
      <c r="L23" s="36"/>
    </row>
    <row r="24" spans="1:14">
      <c r="A24" s="78">
        <f t="shared" si="6"/>
        <v>18</v>
      </c>
      <c r="B24" s="74">
        <f t="shared" si="6"/>
        <v>46130</v>
      </c>
      <c r="C24" s="74">
        <f t="shared" si="21"/>
        <v>46130</v>
      </c>
      <c r="D24" s="75">
        <f t="shared" si="7"/>
        <v>0</v>
      </c>
      <c r="E24" s="74">
        <f t="shared" si="22"/>
        <v>46131</v>
      </c>
      <c r="F24" s="75">
        <f t="shared" si="9"/>
        <v>0</v>
      </c>
      <c r="G24" s="76">
        <f t="shared" si="14"/>
        <v>1</v>
      </c>
      <c r="H24" s="77">
        <f t="shared" si="3"/>
        <v>1597089.43</v>
      </c>
      <c r="I24" s="77">
        <v>1597999.03</v>
      </c>
      <c r="J24" s="77">
        <f t="shared" si="19"/>
        <v>909.60000000009313</v>
      </c>
      <c r="K24" s="91">
        <f t="shared" si="20"/>
        <v>37.900000000003878</v>
      </c>
      <c r="L24" s="101"/>
    </row>
    <row r="25" spans="1:14">
      <c r="A25" s="78">
        <f t="shared" ref="A25:B31" si="24">A24+1</f>
        <v>19</v>
      </c>
      <c r="B25" s="74">
        <f t="shared" si="24"/>
        <v>46131</v>
      </c>
      <c r="C25" s="74">
        <f t="shared" si="21"/>
        <v>46131</v>
      </c>
      <c r="D25" s="75">
        <f t="shared" si="7"/>
        <v>0</v>
      </c>
      <c r="E25" s="74">
        <f t="shared" si="22"/>
        <v>46132</v>
      </c>
      <c r="F25" s="75">
        <f t="shared" si="9"/>
        <v>0</v>
      </c>
      <c r="G25" s="76">
        <f t="shared" si="14"/>
        <v>1</v>
      </c>
      <c r="H25" s="77">
        <f t="shared" si="3"/>
        <v>1597999.03</v>
      </c>
      <c r="I25" s="77">
        <v>1598581.01</v>
      </c>
      <c r="J25" s="77">
        <f t="shared" si="19"/>
        <v>581.97999999998137</v>
      </c>
      <c r="K25" s="91">
        <f t="shared" si="20"/>
        <v>24.249166666665889</v>
      </c>
      <c r="L25" s="36"/>
    </row>
    <row r="26" spans="1:14">
      <c r="A26" s="78">
        <f t="shared" si="24"/>
        <v>20</v>
      </c>
      <c r="B26" s="74">
        <f t="shared" si="24"/>
        <v>46132</v>
      </c>
      <c r="C26" s="74">
        <f t="shared" si="21"/>
        <v>46132</v>
      </c>
      <c r="D26" s="75">
        <f t="shared" si="7"/>
        <v>0</v>
      </c>
      <c r="E26" s="74">
        <f t="shared" si="22"/>
        <v>46133</v>
      </c>
      <c r="F26" s="75">
        <f t="shared" si="9"/>
        <v>0</v>
      </c>
      <c r="G26" s="76">
        <f t="shared" si="14"/>
        <v>1</v>
      </c>
      <c r="H26" s="77">
        <f t="shared" si="3"/>
        <v>1598581.01</v>
      </c>
      <c r="I26" s="77">
        <v>1598722.35</v>
      </c>
      <c r="J26" s="77">
        <f t="shared" si="19"/>
        <v>141.34000000008382</v>
      </c>
      <c r="K26" s="91">
        <f t="shared" si="20"/>
        <v>5.8891666666701594</v>
      </c>
      <c r="L26" s="36"/>
    </row>
    <row r="27" spans="1:14">
      <c r="A27" s="78">
        <f t="shared" si="24"/>
        <v>21</v>
      </c>
      <c r="B27" s="74">
        <f t="shared" si="24"/>
        <v>46133</v>
      </c>
      <c r="C27" s="74">
        <f t="shared" si="21"/>
        <v>46133</v>
      </c>
      <c r="D27" s="75">
        <f t="shared" si="7"/>
        <v>0</v>
      </c>
      <c r="E27" s="74">
        <f t="shared" si="22"/>
        <v>46134</v>
      </c>
      <c r="F27" s="75">
        <f t="shared" si="9"/>
        <v>0</v>
      </c>
      <c r="G27" s="76">
        <f t="shared" si="14"/>
        <v>1</v>
      </c>
      <c r="H27" s="77">
        <f t="shared" si="3"/>
        <v>1598722.35</v>
      </c>
      <c r="I27" s="77">
        <v>1599276.17</v>
      </c>
      <c r="J27" s="77">
        <f t="shared" si="19"/>
        <v>553.81999999983236</v>
      </c>
      <c r="K27" s="91">
        <f t="shared" si="20"/>
        <v>23.075833333326347</v>
      </c>
      <c r="L27" s="36"/>
    </row>
    <row r="28" spans="1:14">
      <c r="A28" s="78">
        <f t="shared" si="24"/>
        <v>22</v>
      </c>
      <c r="B28" s="74">
        <f t="shared" si="24"/>
        <v>46134</v>
      </c>
      <c r="C28" s="74">
        <f t="shared" si="21"/>
        <v>46134</v>
      </c>
      <c r="D28" s="75">
        <f t="shared" si="7"/>
        <v>0</v>
      </c>
      <c r="E28" s="74">
        <f t="shared" si="22"/>
        <v>46135</v>
      </c>
      <c r="F28" s="75">
        <f t="shared" si="9"/>
        <v>0</v>
      </c>
      <c r="G28" s="76">
        <f t="shared" si="14"/>
        <v>1</v>
      </c>
      <c r="H28" s="77">
        <f t="shared" si="3"/>
        <v>1599276.17</v>
      </c>
      <c r="I28" s="77">
        <v>1600112.14</v>
      </c>
      <c r="J28" s="77">
        <f t="shared" si="19"/>
        <v>835.96999999997206</v>
      </c>
      <c r="K28" s="91">
        <f t="shared" si="20"/>
        <v>34.832083333332172</v>
      </c>
      <c r="L28" s="36"/>
    </row>
    <row r="29" spans="1:14">
      <c r="A29" s="78">
        <f t="shared" si="24"/>
        <v>23</v>
      </c>
      <c r="B29" s="74">
        <f t="shared" si="24"/>
        <v>46135</v>
      </c>
      <c r="C29" s="74">
        <f t="shared" si="21"/>
        <v>46135</v>
      </c>
      <c r="D29" s="75">
        <f t="shared" si="7"/>
        <v>0</v>
      </c>
      <c r="E29" s="74">
        <f t="shared" si="22"/>
        <v>46136</v>
      </c>
      <c r="F29" s="75">
        <f t="shared" si="9"/>
        <v>0</v>
      </c>
      <c r="G29" s="76">
        <f t="shared" si="14"/>
        <v>1</v>
      </c>
      <c r="H29" s="77">
        <f t="shared" si="3"/>
        <v>1600112.14</v>
      </c>
      <c r="I29" s="77">
        <v>1600964.69</v>
      </c>
      <c r="J29" s="77">
        <f t="shared" si="19"/>
        <v>852.55000000004657</v>
      </c>
      <c r="K29" s="91">
        <f t="shared" si="20"/>
        <v>35.522916666668607</v>
      </c>
      <c r="L29" s="36"/>
    </row>
    <row r="30" spans="1:14">
      <c r="A30" s="78">
        <f t="shared" si="24"/>
        <v>24</v>
      </c>
      <c r="B30" s="74">
        <f t="shared" ref="B30:B36" si="25">B29+1</f>
        <v>46136</v>
      </c>
      <c r="C30" s="74">
        <f t="shared" si="21"/>
        <v>46136</v>
      </c>
      <c r="D30" s="75">
        <f t="shared" si="7"/>
        <v>0</v>
      </c>
      <c r="E30" s="74">
        <f t="shared" si="22"/>
        <v>46137</v>
      </c>
      <c r="F30" s="75">
        <f t="shared" si="9"/>
        <v>0</v>
      </c>
      <c r="G30" s="76">
        <f t="shared" si="14"/>
        <v>1</v>
      </c>
      <c r="H30" s="77">
        <f t="shared" si="3"/>
        <v>1600964.69</v>
      </c>
      <c r="I30" s="77">
        <v>1602027.37</v>
      </c>
      <c r="J30" s="77">
        <f t="shared" si="19"/>
        <v>1062.6800000001676</v>
      </c>
      <c r="K30" s="91">
        <f t="shared" si="20"/>
        <v>44.278333333340321</v>
      </c>
      <c r="L30" s="36"/>
    </row>
    <row r="31" spans="1:14">
      <c r="A31" s="78">
        <f t="shared" si="24"/>
        <v>25</v>
      </c>
      <c r="B31" s="74">
        <f t="shared" si="25"/>
        <v>46137</v>
      </c>
      <c r="C31" s="74">
        <f t="shared" si="21"/>
        <v>46137</v>
      </c>
      <c r="D31" s="75">
        <f t="shared" si="7"/>
        <v>0</v>
      </c>
      <c r="E31" s="74">
        <f t="shared" si="22"/>
        <v>46138</v>
      </c>
      <c r="F31" s="75">
        <f t="shared" si="9"/>
        <v>0</v>
      </c>
      <c r="G31" s="76">
        <f t="shared" si="14"/>
        <v>1</v>
      </c>
      <c r="H31" s="77">
        <f t="shared" si="3"/>
        <v>1602027.37</v>
      </c>
      <c r="I31" s="77">
        <v>1603142.24</v>
      </c>
      <c r="J31" s="77">
        <f t="shared" si="19"/>
        <v>1114.8699999998789</v>
      </c>
      <c r="K31" s="91">
        <f t="shared" si="20"/>
        <v>46.452916666661622</v>
      </c>
      <c r="L31" s="36"/>
    </row>
    <row r="32" spans="1:14">
      <c r="A32" s="78">
        <f t="shared" ref="A32:A36" si="26">A31+1</f>
        <v>26</v>
      </c>
      <c r="B32" s="74">
        <f t="shared" si="25"/>
        <v>46138</v>
      </c>
      <c r="C32" s="74">
        <f t="shared" ref="C32:C34" si="27">B32</f>
        <v>46138</v>
      </c>
      <c r="D32" s="75">
        <f t="shared" si="7"/>
        <v>0</v>
      </c>
      <c r="E32" s="74">
        <f t="shared" si="22"/>
        <v>46139</v>
      </c>
      <c r="F32" s="75">
        <f t="shared" si="9"/>
        <v>0</v>
      </c>
      <c r="G32" s="76">
        <f t="shared" si="14"/>
        <v>1</v>
      </c>
      <c r="H32" s="77">
        <f t="shared" si="3"/>
        <v>1603142.24</v>
      </c>
      <c r="I32" s="77">
        <v>1603745.91</v>
      </c>
      <c r="J32" s="77">
        <f t="shared" si="19"/>
        <v>603.66999999992549</v>
      </c>
      <c r="K32" s="91">
        <f t="shared" si="20"/>
        <v>25.152916666663561</v>
      </c>
      <c r="L32" s="36"/>
    </row>
    <row r="33" spans="1:12">
      <c r="A33" s="78">
        <f t="shared" si="26"/>
        <v>27</v>
      </c>
      <c r="B33" s="74">
        <f t="shared" si="25"/>
        <v>46139</v>
      </c>
      <c r="C33" s="74">
        <f t="shared" si="27"/>
        <v>46139</v>
      </c>
      <c r="D33" s="75">
        <f t="shared" si="7"/>
        <v>0</v>
      </c>
      <c r="E33" s="74">
        <f t="shared" si="22"/>
        <v>46140</v>
      </c>
      <c r="F33" s="75">
        <f t="shared" si="9"/>
        <v>0</v>
      </c>
      <c r="G33" s="76">
        <f t="shared" si="14"/>
        <v>1</v>
      </c>
      <c r="H33" s="77">
        <f t="shared" si="3"/>
        <v>1603745.91</v>
      </c>
      <c r="I33" s="77">
        <v>1604857.29</v>
      </c>
      <c r="J33" s="77">
        <f t="shared" si="19"/>
        <v>1111.3800000001211</v>
      </c>
      <c r="K33" s="91">
        <f t="shared" si="20"/>
        <v>46.307500000005042</v>
      </c>
      <c r="L33" s="36"/>
    </row>
    <row r="34" spans="1:12">
      <c r="A34" s="78">
        <f t="shared" si="26"/>
        <v>28</v>
      </c>
      <c r="B34" s="74">
        <f t="shared" si="25"/>
        <v>46140</v>
      </c>
      <c r="C34" s="74">
        <f t="shared" si="27"/>
        <v>46140</v>
      </c>
      <c r="D34" s="75">
        <f t="shared" si="7"/>
        <v>0</v>
      </c>
      <c r="E34" s="74">
        <f t="shared" si="22"/>
        <v>46141</v>
      </c>
      <c r="F34" s="75">
        <f t="shared" si="9"/>
        <v>0</v>
      </c>
      <c r="G34" s="76">
        <f t="shared" si="14"/>
        <v>1</v>
      </c>
      <c r="H34" s="77">
        <f t="shared" si="3"/>
        <v>1604857.29</v>
      </c>
      <c r="I34" s="77">
        <v>1606234</v>
      </c>
      <c r="J34" s="77">
        <f t="shared" si="19"/>
        <v>1376.7099999999627</v>
      </c>
      <c r="K34" s="91">
        <f t="shared" si="20"/>
        <v>57.362916666665114</v>
      </c>
      <c r="L34" s="36"/>
    </row>
    <row r="35" spans="1:12">
      <c r="A35" s="78">
        <f t="shared" si="26"/>
        <v>29</v>
      </c>
      <c r="B35" s="74">
        <f t="shared" si="25"/>
        <v>46141</v>
      </c>
      <c r="C35" s="74">
        <f t="shared" ref="C35" si="28">B35</f>
        <v>46141</v>
      </c>
      <c r="D35" s="75">
        <f t="shared" si="7"/>
        <v>0</v>
      </c>
      <c r="E35" s="74">
        <f t="shared" ref="E35" si="29">C35+1</f>
        <v>46142</v>
      </c>
      <c r="F35" s="75">
        <f t="shared" si="9"/>
        <v>0</v>
      </c>
      <c r="G35" s="76">
        <f t="shared" ref="G35" si="30">IFERROR(((E35-C35)+(F35-D35)),"")</f>
        <v>1</v>
      </c>
      <c r="H35" s="77">
        <f t="shared" si="3"/>
        <v>1606234</v>
      </c>
      <c r="I35" s="77">
        <v>1607007.62</v>
      </c>
      <c r="J35" s="77">
        <f t="shared" si="19"/>
        <v>773.62000000011176</v>
      </c>
      <c r="K35" s="91">
        <f t="shared" si="20"/>
        <v>32.234166666671321</v>
      </c>
      <c r="L35" s="36"/>
    </row>
    <row r="36" spans="1:12">
      <c r="A36" s="78">
        <f t="shared" si="26"/>
        <v>30</v>
      </c>
      <c r="B36" s="74">
        <f t="shared" si="25"/>
        <v>46142</v>
      </c>
      <c r="C36" s="74">
        <f t="shared" ref="C36" si="31">B36</f>
        <v>46142</v>
      </c>
      <c r="D36" s="75">
        <f t="shared" si="7"/>
        <v>0</v>
      </c>
      <c r="E36" s="74">
        <f t="shared" ref="E36" si="32">C36+1</f>
        <v>46143</v>
      </c>
      <c r="F36" s="75">
        <f t="shared" si="9"/>
        <v>0</v>
      </c>
      <c r="G36" s="76">
        <f t="shared" ref="G36" si="33">IFERROR(((E36-C36)+(F36-D36)),"")</f>
        <v>1</v>
      </c>
      <c r="H36" s="77">
        <f t="shared" si="3"/>
        <v>1607007.62</v>
      </c>
      <c r="I36" s="77">
        <v>1608188.99</v>
      </c>
      <c r="J36" s="77">
        <f t="shared" si="19"/>
        <v>1181.3699999998789</v>
      </c>
      <c r="K36" s="91">
        <f t="shared" si="20"/>
        <v>49.223749999994958</v>
      </c>
      <c r="L36" s="36"/>
    </row>
    <row r="37" spans="1:12">
      <c r="A37" s="78"/>
      <c r="B37" s="74"/>
      <c r="C37" s="74"/>
      <c r="D37" s="75"/>
      <c r="E37" s="74"/>
      <c r="F37" s="75"/>
      <c r="G37" s="76"/>
      <c r="H37" s="77"/>
      <c r="I37" s="77"/>
      <c r="J37" s="77"/>
      <c r="K37" s="91"/>
      <c r="L37" s="36"/>
    </row>
    <row r="38" spans="1:12">
      <c r="A38" s="79"/>
      <c r="B38" s="20"/>
      <c r="C38" s="20"/>
      <c r="D38" s="80"/>
      <c r="E38" s="20"/>
      <c r="F38" s="80"/>
      <c r="G38" s="80"/>
      <c r="H38" s="92"/>
      <c r="I38" s="92"/>
      <c r="J38" s="92"/>
      <c r="K38" s="40"/>
      <c r="L38" s="41"/>
    </row>
    <row r="39" spans="1:12">
      <c r="A39" s="82" t="s">
        <v>7</v>
      </c>
      <c r="B39" s="83"/>
      <c r="C39" s="83"/>
      <c r="D39" s="83"/>
      <c r="E39" s="83"/>
      <c r="F39" s="83"/>
      <c r="G39" s="84">
        <f>SUM(G7:G36)</f>
        <v>30</v>
      </c>
      <c r="H39" s="85"/>
      <c r="I39" s="85"/>
      <c r="J39" s="93">
        <f>SUM(J7:J38)</f>
        <v>29417.830000000075</v>
      </c>
      <c r="K39" s="93">
        <f>AVERAGE(K7:K36)</f>
        <v>40.858097222222334</v>
      </c>
      <c r="L39" s="94"/>
    </row>
    <row r="40" spans="1:12">
      <c r="A40" s="86" t="s">
        <v>127</v>
      </c>
      <c r="B40" s="87"/>
      <c r="C40" s="87"/>
      <c r="D40" s="87"/>
      <c r="E40" s="87"/>
      <c r="F40" s="87"/>
      <c r="G40" s="88">
        <f>G39/SUMPRODUCT((G7:G36&gt;0)*1)</f>
        <v>1</v>
      </c>
      <c r="H40" s="89"/>
      <c r="I40" s="89"/>
      <c r="J40" s="89"/>
      <c r="K40" s="89">
        <f>K39/SUMPRODUCT((K7:K36&gt;0)*1)</f>
        <v>1.3619365740740779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workbookViewId="0">
      <pane ySplit="6" topLeftCell="A16" activePane="bottomLeft" state="frozen"/>
      <selection pane="bottomLeft" activeCell="J38" sqref="J3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4" width="9.140625" style="1"/>
    <col min="15" max="15" width="13.42578125" style="1" customWidth="1"/>
    <col min="16" max="16" width="11.140625" style="1" customWidth="1"/>
    <col min="17" max="16384" width="9.140625" style="1"/>
  </cols>
  <sheetData>
    <row r="1" spans="1:12">
      <c r="B1" s="5"/>
      <c r="C1" s="6" t="s">
        <v>149</v>
      </c>
      <c r="D1" s="5"/>
      <c r="E1" s="5"/>
      <c r="F1" s="5"/>
    </row>
    <row r="2" spans="1:12">
      <c r="B2" s="5"/>
      <c r="C2" s="6" t="s">
        <v>46</v>
      </c>
      <c r="D2" s="5"/>
      <c r="E2" s="5"/>
      <c r="F2" s="5"/>
      <c r="L2" s="98" t="s">
        <v>151</v>
      </c>
    </row>
    <row r="3" spans="1:12">
      <c r="B3" s="5"/>
      <c r="C3" s="6" t="str">
        <f>CLIN!C3</f>
        <v>Bulan April 2026</v>
      </c>
      <c r="D3" s="5"/>
      <c r="E3" s="5"/>
      <c r="F3" s="5"/>
    </row>
    <row r="4" spans="1:12">
      <c r="B4" s="8"/>
      <c r="C4" s="47">
        <f>'Summary sales'!A4</f>
        <v>46113</v>
      </c>
      <c r="D4" s="8"/>
      <c r="E4" s="5"/>
      <c r="F4" s="5"/>
      <c r="J4" s="5" t="s">
        <v>152</v>
      </c>
      <c r="K4" s="28">
        <f>MAX(K7:K40)</f>
        <v>441.00874999999843</v>
      </c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75" t="s">
        <v>156</v>
      </c>
      <c r="I5" s="675"/>
      <c r="J5" s="675" t="s">
        <v>157</v>
      </c>
      <c r="K5" s="679" t="s">
        <v>158</v>
      </c>
      <c r="L5" s="673" t="s">
        <v>159</v>
      </c>
    </row>
    <row r="6" spans="1:12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11" t="s">
        <v>154</v>
      </c>
      <c r="J6" s="678"/>
      <c r="K6" s="680"/>
      <c r="L6" s="674"/>
    </row>
    <row r="7" spans="1:12">
      <c r="A7" s="72">
        <v>1</v>
      </c>
      <c r="B7" s="73">
        <f>C4</f>
        <v>46113</v>
      </c>
      <c r="C7" s="73">
        <f>C4</f>
        <v>46113</v>
      </c>
      <c r="D7" s="75">
        <v>0</v>
      </c>
      <c r="E7" s="73">
        <f>C7+1</f>
        <v>46114</v>
      </c>
      <c r="F7" s="75">
        <v>0</v>
      </c>
      <c r="G7" s="76">
        <f>IFERROR(((E7-C7)+(F7-D7)),"")</f>
        <v>1</v>
      </c>
      <c r="H7" s="77">
        <v>1682854.95</v>
      </c>
      <c r="I7" s="77">
        <v>1688887.22</v>
      </c>
      <c r="J7" s="77">
        <f t="shared" ref="J7" si="0">I7-H7</f>
        <v>6032.2700000000186</v>
      </c>
      <c r="K7" s="91">
        <f t="shared" ref="K7" si="1">J7/24</f>
        <v>251.3445833333341</v>
      </c>
      <c r="L7" s="99"/>
    </row>
    <row r="8" spans="1:12">
      <c r="A8" s="78">
        <f>A7+1</f>
        <v>2</v>
      </c>
      <c r="B8" s="74">
        <f>B7+1</f>
        <v>46114</v>
      </c>
      <c r="C8" s="74">
        <f t="shared" ref="C8:C34" si="2">B8</f>
        <v>46114</v>
      </c>
      <c r="D8" s="75">
        <v>0</v>
      </c>
      <c r="E8" s="74">
        <f t="shared" ref="E8:E34" si="3">C8+1</f>
        <v>46115</v>
      </c>
      <c r="F8" s="75">
        <v>0</v>
      </c>
      <c r="G8" s="76">
        <f>IFERROR(((E8-C8)+(F8-D8)),"")</f>
        <v>1</v>
      </c>
      <c r="H8" s="77">
        <f>I7</f>
        <v>1688887.22</v>
      </c>
      <c r="I8" s="77">
        <v>1694394.01</v>
      </c>
      <c r="J8" s="77">
        <f t="shared" ref="J8" si="4">I8-H8</f>
        <v>5506.7900000000373</v>
      </c>
      <c r="K8" s="91">
        <f t="shared" ref="K8" si="5">J8/24</f>
        <v>229.44958333333489</v>
      </c>
      <c r="L8" s="36"/>
    </row>
    <row r="9" spans="1:12">
      <c r="A9" s="78">
        <f t="shared" ref="A9:B24" si="6">A8+1</f>
        <v>3</v>
      </c>
      <c r="B9" s="74">
        <f t="shared" si="6"/>
        <v>46115</v>
      </c>
      <c r="C9" s="74">
        <v>46115</v>
      </c>
      <c r="D9" s="75">
        <v>0.20833333333333301</v>
      </c>
      <c r="E9" s="74">
        <v>46115</v>
      </c>
      <c r="F9" s="75">
        <v>0.48055555555555601</v>
      </c>
      <c r="G9" s="76">
        <f>IFERROR(((E9-C9)+(F9-D9)),"")</f>
        <v>0.27222222222222303</v>
      </c>
      <c r="H9" s="77">
        <v>1696110.78</v>
      </c>
      <c r="I9" s="77">
        <v>1698660.4</v>
      </c>
      <c r="J9" s="77">
        <f t="shared" ref="J9" si="7">I9-H9</f>
        <v>2549.6199999998789</v>
      </c>
      <c r="K9" s="91">
        <f t="shared" ref="K9" si="8">J9/24</f>
        <v>106.23416666666162</v>
      </c>
      <c r="L9" s="36"/>
    </row>
    <row r="10" spans="1:12">
      <c r="A10" s="78">
        <f t="shared" si="6"/>
        <v>4</v>
      </c>
      <c r="B10" s="74">
        <v>46115</v>
      </c>
      <c r="C10" s="74">
        <v>46115</v>
      </c>
      <c r="D10" s="75">
        <v>0.594444444444444</v>
      </c>
      <c r="E10" s="74">
        <v>46116</v>
      </c>
      <c r="F10" s="75">
        <v>0</v>
      </c>
      <c r="G10" s="76">
        <f>IFERROR(((E10-C10)+(F10-D10)),"")</f>
        <v>0.405555555555556</v>
      </c>
      <c r="H10" s="77">
        <v>1699692.6</v>
      </c>
      <c r="I10" s="77">
        <v>1703971.02</v>
      </c>
      <c r="J10" s="77">
        <f t="shared" ref="J10" si="9">I10-H10</f>
        <v>4278.4199999999255</v>
      </c>
      <c r="K10" s="91">
        <f t="shared" ref="K10" si="10">J10/24</f>
        <v>178.26749999999689</v>
      </c>
      <c r="L10" s="36"/>
    </row>
    <row r="11" spans="1:12">
      <c r="A11" s="78">
        <f t="shared" si="6"/>
        <v>5</v>
      </c>
      <c r="B11" s="74">
        <v>46116</v>
      </c>
      <c r="C11" s="74">
        <f t="shared" si="2"/>
        <v>46116</v>
      </c>
      <c r="D11" s="75">
        <v>0</v>
      </c>
      <c r="E11" s="74">
        <v>46116</v>
      </c>
      <c r="F11" s="75">
        <v>8.3333333333333301E-2</v>
      </c>
      <c r="G11" s="76">
        <f t="shared" ref="G11:G34" si="11">IFERROR(((E11-C11)+(F11-D11)),"")</f>
        <v>8.3333333333333301E-2</v>
      </c>
      <c r="H11" s="77">
        <v>1703971.02</v>
      </c>
      <c r="I11" s="77">
        <v>1704607.62</v>
      </c>
      <c r="J11" s="77">
        <f t="shared" ref="J11" si="12">I11-H11</f>
        <v>636.60000000009313</v>
      </c>
      <c r="K11" s="91">
        <f t="shared" ref="K11" si="13">J11/24</f>
        <v>26.525000000003882</v>
      </c>
      <c r="L11" s="36"/>
    </row>
    <row r="12" spans="1:12">
      <c r="A12" s="78">
        <f t="shared" si="6"/>
        <v>6</v>
      </c>
      <c r="B12" s="74">
        <v>46116</v>
      </c>
      <c r="C12" s="74">
        <v>46116</v>
      </c>
      <c r="D12" s="75">
        <v>0.196527777777778</v>
      </c>
      <c r="E12" s="74">
        <v>46116</v>
      </c>
      <c r="F12" s="75">
        <v>0.20833333333333301</v>
      </c>
      <c r="G12" s="76">
        <f t="shared" si="11"/>
        <v>1.1805555555555014E-2</v>
      </c>
      <c r="H12" s="77">
        <v>1705488.8</v>
      </c>
      <c r="I12" s="77">
        <v>1705557.7</v>
      </c>
      <c r="J12" s="77">
        <f t="shared" ref="J12" si="14">I12-H12</f>
        <v>68.899999999906868</v>
      </c>
      <c r="K12" s="91">
        <f t="shared" ref="K12" si="15">J12/24</f>
        <v>2.8708333333294527</v>
      </c>
      <c r="L12" s="36"/>
    </row>
    <row r="13" spans="1:12">
      <c r="A13" s="78">
        <f t="shared" si="6"/>
        <v>7</v>
      </c>
      <c r="B13" s="74">
        <v>46116</v>
      </c>
      <c r="C13" s="74">
        <v>46116</v>
      </c>
      <c r="D13" s="75">
        <v>0.75</v>
      </c>
      <c r="E13" s="74">
        <v>46116</v>
      </c>
      <c r="F13" s="75">
        <v>0.83333333333333304</v>
      </c>
      <c r="G13" s="76">
        <f t="shared" si="11"/>
        <v>8.3333333333333037E-2</v>
      </c>
      <c r="H13" s="77">
        <v>1708693.24</v>
      </c>
      <c r="I13" s="77">
        <v>1709154.98</v>
      </c>
      <c r="J13" s="77">
        <f t="shared" ref="J13" si="16">I13-H13</f>
        <v>461.73999999999069</v>
      </c>
      <c r="K13" s="91">
        <f t="shared" ref="K13" si="17">J13/24</f>
        <v>19.239166666666279</v>
      </c>
      <c r="L13" s="36"/>
    </row>
    <row r="14" spans="1:12">
      <c r="A14" s="78">
        <f t="shared" si="6"/>
        <v>8</v>
      </c>
      <c r="B14" s="74">
        <f t="shared" si="6"/>
        <v>46117</v>
      </c>
      <c r="C14" s="74">
        <f t="shared" si="2"/>
        <v>46117</v>
      </c>
      <c r="D14" s="75">
        <v>0</v>
      </c>
      <c r="E14" s="74">
        <f t="shared" si="3"/>
        <v>46118</v>
      </c>
      <c r="F14" s="75">
        <v>0</v>
      </c>
      <c r="G14" s="76">
        <f t="shared" si="11"/>
        <v>1</v>
      </c>
      <c r="H14" s="77">
        <v>1709154.98</v>
      </c>
      <c r="I14" s="77">
        <v>1716148.28</v>
      </c>
      <c r="J14" s="77">
        <f t="shared" ref="J14" si="18">I14-H14</f>
        <v>6993.3000000000466</v>
      </c>
      <c r="K14" s="91">
        <f t="shared" ref="K14" si="19">J14/24</f>
        <v>291.38750000000192</v>
      </c>
      <c r="L14" s="36"/>
    </row>
    <row r="15" spans="1:12">
      <c r="A15" s="78">
        <f t="shared" si="6"/>
        <v>9</v>
      </c>
      <c r="B15" s="74">
        <f t="shared" si="6"/>
        <v>46118</v>
      </c>
      <c r="C15" s="74">
        <f t="shared" si="2"/>
        <v>46118</v>
      </c>
      <c r="D15" s="75">
        <v>0</v>
      </c>
      <c r="E15" s="74">
        <f t="shared" si="3"/>
        <v>46119</v>
      </c>
      <c r="F15" s="75">
        <v>0</v>
      </c>
      <c r="G15" s="76">
        <f t="shared" si="11"/>
        <v>1</v>
      </c>
      <c r="H15" s="77">
        <f t="shared" ref="H15:H39" si="20">I14</f>
        <v>1716148.28</v>
      </c>
      <c r="I15" s="77">
        <v>1719970.51</v>
      </c>
      <c r="J15" s="77">
        <f t="shared" ref="J15" si="21">I15-H15</f>
        <v>3822.2299999999814</v>
      </c>
      <c r="K15" s="91">
        <f t="shared" ref="K15" si="22">J15/24</f>
        <v>159.25958333333256</v>
      </c>
      <c r="L15" s="36"/>
    </row>
    <row r="16" spans="1:12">
      <c r="A16" s="78">
        <f t="shared" si="6"/>
        <v>10</v>
      </c>
      <c r="B16" s="74">
        <f t="shared" si="6"/>
        <v>46119</v>
      </c>
      <c r="C16" s="74">
        <f t="shared" si="2"/>
        <v>46119</v>
      </c>
      <c r="D16" s="75">
        <v>0</v>
      </c>
      <c r="E16" s="74">
        <f t="shared" si="3"/>
        <v>46120</v>
      </c>
      <c r="F16" s="75">
        <v>0</v>
      </c>
      <c r="G16" s="76">
        <f t="shared" si="11"/>
        <v>1</v>
      </c>
      <c r="H16" s="77">
        <f t="shared" si="20"/>
        <v>1719970.51</v>
      </c>
      <c r="I16" s="77">
        <v>1725679.1</v>
      </c>
      <c r="J16" s="77">
        <f t="shared" ref="J16" si="23">I16-H16</f>
        <v>5708.5900000000838</v>
      </c>
      <c r="K16" s="91">
        <f t="shared" ref="K16" si="24">J16/24</f>
        <v>237.85791666667015</v>
      </c>
      <c r="L16" s="36"/>
    </row>
    <row r="17" spans="1:14">
      <c r="A17" s="78">
        <f t="shared" si="6"/>
        <v>11</v>
      </c>
      <c r="B17" s="74">
        <f t="shared" si="6"/>
        <v>46120</v>
      </c>
      <c r="C17" s="74">
        <f t="shared" si="2"/>
        <v>46120</v>
      </c>
      <c r="D17" s="75">
        <v>0</v>
      </c>
      <c r="E17" s="74">
        <f t="shared" si="3"/>
        <v>46121</v>
      </c>
      <c r="F17" s="75">
        <v>0</v>
      </c>
      <c r="G17" s="76">
        <f t="shared" si="11"/>
        <v>1</v>
      </c>
      <c r="H17" s="77">
        <f t="shared" si="20"/>
        <v>1725679.1</v>
      </c>
      <c r="I17" s="77">
        <v>1733372.88</v>
      </c>
      <c r="J17" s="77">
        <f t="shared" ref="J17" si="25">I17-H17</f>
        <v>7693.7799999997951</v>
      </c>
      <c r="K17" s="91">
        <f t="shared" ref="K17" si="26">J17/24</f>
        <v>320.57416666665813</v>
      </c>
      <c r="L17" s="36"/>
    </row>
    <row r="18" spans="1:14">
      <c r="A18" s="78">
        <f t="shared" si="6"/>
        <v>12</v>
      </c>
      <c r="B18" s="74">
        <f t="shared" si="6"/>
        <v>46121</v>
      </c>
      <c r="C18" s="74">
        <f t="shared" si="2"/>
        <v>46121</v>
      </c>
      <c r="D18" s="75">
        <v>0</v>
      </c>
      <c r="E18" s="74">
        <f t="shared" si="3"/>
        <v>46122</v>
      </c>
      <c r="F18" s="75">
        <v>0</v>
      </c>
      <c r="G18" s="76">
        <f t="shared" si="11"/>
        <v>1</v>
      </c>
      <c r="H18" s="77">
        <f t="shared" si="20"/>
        <v>1733372.88</v>
      </c>
      <c r="I18" s="1">
        <v>1740387.55</v>
      </c>
      <c r="J18" s="77">
        <f t="shared" ref="J18" si="27">I18-H18</f>
        <v>7014.6700000001583</v>
      </c>
      <c r="K18" s="91">
        <f t="shared" ref="K18" si="28">J18/24</f>
        <v>292.27791666667326</v>
      </c>
      <c r="L18" s="36"/>
      <c r="N18" s="3"/>
    </row>
    <row r="19" spans="1:14">
      <c r="A19" s="78">
        <f t="shared" si="6"/>
        <v>13</v>
      </c>
      <c r="B19" s="74">
        <f t="shared" si="6"/>
        <v>46122</v>
      </c>
      <c r="C19" s="74">
        <f t="shared" si="2"/>
        <v>46122</v>
      </c>
      <c r="D19" s="75">
        <v>0</v>
      </c>
      <c r="E19" s="74">
        <f t="shared" si="3"/>
        <v>46123</v>
      </c>
      <c r="F19" s="75">
        <v>0</v>
      </c>
      <c r="G19" s="76">
        <f t="shared" si="11"/>
        <v>1</v>
      </c>
      <c r="H19" s="77">
        <f t="shared" si="20"/>
        <v>1740387.55</v>
      </c>
      <c r="I19" s="1">
        <v>1743634.45</v>
      </c>
      <c r="J19" s="77">
        <f t="shared" ref="J19:J36" si="29">I19-H19</f>
        <v>3246.8999999999069</v>
      </c>
      <c r="K19" s="91">
        <f t="shared" ref="K19:K36" si="30">J19/24</f>
        <v>135.28749999999613</v>
      </c>
      <c r="L19" s="36"/>
    </row>
    <row r="20" spans="1:14">
      <c r="A20" s="78">
        <f t="shared" si="6"/>
        <v>14</v>
      </c>
      <c r="B20" s="74">
        <f t="shared" si="6"/>
        <v>46123</v>
      </c>
      <c r="C20" s="74">
        <f t="shared" si="2"/>
        <v>46123</v>
      </c>
      <c r="D20" s="75">
        <v>0</v>
      </c>
      <c r="E20" s="74">
        <f t="shared" si="3"/>
        <v>46124</v>
      </c>
      <c r="F20" s="75">
        <v>0</v>
      </c>
      <c r="G20" s="76">
        <f t="shared" si="11"/>
        <v>1</v>
      </c>
      <c r="H20" s="77">
        <f t="shared" si="20"/>
        <v>1743634.45</v>
      </c>
      <c r="I20" s="77">
        <v>1747652.75</v>
      </c>
      <c r="J20" s="77">
        <f t="shared" si="29"/>
        <v>4018.3000000000466</v>
      </c>
      <c r="K20" s="91">
        <f t="shared" si="30"/>
        <v>167.42916666666861</v>
      </c>
      <c r="L20" s="101"/>
    </row>
    <row r="21" spans="1:14">
      <c r="A21" s="78">
        <f t="shared" si="6"/>
        <v>15</v>
      </c>
      <c r="B21" s="74">
        <f t="shared" si="6"/>
        <v>46124</v>
      </c>
      <c r="C21" s="74">
        <f t="shared" si="2"/>
        <v>46124</v>
      </c>
      <c r="D21" s="75">
        <v>0</v>
      </c>
      <c r="E21" s="74">
        <f t="shared" si="3"/>
        <v>46125</v>
      </c>
      <c r="F21" s="75">
        <v>0</v>
      </c>
      <c r="G21" s="76">
        <f t="shared" si="11"/>
        <v>1</v>
      </c>
      <c r="H21" s="77">
        <f t="shared" si="20"/>
        <v>1747652.75</v>
      </c>
      <c r="I21" s="77">
        <v>1753032.64</v>
      </c>
      <c r="J21" s="77">
        <f t="shared" si="29"/>
        <v>5379.8899999998976</v>
      </c>
      <c r="K21" s="91">
        <f t="shared" si="30"/>
        <v>224.16208333332906</v>
      </c>
      <c r="L21" s="101"/>
    </row>
    <row r="22" spans="1:14">
      <c r="A22" s="78">
        <f t="shared" si="6"/>
        <v>16</v>
      </c>
      <c r="B22" s="74">
        <f t="shared" si="6"/>
        <v>46125</v>
      </c>
      <c r="C22" s="74">
        <f t="shared" si="2"/>
        <v>46125</v>
      </c>
      <c r="D22" s="75">
        <v>0</v>
      </c>
      <c r="E22" s="74">
        <f t="shared" si="3"/>
        <v>46126</v>
      </c>
      <c r="F22" s="75">
        <v>0</v>
      </c>
      <c r="G22" s="76">
        <f t="shared" si="11"/>
        <v>1</v>
      </c>
      <c r="H22" s="77">
        <f t="shared" si="20"/>
        <v>1753032.64</v>
      </c>
      <c r="I22" s="77">
        <v>1758480.02</v>
      </c>
      <c r="J22" s="77">
        <f t="shared" si="29"/>
        <v>5447.3800000001211</v>
      </c>
      <c r="K22" s="91">
        <f t="shared" si="30"/>
        <v>226.97416666667172</v>
      </c>
      <c r="L22" s="101"/>
    </row>
    <row r="23" spans="1:14">
      <c r="A23" s="78">
        <f t="shared" si="6"/>
        <v>17</v>
      </c>
      <c r="B23" s="74">
        <f t="shared" si="6"/>
        <v>46126</v>
      </c>
      <c r="C23" s="74">
        <f t="shared" si="2"/>
        <v>46126</v>
      </c>
      <c r="D23" s="75">
        <v>0</v>
      </c>
      <c r="E23" s="74">
        <f t="shared" si="3"/>
        <v>46127</v>
      </c>
      <c r="F23" s="75">
        <v>0</v>
      </c>
      <c r="G23" s="76">
        <f t="shared" si="11"/>
        <v>1</v>
      </c>
      <c r="H23" s="77">
        <f t="shared" si="20"/>
        <v>1758480.02</v>
      </c>
      <c r="I23" s="1">
        <v>1764547.66</v>
      </c>
      <c r="J23" s="77">
        <f t="shared" si="29"/>
        <v>6067.6399999998976</v>
      </c>
      <c r="K23" s="91">
        <f t="shared" si="30"/>
        <v>252.81833333332906</v>
      </c>
      <c r="L23" s="101"/>
    </row>
    <row r="24" spans="1:14">
      <c r="A24" s="78">
        <f t="shared" si="6"/>
        <v>18</v>
      </c>
      <c r="B24" s="74">
        <f t="shared" si="6"/>
        <v>46127</v>
      </c>
      <c r="C24" s="74">
        <f t="shared" si="2"/>
        <v>46127</v>
      </c>
      <c r="D24" s="75">
        <v>0</v>
      </c>
      <c r="E24" s="74">
        <f t="shared" si="3"/>
        <v>46128</v>
      </c>
      <c r="F24" s="75">
        <v>0</v>
      </c>
      <c r="G24" s="76">
        <f t="shared" si="11"/>
        <v>1</v>
      </c>
      <c r="H24" s="77">
        <f t="shared" si="20"/>
        <v>1764547.66</v>
      </c>
      <c r="I24" s="77">
        <v>1769629.85</v>
      </c>
      <c r="J24" s="77">
        <f t="shared" si="29"/>
        <v>5082.190000000177</v>
      </c>
      <c r="K24" s="91">
        <f t="shared" si="30"/>
        <v>211.75791666667405</v>
      </c>
      <c r="L24" s="101"/>
    </row>
    <row r="25" spans="1:14">
      <c r="A25" s="78">
        <f t="shared" ref="A25:B36" si="31">A24+1</f>
        <v>19</v>
      </c>
      <c r="B25" s="74">
        <f t="shared" si="31"/>
        <v>46128</v>
      </c>
      <c r="C25" s="74">
        <f t="shared" si="2"/>
        <v>46128</v>
      </c>
      <c r="D25" s="75">
        <v>0</v>
      </c>
      <c r="E25" s="74">
        <f t="shared" si="3"/>
        <v>46129</v>
      </c>
      <c r="F25" s="75">
        <v>0</v>
      </c>
      <c r="G25" s="76">
        <f t="shared" si="11"/>
        <v>1</v>
      </c>
      <c r="H25" s="77">
        <f t="shared" si="20"/>
        <v>1769629.85</v>
      </c>
      <c r="I25" s="77">
        <v>1775825.36</v>
      </c>
      <c r="J25" s="77">
        <f t="shared" si="29"/>
        <v>6195.5100000000093</v>
      </c>
      <c r="K25" s="91">
        <f t="shared" si="30"/>
        <v>258.14625000000041</v>
      </c>
      <c r="L25" s="101"/>
    </row>
    <row r="26" spans="1:14">
      <c r="A26" s="78">
        <f t="shared" si="31"/>
        <v>20</v>
      </c>
      <c r="B26" s="74">
        <f t="shared" si="31"/>
        <v>46129</v>
      </c>
      <c r="C26" s="74">
        <f t="shared" si="2"/>
        <v>46129</v>
      </c>
      <c r="D26" s="75">
        <v>0</v>
      </c>
      <c r="E26" s="74">
        <f t="shared" si="3"/>
        <v>46130</v>
      </c>
      <c r="F26" s="75">
        <v>0</v>
      </c>
      <c r="G26" s="76">
        <f t="shared" si="11"/>
        <v>1</v>
      </c>
      <c r="H26" s="77">
        <f t="shared" si="20"/>
        <v>1775825.36</v>
      </c>
      <c r="I26" s="77">
        <v>1780185.24</v>
      </c>
      <c r="J26" s="77">
        <f t="shared" si="29"/>
        <v>4359.8799999998882</v>
      </c>
      <c r="K26" s="91">
        <f t="shared" si="30"/>
        <v>181.661666666662</v>
      </c>
      <c r="L26" s="101"/>
    </row>
    <row r="27" spans="1:14">
      <c r="A27" s="78">
        <f t="shared" si="31"/>
        <v>21</v>
      </c>
      <c r="B27" s="74">
        <f t="shared" si="31"/>
        <v>46130</v>
      </c>
      <c r="C27" s="74">
        <f t="shared" si="2"/>
        <v>46130</v>
      </c>
      <c r="D27" s="75">
        <v>0</v>
      </c>
      <c r="E27" s="74">
        <f t="shared" si="3"/>
        <v>46131</v>
      </c>
      <c r="F27" s="75">
        <v>0</v>
      </c>
      <c r="G27" s="76">
        <f t="shared" si="11"/>
        <v>1</v>
      </c>
      <c r="H27" s="77">
        <f t="shared" si="20"/>
        <v>1780185.24</v>
      </c>
      <c r="I27" s="77">
        <v>1786296.17</v>
      </c>
      <c r="J27" s="77">
        <f t="shared" si="29"/>
        <v>6110.9299999999348</v>
      </c>
      <c r="K27" s="91">
        <f t="shared" si="30"/>
        <v>254.62208333333061</v>
      </c>
      <c r="L27" s="36"/>
    </row>
    <row r="28" spans="1:14">
      <c r="A28" s="78">
        <f t="shared" si="31"/>
        <v>22</v>
      </c>
      <c r="B28" s="74">
        <f t="shared" si="31"/>
        <v>46131</v>
      </c>
      <c r="C28" s="74">
        <f t="shared" si="2"/>
        <v>46131</v>
      </c>
      <c r="D28" s="75">
        <v>0</v>
      </c>
      <c r="E28" s="74">
        <f t="shared" si="3"/>
        <v>46132</v>
      </c>
      <c r="F28" s="75">
        <v>0</v>
      </c>
      <c r="G28" s="76">
        <f t="shared" si="11"/>
        <v>1</v>
      </c>
      <c r="H28" s="77">
        <f t="shared" si="20"/>
        <v>1786296.17</v>
      </c>
      <c r="I28" s="1">
        <v>1795501.79</v>
      </c>
      <c r="J28" s="77">
        <f t="shared" si="29"/>
        <v>9205.6200000001118</v>
      </c>
      <c r="K28" s="91">
        <f t="shared" si="30"/>
        <v>383.56750000000466</v>
      </c>
      <c r="L28" s="101"/>
    </row>
    <row r="29" spans="1:14">
      <c r="A29" s="78">
        <f t="shared" si="31"/>
        <v>23</v>
      </c>
      <c r="B29" s="74">
        <f t="shared" si="31"/>
        <v>46132</v>
      </c>
      <c r="C29" s="74">
        <f t="shared" si="2"/>
        <v>46132</v>
      </c>
      <c r="D29" s="75">
        <v>0</v>
      </c>
      <c r="E29" s="74">
        <f t="shared" si="3"/>
        <v>46133</v>
      </c>
      <c r="F29" s="75">
        <v>0</v>
      </c>
      <c r="G29" s="76">
        <f t="shared" si="11"/>
        <v>1</v>
      </c>
      <c r="H29" s="77">
        <f t="shared" si="20"/>
        <v>1795501.79</v>
      </c>
      <c r="I29" s="77">
        <v>1803657</v>
      </c>
      <c r="J29" s="77">
        <f t="shared" si="29"/>
        <v>8155.2099999999627</v>
      </c>
      <c r="K29" s="91">
        <f t="shared" si="30"/>
        <v>339.80041666666511</v>
      </c>
      <c r="L29" s="101"/>
    </row>
    <row r="30" spans="1:14">
      <c r="A30" s="78">
        <f t="shared" si="31"/>
        <v>24</v>
      </c>
      <c r="B30" s="74">
        <f t="shared" si="31"/>
        <v>46133</v>
      </c>
      <c r="C30" s="74">
        <f t="shared" si="2"/>
        <v>46133</v>
      </c>
      <c r="D30" s="75">
        <v>0</v>
      </c>
      <c r="E30" s="74">
        <f t="shared" si="3"/>
        <v>46134</v>
      </c>
      <c r="F30" s="75">
        <v>0</v>
      </c>
      <c r="G30" s="76">
        <f t="shared" si="11"/>
        <v>1</v>
      </c>
      <c r="H30" s="77">
        <f t="shared" si="20"/>
        <v>1803657</v>
      </c>
      <c r="I30" s="77">
        <v>1814241.21</v>
      </c>
      <c r="J30" s="77">
        <f t="shared" si="29"/>
        <v>10584.209999999963</v>
      </c>
      <c r="K30" s="91">
        <f t="shared" si="30"/>
        <v>441.00874999999843</v>
      </c>
      <c r="L30" s="101"/>
    </row>
    <row r="31" spans="1:14">
      <c r="A31" s="78">
        <f t="shared" si="31"/>
        <v>25</v>
      </c>
      <c r="B31" s="74">
        <f t="shared" si="31"/>
        <v>46134</v>
      </c>
      <c r="C31" s="74">
        <f t="shared" si="2"/>
        <v>46134</v>
      </c>
      <c r="D31" s="75">
        <v>0</v>
      </c>
      <c r="E31" s="74">
        <f t="shared" si="3"/>
        <v>46135</v>
      </c>
      <c r="F31" s="75">
        <v>0</v>
      </c>
      <c r="G31" s="76">
        <f t="shared" si="11"/>
        <v>1</v>
      </c>
      <c r="H31" s="77">
        <f t="shared" si="20"/>
        <v>1814241.21</v>
      </c>
      <c r="I31" s="77">
        <v>1822805.43</v>
      </c>
      <c r="J31" s="77">
        <f t="shared" si="29"/>
        <v>8564.2199999999721</v>
      </c>
      <c r="K31" s="91">
        <f t="shared" si="30"/>
        <v>356.84249999999884</v>
      </c>
      <c r="L31" s="101"/>
    </row>
    <row r="32" spans="1:14">
      <c r="A32" s="78">
        <f t="shared" si="31"/>
        <v>26</v>
      </c>
      <c r="B32" s="74">
        <f t="shared" si="31"/>
        <v>46135</v>
      </c>
      <c r="C32" s="74">
        <f t="shared" si="2"/>
        <v>46135</v>
      </c>
      <c r="D32" s="75">
        <v>0</v>
      </c>
      <c r="E32" s="74">
        <f t="shared" si="3"/>
        <v>46136</v>
      </c>
      <c r="F32" s="75">
        <v>0</v>
      </c>
      <c r="G32" s="76">
        <f t="shared" si="11"/>
        <v>1</v>
      </c>
      <c r="H32" s="77">
        <f t="shared" si="20"/>
        <v>1822805.43</v>
      </c>
      <c r="I32" s="77">
        <v>1830457.7</v>
      </c>
      <c r="J32" s="77">
        <f t="shared" si="29"/>
        <v>7652.2700000000186</v>
      </c>
      <c r="K32" s="91">
        <f t="shared" si="30"/>
        <v>318.84458333333413</v>
      </c>
      <c r="L32" s="101"/>
    </row>
    <row r="33" spans="1:12">
      <c r="A33" s="78">
        <f t="shared" si="31"/>
        <v>27</v>
      </c>
      <c r="B33" s="74">
        <f t="shared" si="31"/>
        <v>46136</v>
      </c>
      <c r="C33" s="74">
        <f t="shared" si="2"/>
        <v>46136</v>
      </c>
      <c r="D33" s="75">
        <v>0</v>
      </c>
      <c r="E33" s="74">
        <f t="shared" si="3"/>
        <v>46137</v>
      </c>
      <c r="F33" s="75">
        <v>0</v>
      </c>
      <c r="G33" s="76">
        <f t="shared" si="11"/>
        <v>1</v>
      </c>
      <c r="H33" s="77">
        <f t="shared" si="20"/>
        <v>1830457.7</v>
      </c>
      <c r="I33" s="77">
        <v>1836232.78</v>
      </c>
      <c r="J33" s="77">
        <f t="shared" si="29"/>
        <v>5775.0800000000745</v>
      </c>
      <c r="K33" s="91">
        <f t="shared" si="30"/>
        <v>240.62833333333643</v>
      </c>
      <c r="L33" s="101"/>
    </row>
    <row r="34" spans="1:12">
      <c r="A34" s="78">
        <f t="shared" si="31"/>
        <v>28</v>
      </c>
      <c r="B34" s="74">
        <f t="shared" si="31"/>
        <v>46137</v>
      </c>
      <c r="C34" s="74">
        <f t="shared" si="2"/>
        <v>46137</v>
      </c>
      <c r="D34" s="75">
        <v>0</v>
      </c>
      <c r="E34" s="74">
        <f t="shared" si="3"/>
        <v>46138</v>
      </c>
      <c r="F34" s="75">
        <v>0</v>
      </c>
      <c r="G34" s="76">
        <f t="shared" si="11"/>
        <v>1</v>
      </c>
      <c r="H34" s="77">
        <f t="shared" si="20"/>
        <v>1836232.78</v>
      </c>
      <c r="I34" s="77">
        <v>1840930.62</v>
      </c>
      <c r="J34" s="77">
        <f t="shared" si="29"/>
        <v>4697.8400000000838</v>
      </c>
      <c r="K34" s="91">
        <f t="shared" si="30"/>
        <v>195.74333333333684</v>
      </c>
      <c r="L34" s="36"/>
    </row>
    <row r="35" spans="1:12">
      <c r="A35" s="78">
        <f t="shared" si="31"/>
        <v>29</v>
      </c>
      <c r="B35" s="74">
        <f t="shared" si="31"/>
        <v>46138</v>
      </c>
      <c r="C35" s="74">
        <f t="shared" ref="C35" si="32">B35</f>
        <v>46138</v>
      </c>
      <c r="D35" s="75">
        <v>0</v>
      </c>
      <c r="E35" s="74">
        <f t="shared" ref="E35" si="33">C35+1</f>
        <v>46139</v>
      </c>
      <c r="F35" s="75">
        <v>0</v>
      </c>
      <c r="G35" s="76">
        <f t="shared" ref="G35" si="34">IFERROR(((E35-C35)+(F35-D35)),"")</f>
        <v>1</v>
      </c>
      <c r="H35" s="77">
        <f t="shared" si="20"/>
        <v>1840930.62</v>
      </c>
      <c r="I35" s="77">
        <v>1846164.11</v>
      </c>
      <c r="J35" s="77">
        <f t="shared" si="29"/>
        <v>5233.4899999999907</v>
      </c>
      <c r="K35" s="91">
        <f t="shared" si="30"/>
        <v>218.06208333333294</v>
      </c>
      <c r="L35" s="36"/>
    </row>
    <row r="36" spans="1:12">
      <c r="A36" s="78">
        <f t="shared" si="31"/>
        <v>30</v>
      </c>
      <c r="B36" s="74">
        <f t="shared" si="31"/>
        <v>46139</v>
      </c>
      <c r="C36" s="74">
        <f t="shared" ref="C36" si="35">B36</f>
        <v>46139</v>
      </c>
      <c r="D36" s="75">
        <v>0</v>
      </c>
      <c r="E36" s="74">
        <f t="shared" ref="E36" si="36">C36+1</f>
        <v>46140</v>
      </c>
      <c r="F36" s="75">
        <v>0</v>
      </c>
      <c r="G36" s="76">
        <f t="shared" ref="G36" si="37">IFERROR(((E36-C36)+(F36-D36)),"")</f>
        <v>1</v>
      </c>
      <c r="H36" s="77">
        <f t="shared" si="20"/>
        <v>1846164.11</v>
      </c>
      <c r="I36" s="77">
        <v>1850589.75</v>
      </c>
      <c r="J36" s="77">
        <f t="shared" si="29"/>
        <v>4425.6399999998976</v>
      </c>
      <c r="K36" s="91">
        <f t="shared" si="30"/>
        <v>184.40166666666241</v>
      </c>
      <c r="L36" s="36"/>
    </row>
    <row r="37" spans="1:12">
      <c r="A37" s="78">
        <f t="shared" ref="A37:B37" si="38">A36+1</f>
        <v>31</v>
      </c>
      <c r="B37" s="74">
        <f t="shared" si="38"/>
        <v>46140</v>
      </c>
      <c r="C37" s="74">
        <f t="shared" ref="C37:C39" si="39">B37</f>
        <v>46140</v>
      </c>
      <c r="D37" s="75">
        <v>0</v>
      </c>
      <c r="E37" s="74">
        <f t="shared" ref="E37:E39" si="40">C37+1</f>
        <v>46141</v>
      </c>
      <c r="F37" s="75">
        <v>0</v>
      </c>
      <c r="G37" s="76">
        <f t="shared" ref="G37:G39" si="41">IFERROR(((E37-C37)+(F37-D37)),"")</f>
        <v>1</v>
      </c>
      <c r="H37" s="77">
        <f t="shared" si="20"/>
        <v>1850589.75</v>
      </c>
      <c r="I37" s="77">
        <v>1854598.14</v>
      </c>
      <c r="J37" s="77">
        <f t="shared" ref="J37:J39" si="42">I37-H37</f>
        <v>4008.3899999998976</v>
      </c>
      <c r="K37" s="91">
        <f t="shared" ref="K37:K39" si="43">J37/24</f>
        <v>167.01624999999572</v>
      </c>
      <c r="L37" s="36"/>
    </row>
    <row r="38" spans="1:12">
      <c r="A38" s="78">
        <f t="shared" ref="A38:B38" si="44">A37+1</f>
        <v>32</v>
      </c>
      <c r="B38" s="74">
        <f t="shared" si="44"/>
        <v>46141</v>
      </c>
      <c r="C38" s="74">
        <f t="shared" si="39"/>
        <v>46141</v>
      </c>
      <c r="D38" s="75">
        <v>0</v>
      </c>
      <c r="E38" s="74">
        <f t="shared" si="40"/>
        <v>46142</v>
      </c>
      <c r="F38" s="75">
        <v>0</v>
      </c>
      <c r="G38" s="76">
        <f t="shared" si="41"/>
        <v>1</v>
      </c>
      <c r="H38" s="77">
        <f t="shared" si="20"/>
        <v>1854598.14</v>
      </c>
      <c r="I38" s="77">
        <v>1860868.71</v>
      </c>
      <c r="J38" s="77">
        <f t="shared" si="42"/>
        <v>6270.5700000000652</v>
      </c>
      <c r="K38" s="91">
        <f t="shared" si="43"/>
        <v>261.27375000000274</v>
      </c>
      <c r="L38" s="36"/>
    </row>
    <row r="39" spans="1:12">
      <c r="A39" s="78">
        <f t="shared" ref="A39:B39" si="45">A38+1</f>
        <v>33</v>
      </c>
      <c r="B39" s="74">
        <f t="shared" si="45"/>
        <v>46142</v>
      </c>
      <c r="C39" s="74">
        <f t="shared" si="39"/>
        <v>46142</v>
      </c>
      <c r="D39" s="75">
        <v>0</v>
      </c>
      <c r="E39" s="74">
        <f t="shared" si="40"/>
        <v>46143</v>
      </c>
      <c r="F39" s="75">
        <v>0</v>
      </c>
      <c r="G39" s="76">
        <f t="shared" si="41"/>
        <v>1</v>
      </c>
      <c r="H39" s="77">
        <f t="shared" si="20"/>
        <v>1860868.71</v>
      </c>
      <c r="I39" s="77">
        <v>1864942.11</v>
      </c>
      <c r="J39" s="77">
        <f t="shared" si="42"/>
        <v>4073.4000000001397</v>
      </c>
      <c r="K39" s="91">
        <f t="shared" si="43"/>
        <v>169.72500000000582</v>
      </c>
      <c r="L39" s="36"/>
    </row>
    <row r="40" spans="1:12">
      <c r="A40" s="79"/>
      <c r="B40" s="20"/>
      <c r="C40" s="20"/>
      <c r="D40" s="80"/>
      <c r="E40" s="20"/>
      <c r="F40" s="80"/>
      <c r="G40" s="80"/>
      <c r="H40" s="92"/>
      <c r="I40" s="92"/>
      <c r="J40" s="92"/>
      <c r="K40" s="40"/>
      <c r="L40" s="41"/>
    </row>
    <row r="41" spans="1:12">
      <c r="A41" s="82" t="s">
        <v>7</v>
      </c>
      <c r="B41" s="83"/>
      <c r="C41" s="83"/>
      <c r="D41" s="83"/>
      <c r="E41" s="83"/>
      <c r="F41" s="83"/>
      <c r="G41" s="84">
        <f>SUM(G7:G34)</f>
        <v>23.856250000000003</v>
      </c>
      <c r="H41" s="85"/>
      <c r="I41" s="85"/>
      <c r="J41" s="93">
        <f>SUM(J7:J40)</f>
        <v>175321.46999999997</v>
      </c>
      <c r="K41" s="93">
        <f>AVERAGE(K7:K34)</f>
        <v>225.16366071428567</v>
      </c>
      <c r="L41" s="94"/>
    </row>
    <row r="42" spans="1:12">
      <c r="A42" s="86" t="s">
        <v>127</v>
      </c>
      <c r="B42" s="87"/>
      <c r="C42" s="87"/>
      <c r="D42" s="87"/>
      <c r="E42" s="87"/>
      <c r="F42" s="87"/>
      <c r="G42" s="88">
        <f>G41/SUMPRODUCT((G7:G34&gt;0)*1)</f>
        <v>0.85200892857142863</v>
      </c>
      <c r="H42" s="89"/>
      <c r="I42" s="89"/>
      <c r="J42" s="89"/>
      <c r="K42" s="89">
        <f>K41/SUMPRODUCT((K7:K34&gt;0)*1)</f>
        <v>8.0415593112244874</v>
      </c>
      <c r="L42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19" activePane="bottomLeft" state="frozen"/>
      <selection pane="bottomLeft" activeCell="H33" sqref="H33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149</v>
      </c>
      <c r="D1" s="5"/>
      <c r="E1" s="5"/>
      <c r="F1" s="5"/>
    </row>
    <row r="2" spans="1:12">
      <c r="B2" s="5"/>
      <c r="C2" s="6" t="s">
        <v>45</v>
      </c>
      <c r="D2" s="5"/>
      <c r="E2" s="5"/>
      <c r="F2" s="5"/>
      <c r="L2" s="98" t="s">
        <v>151</v>
      </c>
    </row>
    <row r="3" spans="1:12">
      <c r="B3" s="5"/>
      <c r="C3" s="6" t="str">
        <f>'ABC KOGEN'!C3</f>
        <v>Bulan April 2026</v>
      </c>
      <c r="D3" s="5"/>
      <c r="E3" s="5"/>
      <c r="F3" s="5"/>
    </row>
    <row r="4" spans="1:12">
      <c r="B4" s="8"/>
      <c r="C4" s="47">
        <f>'Summary sales'!A4</f>
        <v>46113</v>
      </c>
      <c r="D4" s="8"/>
      <c r="E4" s="5"/>
      <c r="F4" s="5"/>
      <c r="J4" s="5" t="s">
        <v>152</v>
      </c>
      <c r="K4" s="28">
        <f>MAX(K7:K38)</f>
        <v>2126.6204166666917</v>
      </c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75" t="s">
        <v>156</v>
      </c>
      <c r="I5" s="675"/>
      <c r="J5" s="675" t="s">
        <v>157</v>
      </c>
      <c r="K5" s="679" t="s">
        <v>158</v>
      </c>
      <c r="L5" s="673" t="s">
        <v>159</v>
      </c>
    </row>
    <row r="6" spans="1:12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11" t="s">
        <v>154</v>
      </c>
      <c r="J6" s="678"/>
      <c r="K6" s="680"/>
      <c r="L6" s="674"/>
    </row>
    <row r="7" spans="1:12">
      <c r="A7" s="72">
        <v>1</v>
      </c>
      <c r="B7" s="73">
        <f>C4</f>
        <v>46113</v>
      </c>
      <c r="C7" s="73">
        <f>C4</f>
        <v>46113</v>
      </c>
      <c r="D7" s="75">
        <v>0</v>
      </c>
      <c r="E7" s="73">
        <f>C7+1</f>
        <v>46114</v>
      </c>
      <c r="F7" s="75">
        <v>0</v>
      </c>
      <c r="G7" s="76">
        <f>IFERROR(((E7-C7)+(F7-D7)),"")</f>
        <v>1</v>
      </c>
      <c r="H7" s="77">
        <v>6477661.2000000002</v>
      </c>
      <c r="I7" s="77">
        <v>6496852.46</v>
      </c>
      <c r="J7" s="77">
        <f t="shared" ref="J7" si="0">I7-H7</f>
        <v>19191.259999999776</v>
      </c>
      <c r="K7" s="91">
        <f t="shared" ref="K7" si="1">J7/24</f>
        <v>799.63583333332406</v>
      </c>
      <c r="L7" s="99"/>
    </row>
    <row r="8" spans="1:12">
      <c r="A8" s="78">
        <f>A7+1</f>
        <v>2</v>
      </c>
      <c r="B8" s="74">
        <f>B7+1</f>
        <v>46114</v>
      </c>
      <c r="C8" s="74">
        <f t="shared" ref="C8:C34" si="2">B8</f>
        <v>46114</v>
      </c>
      <c r="D8" s="75">
        <v>0</v>
      </c>
      <c r="E8" s="74">
        <f t="shared" ref="E8:E34" si="3">C8+1</f>
        <v>46115</v>
      </c>
      <c r="F8" s="75">
        <v>0</v>
      </c>
      <c r="G8" s="76">
        <f>IFERROR(((E8-C8)+(F8-D8)),"")</f>
        <v>1</v>
      </c>
      <c r="H8" s="77">
        <f t="shared" ref="H8:H13" si="4">I7</f>
        <v>6496852.46</v>
      </c>
      <c r="I8" s="77">
        <v>6514486.6399999997</v>
      </c>
      <c r="J8" s="77">
        <f t="shared" ref="J8" si="5">I8-H8</f>
        <v>17634.179999999702</v>
      </c>
      <c r="K8" s="91">
        <f t="shared" ref="K8" si="6">J8/24</f>
        <v>734.75749999998754</v>
      </c>
      <c r="L8" s="36"/>
    </row>
    <row r="9" spans="1:12">
      <c r="A9" s="78">
        <f t="shared" ref="A9:B24" si="7">A8+1</f>
        <v>3</v>
      </c>
      <c r="B9" s="74">
        <f t="shared" si="7"/>
        <v>46115</v>
      </c>
      <c r="C9" s="74">
        <f t="shared" si="2"/>
        <v>46115</v>
      </c>
      <c r="D9" s="75">
        <v>0</v>
      </c>
      <c r="E9" s="74">
        <f t="shared" si="3"/>
        <v>46116</v>
      </c>
      <c r="F9" s="75">
        <v>0</v>
      </c>
      <c r="G9" s="76">
        <f>IFERROR(((E9-C9)+(F9-D9)),"")</f>
        <v>1</v>
      </c>
      <c r="H9" s="77">
        <f t="shared" si="4"/>
        <v>6514486.6399999997</v>
      </c>
      <c r="I9" s="208">
        <v>6531913.8300000001</v>
      </c>
      <c r="J9" s="77">
        <f t="shared" ref="J9" si="8">I9-H9</f>
        <v>17427.19000000041</v>
      </c>
      <c r="K9" s="91">
        <f t="shared" ref="K9" si="9">J9/24</f>
        <v>726.13291666668374</v>
      </c>
      <c r="L9" s="36"/>
    </row>
    <row r="10" spans="1:12">
      <c r="A10" s="78">
        <f t="shared" si="7"/>
        <v>4</v>
      </c>
      <c r="B10" s="74">
        <f t="shared" si="7"/>
        <v>46116</v>
      </c>
      <c r="C10" s="74">
        <f t="shared" si="2"/>
        <v>46116</v>
      </c>
      <c r="D10" s="75">
        <v>0</v>
      </c>
      <c r="E10" s="74">
        <f t="shared" si="3"/>
        <v>46117</v>
      </c>
      <c r="F10" s="75">
        <v>0</v>
      </c>
      <c r="G10" s="76">
        <f>IFERROR(((E10-C10)+(F10-D10)),"")</f>
        <v>1</v>
      </c>
      <c r="H10" s="77">
        <f t="shared" si="4"/>
        <v>6531913.8300000001</v>
      </c>
      <c r="I10" s="77">
        <v>6564398.2699999996</v>
      </c>
      <c r="J10" s="77">
        <f t="shared" ref="J10" si="10">I10-H10</f>
        <v>32484.439999999478</v>
      </c>
      <c r="K10" s="91">
        <f t="shared" ref="K10" si="11">J10/24</f>
        <v>1353.5183333333116</v>
      </c>
      <c r="L10" s="36"/>
    </row>
    <row r="11" spans="1:12">
      <c r="A11" s="78">
        <f t="shared" si="7"/>
        <v>5</v>
      </c>
      <c r="B11" s="74">
        <f t="shared" si="7"/>
        <v>46117</v>
      </c>
      <c r="C11" s="74">
        <f t="shared" si="2"/>
        <v>46117</v>
      </c>
      <c r="D11" s="75">
        <v>0</v>
      </c>
      <c r="E11" s="74">
        <f t="shared" si="3"/>
        <v>46118</v>
      </c>
      <c r="F11" s="75">
        <v>0</v>
      </c>
      <c r="G11" s="76">
        <f t="shared" ref="G11:G34" si="12">IFERROR(((E11-C11)+(F11-D11)),"")</f>
        <v>1</v>
      </c>
      <c r="H11" s="77">
        <f t="shared" si="4"/>
        <v>6564398.2699999996</v>
      </c>
      <c r="I11" s="77">
        <v>6611301.6900000004</v>
      </c>
      <c r="J11" s="77">
        <f t="shared" ref="J11" si="13">I11-H11</f>
        <v>46903.420000000857</v>
      </c>
      <c r="K11" s="91">
        <f t="shared" ref="K11" si="14">J11/24</f>
        <v>1954.3091666667024</v>
      </c>
      <c r="L11" s="36"/>
    </row>
    <row r="12" spans="1:12">
      <c r="A12" s="78">
        <f t="shared" si="7"/>
        <v>6</v>
      </c>
      <c r="B12" s="74">
        <f t="shared" si="7"/>
        <v>46118</v>
      </c>
      <c r="C12" s="74">
        <f t="shared" si="2"/>
        <v>46118</v>
      </c>
      <c r="D12" s="75">
        <v>0</v>
      </c>
      <c r="E12" s="74">
        <f t="shared" si="3"/>
        <v>46119</v>
      </c>
      <c r="F12" s="75">
        <v>0</v>
      </c>
      <c r="G12" s="76">
        <f t="shared" si="12"/>
        <v>1</v>
      </c>
      <c r="H12" s="77">
        <f t="shared" si="4"/>
        <v>6611301.6900000004</v>
      </c>
      <c r="I12" s="77">
        <v>6659384.7999999998</v>
      </c>
      <c r="J12" s="77">
        <f t="shared" ref="J12" si="15">I12-H12</f>
        <v>48083.109999999404</v>
      </c>
      <c r="K12" s="91">
        <f t="shared" ref="K12" si="16">J12/24</f>
        <v>2003.4629166666418</v>
      </c>
      <c r="L12" s="36"/>
    </row>
    <row r="13" spans="1:12">
      <c r="A13" s="78">
        <f t="shared" si="7"/>
        <v>7</v>
      </c>
      <c r="B13" s="74">
        <f t="shared" si="7"/>
        <v>46119</v>
      </c>
      <c r="C13" s="74">
        <f t="shared" si="2"/>
        <v>46119</v>
      </c>
      <c r="D13" s="75">
        <v>0</v>
      </c>
      <c r="E13" s="74">
        <f t="shared" si="3"/>
        <v>46120</v>
      </c>
      <c r="F13" s="75">
        <v>0</v>
      </c>
      <c r="G13" s="76">
        <f t="shared" si="12"/>
        <v>1</v>
      </c>
      <c r="H13" s="77">
        <f t="shared" si="4"/>
        <v>6659384.7999999998</v>
      </c>
      <c r="I13" s="77">
        <v>6704593.75</v>
      </c>
      <c r="J13" s="77">
        <f t="shared" ref="J13" si="17">I13-H13</f>
        <v>45208.950000000186</v>
      </c>
      <c r="K13" s="91">
        <f t="shared" ref="K13" si="18">J13/24</f>
        <v>1883.7062500000077</v>
      </c>
      <c r="L13" s="36"/>
    </row>
    <row r="14" spans="1:12">
      <c r="A14" s="78">
        <f t="shared" si="7"/>
        <v>8</v>
      </c>
      <c r="B14" s="74">
        <f t="shared" si="7"/>
        <v>46120</v>
      </c>
      <c r="C14" s="74">
        <f t="shared" si="2"/>
        <v>46120</v>
      </c>
      <c r="D14" s="75">
        <v>0</v>
      </c>
      <c r="E14" s="74">
        <f t="shared" si="3"/>
        <v>46121</v>
      </c>
      <c r="F14" s="75">
        <v>0</v>
      </c>
      <c r="G14" s="76">
        <f t="shared" si="12"/>
        <v>1</v>
      </c>
      <c r="H14" s="77">
        <f t="shared" ref="H14:H36" si="19">I13</f>
        <v>6704593.75</v>
      </c>
      <c r="I14" s="77">
        <v>6735166.2400000002</v>
      </c>
      <c r="J14" s="77">
        <f t="shared" ref="J14" si="20">I14-H14</f>
        <v>30572.490000000224</v>
      </c>
      <c r="K14" s="91">
        <f t="shared" ref="K14" si="21">J14/24</f>
        <v>1273.8537500000093</v>
      </c>
      <c r="L14" s="36"/>
    </row>
    <row r="15" spans="1:12">
      <c r="A15" s="78">
        <f t="shared" si="7"/>
        <v>9</v>
      </c>
      <c r="B15" s="74">
        <f t="shared" si="7"/>
        <v>46121</v>
      </c>
      <c r="C15" s="74">
        <f t="shared" si="2"/>
        <v>46121</v>
      </c>
      <c r="D15" s="75">
        <v>0</v>
      </c>
      <c r="E15" s="74">
        <f t="shared" si="3"/>
        <v>46122</v>
      </c>
      <c r="F15" s="75">
        <v>0</v>
      </c>
      <c r="G15" s="76">
        <f t="shared" si="12"/>
        <v>1</v>
      </c>
      <c r="H15" s="77">
        <f t="shared" si="19"/>
        <v>6735166.2400000002</v>
      </c>
      <c r="I15" s="230">
        <v>6758810.5899999999</v>
      </c>
      <c r="J15" s="77">
        <f t="shared" ref="J15:J36" si="22">I15-H15</f>
        <v>23644.349999999627</v>
      </c>
      <c r="K15" s="91">
        <f t="shared" ref="K15:K36" si="23">J15/24</f>
        <v>985.18124999998452</v>
      </c>
      <c r="L15" s="36"/>
    </row>
    <row r="16" spans="1:12">
      <c r="A16" s="78">
        <f t="shared" si="7"/>
        <v>10</v>
      </c>
      <c r="B16" s="74">
        <f t="shared" si="7"/>
        <v>46122</v>
      </c>
      <c r="C16" s="74">
        <f t="shared" si="2"/>
        <v>46122</v>
      </c>
      <c r="D16" s="75">
        <v>0</v>
      </c>
      <c r="E16" s="74">
        <f t="shared" si="3"/>
        <v>46123</v>
      </c>
      <c r="F16" s="75">
        <v>0</v>
      </c>
      <c r="G16" s="76">
        <f t="shared" si="12"/>
        <v>1</v>
      </c>
      <c r="H16" s="77">
        <f t="shared" si="19"/>
        <v>6758810.5899999999</v>
      </c>
      <c r="I16" s="77">
        <v>6784944.9299999997</v>
      </c>
      <c r="J16" s="77">
        <f t="shared" ref="J16" si="24">I16-H16</f>
        <v>26134.339999999851</v>
      </c>
      <c r="K16" s="91">
        <f t="shared" si="23"/>
        <v>1088.9308333333272</v>
      </c>
      <c r="L16" s="36"/>
    </row>
    <row r="17" spans="1:14">
      <c r="A17" s="78">
        <f t="shared" si="7"/>
        <v>11</v>
      </c>
      <c r="B17" s="74">
        <f t="shared" si="7"/>
        <v>46123</v>
      </c>
      <c r="C17" s="74">
        <f t="shared" si="2"/>
        <v>46123</v>
      </c>
      <c r="D17" s="75">
        <v>0</v>
      </c>
      <c r="E17" s="74">
        <f t="shared" si="3"/>
        <v>46124</v>
      </c>
      <c r="F17" s="75">
        <v>0</v>
      </c>
      <c r="G17" s="76">
        <f t="shared" si="12"/>
        <v>1</v>
      </c>
      <c r="H17" s="77">
        <f t="shared" si="19"/>
        <v>6784944.9299999997</v>
      </c>
      <c r="I17" s="77">
        <v>6818631.2199999997</v>
      </c>
      <c r="J17" s="77">
        <f t="shared" si="22"/>
        <v>33686.290000000037</v>
      </c>
      <c r="K17" s="91">
        <f t="shared" si="23"/>
        <v>1403.5954166666681</v>
      </c>
      <c r="L17" s="36"/>
    </row>
    <row r="18" spans="1:14">
      <c r="A18" s="78">
        <f t="shared" si="7"/>
        <v>12</v>
      </c>
      <c r="B18" s="74">
        <f t="shared" si="7"/>
        <v>46124</v>
      </c>
      <c r="C18" s="74">
        <f t="shared" si="2"/>
        <v>46124</v>
      </c>
      <c r="D18" s="75">
        <v>0</v>
      </c>
      <c r="E18" s="74">
        <f t="shared" si="3"/>
        <v>46125</v>
      </c>
      <c r="F18" s="75">
        <v>0</v>
      </c>
      <c r="G18" s="76">
        <f t="shared" si="12"/>
        <v>1</v>
      </c>
      <c r="H18" s="77">
        <f t="shared" si="19"/>
        <v>6818631.2199999997</v>
      </c>
      <c r="I18" s="4">
        <v>6869670.1100000003</v>
      </c>
      <c r="J18" s="77">
        <f t="shared" si="22"/>
        <v>51038.890000000596</v>
      </c>
      <c r="K18" s="91">
        <f t="shared" si="23"/>
        <v>2126.6204166666917</v>
      </c>
      <c r="L18" s="36"/>
      <c r="N18" s="3"/>
    </row>
    <row r="19" spans="1:14">
      <c r="A19" s="78">
        <f t="shared" si="7"/>
        <v>13</v>
      </c>
      <c r="B19" s="74">
        <f t="shared" si="7"/>
        <v>46125</v>
      </c>
      <c r="C19" s="74">
        <f t="shared" si="2"/>
        <v>46125</v>
      </c>
      <c r="D19" s="75">
        <v>0</v>
      </c>
      <c r="E19" s="74">
        <f t="shared" si="3"/>
        <v>46126</v>
      </c>
      <c r="F19" s="75">
        <v>0</v>
      </c>
      <c r="G19" s="76">
        <f t="shared" si="12"/>
        <v>1</v>
      </c>
      <c r="H19" s="77">
        <f t="shared" si="19"/>
        <v>6869670.1100000003</v>
      </c>
      <c r="I19" s="4">
        <v>6913474.6200000001</v>
      </c>
      <c r="J19" s="77">
        <f t="shared" si="22"/>
        <v>43804.509999999776</v>
      </c>
      <c r="K19" s="91">
        <f t="shared" si="23"/>
        <v>1825.1879166666574</v>
      </c>
      <c r="L19" s="36"/>
    </row>
    <row r="20" spans="1:14">
      <c r="A20" s="78">
        <f t="shared" si="7"/>
        <v>14</v>
      </c>
      <c r="B20" s="74">
        <f t="shared" si="7"/>
        <v>46126</v>
      </c>
      <c r="C20" s="74">
        <f t="shared" si="2"/>
        <v>46126</v>
      </c>
      <c r="D20" s="75">
        <v>0</v>
      </c>
      <c r="E20" s="74">
        <f t="shared" si="3"/>
        <v>46127</v>
      </c>
      <c r="F20" s="75">
        <v>0</v>
      </c>
      <c r="G20" s="76">
        <f t="shared" si="12"/>
        <v>1</v>
      </c>
      <c r="H20" s="77">
        <f t="shared" si="19"/>
        <v>6913474.6200000001</v>
      </c>
      <c r="I20" s="208">
        <v>6958155.8099999996</v>
      </c>
      <c r="J20" s="77">
        <f t="shared" si="22"/>
        <v>44681.189999999478</v>
      </c>
      <c r="K20" s="91">
        <f t="shared" si="23"/>
        <v>1861.7162499999783</v>
      </c>
      <c r="L20" s="101"/>
    </row>
    <row r="21" spans="1:14">
      <c r="A21" s="78">
        <f t="shared" si="7"/>
        <v>15</v>
      </c>
      <c r="B21" s="74">
        <f t="shared" si="7"/>
        <v>46127</v>
      </c>
      <c r="C21" s="74">
        <f t="shared" si="2"/>
        <v>46127</v>
      </c>
      <c r="D21" s="75">
        <v>0</v>
      </c>
      <c r="E21" s="74">
        <f t="shared" si="3"/>
        <v>46128</v>
      </c>
      <c r="F21" s="75">
        <v>0</v>
      </c>
      <c r="G21" s="76">
        <f t="shared" si="12"/>
        <v>1</v>
      </c>
      <c r="H21" s="77">
        <f t="shared" si="19"/>
        <v>6958155.8099999996</v>
      </c>
      <c r="I21" s="208">
        <v>7004799.0199999996</v>
      </c>
      <c r="J21" s="77">
        <f t="shared" si="22"/>
        <v>46643.209999999963</v>
      </c>
      <c r="K21" s="91">
        <f t="shared" si="23"/>
        <v>1943.4670833333319</v>
      </c>
      <c r="L21" s="101"/>
    </row>
    <row r="22" spans="1:14">
      <c r="A22" s="78">
        <f t="shared" si="7"/>
        <v>16</v>
      </c>
      <c r="B22" s="74">
        <f t="shared" si="7"/>
        <v>46128</v>
      </c>
      <c r="C22" s="74">
        <f t="shared" si="2"/>
        <v>46128</v>
      </c>
      <c r="D22" s="75">
        <v>0</v>
      </c>
      <c r="E22" s="74">
        <f t="shared" si="3"/>
        <v>46129</v>
      </c>
      <c r="F22" s="75">
        <v>0</v>
      </c>
      <c r="G22" s="76">
        <f t="shared" si="12"/>
        <v>1</v>
      </c>
      <c r="H22" s="77">
        <f t="shared" si="19"/>
        <v>7004799.0199999996</v>
      </c>
      <c r="I22" s="4">
        <v>7048193.7800000003</v>
      </c>
      <c r="J22" s="77">
        <f t="shared" si="22"/>
        <v>43394.760000000708</v>
      </c>
      <c r="K22" s="91">
        <f t="shared" si="23"/>
        <v>1808.1150000000296</v>
      </c>
      <c r="L22" s="101"/>
    </row>
    <row r="23" spans="1:14">
      <c r="A23" s="78">
        <f t="shared" si="7"/>
        <v>17</v>
      </c>
      <c r="B23" s="74">
        <f t="shared" si="7"/>
        <v>46129</v>
      </c>
      <c r="C23" s="74">
        <f t="shared" si="2"/>
        <v>46129</v>
      </c>
      <c r="D23" s="75">
        <v>0</v>
      </c>
      <c r="E23" s="74">
        <f t="shared" si="3"/>
        <v>46130</v>
      </c>
      <c r="F23" s="75">
        <v>0</v>
      </c>
      <c r="G23" s="76">
        <f t="shared" si="12"/>
        <v>1</v>
      </c>
      <c r="H23" s="77">
        <f t="shared" si="19"/>
        <v>7048193.7800000003</v>
      </c>
      <c r="I23" s="4">
        <v>7079684.5599999996</v>
      </c>
      <c r="J23" s="77">
        <f t="shared" si="22"/>
        <v>31490.779999999329</v>
      </c>
      <c r="K23" s="91">
        <f t="shared" si="23"/>
        <v>1312.1158333333053</v>
      </c>
      <c r="L23" s="101"/>
    </row>
    <row r="24" spans="1:14">
      <c r="A24" s="78">
        <f t="shared" si="7"/>
        <v>18</v>
      </c>
      <c r="B24" s="74">
        <f t="shared" si="7"/>
        <v>46130</v>
      </c>
      <c r="C24" s="74">
        <f t="shared" si="2"/>
        <v>46130</v>
      </c>
      <c r="D24" s="75">
        <v>0</v>
      </c>
      <c r="E24" s="74">
        <f t="shared" si="3"/>
        <v>46131</v>
      </c>
      <c r="F24" s="75">
        <v>0</v>
      </c>
      <c r="G24" s="76">
        <f t="shared" si="12"/>
        <v>1</v>
      </c>
      <c r="H24" s="77">
        <f t="shared" si="19"/>
        <v>7079684.5599999996</v>
      </c>
      <c r="I24" s="4">
        <v>7120300.4500000002</v>
      </c>
      <c r="J24" s="77">
        <f t="shared" si="22"/>
        <v>40615.890000000596</v>
      </c>
      <c r="K24" s="91">
        <f t="shared" si="23"/>
        <v>1692.3287500000249</v>
      </c>
      <c r="L24" s="101"/>
    </row>
    <row r="25" spans="1:14">
      <c r="A25" s="78">
        <f t="shared" ref="A25:B34" si="25">A24+1</f>
        <v>19</v>
      </c>
      <c r="B25" s="74">
        <f t="shared" si="25"/>
        <v>46131</v>
      </c>
      <c r="C25" s="74">
        <f t="shared" si="2"/>
        <v>46131</v>
      </c>
      <c r="D25" s="75">
        <v>0</v>
      </c>
      <c r="E25" s="74">
        <f t="shared" si="3"/>
        <v>46132</v>
      </c>
      <c r="F25" s="75">
        <v>0</v>
      </c>
      <c r="G25" s="76">
        <f t="shared" si="12"/>
        <v>1</v>
      </c>
      <c r="H25" s="77">
        <f t="shared" si="19"/>
        <v>7120300.4500000002</v>
      </c>
      <c r="I25" s="77">
        <v>7168950.1699999999</v>
      </c>
      <c r="J25" s="77">
        <f t="shared" si="22"/>
        <v>48649.719999999739</v>
      </c>
      <c r="K25" s="91">
        <f t="shared" si="23"/>
        <v>2027.0716666666558</v>
      </c>
      <c r="L25" s="101"/>
    </row>
    <row r="26" spans="1:14">
      <c r="A26" s="78">
        <f t="shared" si="25"/>
        <v>20</v>
      </c>
      <c r="B26" s="74">
        <f t="shared" si="25"/>
        <v>46132</v>
      </c>
      <c r="C26" s="74">
        <f t="shared" si="2"/>
        <v>46132</v>
      </c>
      <c r="D26" s="75">
        <v>0</v>
      </c>
      <c r="E26" s="74">
        <f t="shared" si="3"/>
        <v>46133</v>
      </c>
      <c r="F26" s="75">
        <v>0</v>
      </c>
      <c r="G26" s="76">
        <f t="shared" si="12"/>
        <v>1</v>
      </c>
      <c r="H26" s="77">
        <f t="shared" si="19"/>
        <v>7168950.1699999999</v>
      </c>
      <c r="I26" s="77">
        <v>7215396.79</v>
      </c>
      <c r="J26" s="77">
        <f t="shared" si="22"/>
        <v>46446.620000000112</v>
      </c>
      <c r="K26" s="91">
        <f t="shared" si="23"/>
        <v>1935.2758333333379</v>
      </c>
      <c r="L26" s="101"/>
    </row>
    <row r="27" spans="1:14">
      <c r="A27" s="78">
        <f t="shared" si="25"/>
        <v>21</v>
      </c>
      <c r="B27" s="74">
        <f t="shared" si="25"/>
        <v>46133</v>
      </c>
      <c r="C27" s="74">
        <f t="shared" si="2"/>
        <v>46133</v>
      </c>
      <c r="D27" s="75">
        <v>0</v>
      </c>
      <c r="E27" s="74">
        <f t="shared" si="3"/>
        <v>46134</v>
      </c>
      <c r="F27" s="75">
        <v>0</v>
      </c>
      <c r="G27" s="76">
        <f t="shared" si="12"/>
        <v>1</v>
      </c>
      <c r="H27" s="77">
        <f t="shared" si="19"/>
        <v>7215396.79</v>
      </c>
      <c r="I27" s="77">
        <v>7264151.9800000004</v>
      </c>
      <c r="J27" s="77">
        <f t="shared" si="22"/>
        <v>48755.19000000041</v>
      </c>
      <c r="K27" s="91">
        <f t="shared" si="23"/>
        <v>2031.466250000017</v>
      </c>
      <c r="L27" s="101"/>
    </row>
    <row r="28" spans="1:14">
      <c r="A28" s="78">
        <f t="shared" si="25"/>
        <v>22</v>
      </c>
      <c r="B28" s="74">
        <f t="shared" si="25"/>
        <v>46134</v>
      </c>
      <c r="C28" s="74">
        <f t="shared" si="2"/>
        <v>46134</v>
      </c>
      <c r="D28" s="75">
        <v>0</v>
      </c>
      <c r="E28" s="74">
        <f t="shared" si="3"/>
        <v>46135</v>
      </c>
      <c r="F28" s="75">
        <v>0</v>
      </c>
      <c r="G28" s="76">
        <f t="shared" si="12"/>
        <v>1</v>
      </c>
      <c r="H28" s="77">
        <f t="shared" si="19"/>
        <v>7264151.9800000004</v>
      </c>
      <c r="I28" s="77">
        <v>7309564.46</v>
      </c>
      <c r="J28" s="77">
        <f t="shared" si="22"/>
        <v>45412.479999999516</v>
      </c>
      <c r="K28" s="91">
        <f t="shared" si="23"/>
        <v>1892.1866666666465</v>
      </c>
      <c r="L28" s="101"/>
    </row>
    <row r="29" spans="1:14">
      <c r="A29" s="78">
        <f t="shared" si="25"/>
        <v>23</v>
      </c>
      <c r="B29" s="74">
        <f t="shared" si="25"/>
        <v>46135</v>
      </c>
      <c r="C29" s="74">
        <f t="shared" si="2"/>
        <v>46135</v>
      </c>
      <c r="D29" s="75">
        <v>0</v>
      </c>
      <c r="E29" s="74">
        <f t="shared" si="3"/>
        <v>46136</v>
      </c>
      <c r="F29" s="75">
        <v>0</v>
      </c>
      <c r="G29" s="76">
        <f t="shared" si="12"/>
        <v>1</v>
      </c>
      <c r="H29" s="77">
        <f t="shared" si="19"/>
        <v>7309564.46</v>
      </c>
      <c r="I29" s="77">
        <v>7346742.2000000002</v>
      </c>
      <c r="J29" s="77">
        <f t="shared" si="22"/>
        <v>37177.740000000224</v>
      </c>
      <c r="K29" s="91">
        <f t="shared" si="23"/>
        <v>1549.0725000000093</v>
      </c>
      <c r="L29" s="101"/>
    </row>
    <row r="30" spans="1:14">
      <c r="A30" s="78">
        <f t="shared" si="25"/>
        <v>24</v>
      </c>
      <c r="B30" s="74">
        <f t="shared" si="25"/>
        <v>46136</v>
      </c>
      <c r="C30" s="74">
        <f t="shared" si="2"/>
        <v>46136</v>
      </c>
      <c r="D30" s="75">
        <v>0</v>
      </c>
      <c r="E30" s="74">
        <f t="shared" si="3"/>
        <v>46137</v>
      </c>
      <c r="F30" s="75">
        <v>0</v>
      </c>
      <c r="G30" s="76">
        <f t="shared" si="12"/>
        <v>1</v>
      </c>
      <c r="H30" s="77">
        <f t="shared" si="19"/>
        <v>7346742.2000000002</v>
      </c>
      <c r="I30" s="77">
        <v>7381129.21</v>
      </c>
      <c r="J30" s="77">
        <f t="shared" si="22"/>
        <v>34387.009999999776</v>
      </c>
      <c r="K30" s="91">
        <f t="shared" si="23"/>
        <v>1432.7920833333239</v>
      </c>
      <c r="L30" s="101"/>
    </row>
    <row r="31" spans="1:14">
      <c r="A31" s="78">
        <f t="shared" si="25"/>
        <v>25</v>
      </c>
      <c r="B31" s="74">
        <f t="shared" si="25"/>
        <v>46137</v>
      </c>
      <c r="C31" s="74">
        <f t="shared" si="2"/>
        <v>46137</v>
      </c>
      <c r="D31" s="75">
        <v>0</v>
      </c>
      <c r="E31" s="74">
        <f t="shared" si="3"/>
        <v>46138</v>
      </c>
      <c r="F31" s="75">
        <v>0</v>
      </c>
      <c r="G31" s="76">
        <f t="shared" si="12"/>
        <v>1</v>
      </c>
      <c r="H31" s="77">
        <f t="shared" si="19"/>
        <v>7381129.21</v>
      </c>
      <c r="I31" s="77">
        <v>7419469</v>
      </c>
      <c r="J31" s="77">
        <f t="shared" si="22"/>
        <v>38339.790000000037</v>
      </c>
      <c r="K31" s="91">
        <f t="shared" si="23"/>
        <v>1597.4912500000016</v>
      </c>
      <c r="L31" s="101"/>
    </row>
    <row r="32" spans="1:14">
      <c r="A32" s="78">
        <f t="shared" si="25"/>
        <v>26</v>
      </c>
      <c r="B32" s="74">
        <f t="shared" si="25"/>
        <v>46138</v>
      </c>
      <c r="C32" s="74">
        <f t="shared" si="2"/>
        <v>46138</v>
      </c>
      <c r="D32" s="75">
        <v>0</v>
      </c>
      <c r="E32" s="74">
        <f t="shared" si="3"/>
        <v>46139</v>
      </c>
      <c r="F32" s="75">
        <v>0</v>
      </c>
      <c r="G32" s="76">
        <f t="shared" si="12"/>
        <v>1</v>
      </c>
      <c r="H32" s="77">
        <f t="shared" si="19"/>
        <v>7419469</v>
      </c>
      <c r="I32" s="77">
        <v>7468895.3700000001</v>
      </c>
      <c r="J32" s="77">
        <f t="shared" si="22"/>
        <v>49426.370000000112</v>
      </c>
      <c r="K32" s="91">
        <f t="shared" si="23"/>
        <v>2059.4320833333381</v>
      </c>
      <c r="L32" s="101"/>
    </row>
    <row r="33" spans="1:12">
      <c r="A33" s="78">
        <f t="shared" si="25"/>
        <v>27</v>
      </c>
      <c r="B33" s="74">
        <f t="shared" si="25"/>
        <v>46139</v>
      </c>
      <c r="C33" s="74">
        <f t="shared" si="2"/>
        <v>46139</v>
      </c>
      <c r="D33" s="75">
        <v>0</v>
      </c>
      <c r="E33" s="74">
        <f t="shared" si="3"/>
        <v>46140</v>
      </c>
      <c r="F33" s="75">
        <v>0</v>
      </c>
      <c r="G33" s="76">
        <f t="shared" si="12"/>
        <v>1</v>
      </c>
      <c r="H33" s="77">
        <f t="shared" si="19"/>
        <v>7468895.3700000001</v>
      </c>
      <c r="I33" s="77">
        <v>7513348.1799999997</v>
      </c>
      <c r="J33" s="77">
        <f t="shared" si="22"/>
        <v>44452.80999999959</v>
      </c>
      <c r="K33" s="91">
        <f t="shared" si="23"/>
        <v>1852.2004166666495</v>
      </c>
      <c r="L33" s="101"/>
    </row>
    <row r="34" spans="1:12">
      <c r="A34" s="78">
        <f t="shared" si="25"/>
        <v>28</v>
      </c>
      <c r="B34" s="74">
        <f t="shared" si="25"/>
        <v>46140</v>
      </c>
      <c r="C34" s="74">
        <f t="shared" si="2"/>
        <v>46140</v>
      </c>
      <c r="D34" s="75">
        <v>0</v>
      </c>
      <c r="E34" s="74">
        <f t="shared" si="3"/>
        <v>46141</v>
      </c>
      <c r="F34" s="75">
        <v>0</v>
      </c>
      <c r="G34" s="76">
        <f t="shared" si="12"/>
        <v>1</v>
      </c>
      <c r="H34" s="77">
        <f t="shared" si="19"/>
        <v>7513348.1799999997</v>
      </c>
      <c r="I34" s="77">
        <v>7561658.5099999998</v>
      </c>
      <c r="J34" s="77">
        <f t="shared" si="22"/>
        <v>48310.330000000075</v>
      </c>
      <c r="K34" s="91">
        <f t="shared" si="23"/>
        <v>2012.9304166666698</v>
      </c>
      <c r="L34" s="36"/>
    </row>
    <row r="35" spans="1:12">
      <c r="A35" s="78">
        <f t="shared" ref="A35:B35" si="26">A34+1</f>
        <v>29</v>
      </c>
      <c r="B35" s="74">
        <f t="shared" si="26"/>
        <v>46141</v>
      </c>
      <c r="C35" s="74">
        <f t="shared" ref="C35:C36" si="27">B35</f>
        <v>46141</v>
      </c>
      <c r="D35" s="75">
        <v>0</v>
      </c>
      <c r="E35" s="74">
        <f t="shared" ref="E35:E36" si="28">C35+1</f>
        <v>46142</v>
      </c>
      <c r="F35" s="75">
        <v>0</v>
      </c>
      <c r="G35" s="76">
        <f t="shared" ref="G35:G36" si="29">IFERROR(((E35-C35)+(F35-D35)),"")</f>
        <v>1</v>
      </c>
      <c r="H35" s="77">
        <f t="shared" si="19"/>
        <v>7561658.5099999998</v>
      </c>
      <c r="I35" s="77">
        <v>7599472.29</v>
      </c>
      <c r="J35" s="77">
        <f t="shared" si="22"/>
        <v>37813.780000000261</v>
      </c>
      <c r="K35" s="91">
        <f t="shared" si="23"/>
        <v>1575.5741666666775</v>
      </c>
      <c r="L35" s="36"/>
    </row>
    <row r="36" spans="1:12">
      <c r="A36" s="78">
        <f t="shared" ref="A36:B36" si="30">A35+1</f>
        <v>30</v>
      </c>
      <c r="B36" s="74">
        <f t="shared" si="30"/>
        <v>46142</v>
      </c>
      <c r="C36" s="74">
        <f t="shared" si="27"/>
        <v>46142</v>
      </c>
      <c r="D36" s="75">
        <v>0</v>
      </c>
      <c r="E36" s="74">
        <f t="shared" si="28"/>
        <v>46143</v>
      </c>
      <c r="F36" s="75">
        <v>0</v>
      </c>
      <c r="G36" s="76">
        <f t="shared" si="29"/>
        <v>1</v>
      </c>
      <c r="H36" s="77">
        <f t="shared" si="19"/>
        <v>7599472.29</v>
      </c>
      <c r="I36" s="77">
        <v>7635723.4900000002</v>
      </c>
      <c r="J36" s="77">
        <f t="shared" si="22"/>
        <v>36251.200000000186</v>
      </c>
      <c r="K36" s="91">
        <f t="shared" si="23"/>
        <v>1510.4666666666744</v>
      </c>
      <c r="L36" s="36"/>
    </row>
    <row r="37" spans="1:12">
      <c r="A37" s="78"/>
      <c r="B37" s="74"/>
      <c r="C37" s="74"/>
      <c r="D37" s="75"/>
      <c r="E37" s="74"/>
      <c r="F37" s="75"/>
      <c r="G37" s="76"/>
      <c r="H37" s="77"/>
      <c r="I37" s="77"/>
      <c r="J37" s="77"/>
      <c r="K37" s="91"/>
      <c r="L37" s="36"/>
    </row>
    <row r="38" spans="1:12">
      <c r="A38" s="79"/>
      <c r="B38" s="20"/>
      <c r="C38" s="20"/>
      <c r="D38" s="80"/>
      <c r="E38" s="20"/>
      <c r="F38" s="80"/>
      <c r="G38" s="80"/>
      <c r="H38" s="92"/>
      <c r="I38" s="92"/>
      <c r="J38" s="92"/>
      <c r="K38" s="40"/>
      <c r="L38" s="41"/>
    </row>
    <row r="39" spans="1:12">
      <c r="A39" s="82" t="s">
        <v>7</v>
      </c>
      <c r="B39" s="83"/>
      <c r="C39" s="83"/>
      <c r="D39" s="83"/>
      <c r="E39" s="83"/>
      <c r="F39" s="83"/>
      <c r="G39" s="84">
        <f>SUM(G7:G34)</f>
        <v>28</v>
      </c>
      <c r="H39" s="85"/>
      <c r="I39" s="85"/>
      <c r="J39" s="93">
        <f>SUM(J7:J38)</f>
        <v>1158062.29</v>
      </c>
      <c r="K39" s="93">
        <f>AVERAGE(K7:K34)</f>
        <v>1613.0912351190473</v>
      </c>
      <c r="L39" s="94"/>
    </row>
    <row r="40" spans="1:12">
      <c r="A40" s="86" t="s">
        <v>127</v>
      </c>
      <c r="B40" s="87"/>
      <c r="C40" s="87"/>
      <c r="D40" s="87"/>
      <c r="E40" s="87"/>
      <c r="F40" s="87"/>
      <c r="G40" s="88">
        <f>G39/SUMPRODUCT((G7:G34&gt;0)*1)</f>
        <v>1</v>
      </c>
      <c r="H40" s="89"/>
      <c r="I40" s="89"/>
      <c r="J40" s="89"/>
      <c r="K40" s="89">
        <f>K39/SUMPRODUCT((K7:K34&gt;0)*1)</f>
        <v>57.610401254251691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16" activePane="bottomLeft" state="frozen"/>
      <selection pane="bottomLef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3" width="9.140625" style="1"/>
    <col min="14" max="14" width="11.7109375" style="1" customWidth="1"/>
    <col min="15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149</v>
      </c>
      <c r="D1" s="5"/>
      <c r="E1" s="5"/>
      <c r="F1" s="5"/>
    </row>
    <row r="2" spans="1:12">
      <c r="B2" s="5"/>
      <c r="C2" s="6" t="s">
        <v>162</v>
      </c>
      <c r="D2" s="5"/>
      <c r="E2" s="5"/>
      <c r="F2" s="5"/>
      <c r="L2" s="98" t="s">
        <v>151</v>
      </c>
    </row>
    <row r="3" spans="1:12">
      <c r="B3" s="5"/>
      <c r="C3" s="6" t="str">
        <f>ASAHIMAS!C3</f>
        <v>Bulan April 2026</v>
      </c>
      <c r="D3" s="5"/>
      <c r="E3" s="5"/>
      <c r="F3" s="5"/>
    </row>
    <row r="4" spans="1:12">
      <c r="B4" s="8"/>
      <c r="C4" s="47">
        <f>'Summary sales'!A4</f>
        <v>46113</v>
      </c>
      <c r="D4" s="8"/>
      <c r="E4" s="5"/>
      <c r="F4" s="5"/>
      <c r="J4" s="5" t="s">
        <v>152</v>
      </c>
      <c r="K4" s="28">
        <f>MAX(K7:K38)</f>
        <v>423.60791666667018</v>
      </c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75" t="s">
        <v>156</v>
      </c>
      <c r="I5" s="675"/>
      <c r="J5" s="675" t="s">
        <v>157</v>
      </c>
      <c r="K5" s="679" t="s">
        <v>158</v>
      </c>
      <c r="L5" s="673" t="s">
        <v>159</v>
      </c>
    </row>
    <row r="6" spans="1:12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11" t="s">
        <v>154</v>
      </c>
      <c r="J6" s="678"/>
      <c r="K6" s="680"/>
      <c r="L6" s="674"/>
    </row>
    <row r="7" spans="1:12">
      <c r="A7" s="72">
        <v>1</v>
      </c>
      <c r="B7" s="73">
        <f>C4</f>
        <v>46113</v>
      </c>
      <c r="C7" s="73">
        <f>C4</f>
        <v>46113</v>
      </c>
      <c r="D7" s="207">
        <v>0</v>
      </c>
      <c r="E7" s="73">
        <f t="shared" ref="E7:E13" si="0">C7+1</f>
        <v>46114</v>
      </c>
      <c r="F7" s="207">
        <v>0</v>
      </c>
      <c r="G7" s="76">
        <f>IFERROR(((E7-C7)+(F7-D7)),"")</f>
        <v>1</v>
      </c>
      <c r="H7" s="77">
        <v>1288195.96</v>
      </c>
      <c r="I7" s="77">
        <v>1297834.48</v>
      </c>
      <c r="J7" s="77">
        <f t="shared" ref="J7" si="1">I7-H7</f>
        <v>9638.5200000000186</v>
      </c>
      <c r="K7" s="91">
        <f t="shared" ref="K7" si="2">J7/24</f>
        <v>401.60500000000076</v>
      </c>
      <c r="L7" s="99"/>
    </row>
    <row r="8" spans="1:12">
      <c r="A8" s="78">
        <f>A7+1</f>
        <v>2</v>
      </c>
      <c r="B8" s="74">
        <f>B7+1</f>
        <v>46114</v>
      </c>
      <c r="C8" s="74">
        <f t="shared" ref="C8:C34" si="3">B8</f>
        <v>46114</v>
      </c>
      <c r="D8" s="75">
        <v>0</v>
      </c>
      <c r="E8" s="74">
        <f t="shared" si="0"/>
        <v>46115</v>
      </c>
      <c r="F8" s="75">
        <v>0</v>
      </c>
      <c r="G8" s="76">
        <f>IFERROR(((E8-C8)+(F8-D8)),"")</f>
        <v>1</v>
      </c>
      <c r="H8" s="77">
        <f t="shared" ref="H8:H13" si="4">I7</f>
        <v>1297834.48</v>
      </c>
      <c r="I8" s="77">
        <v>1307910.82</v>
      </c>
      <c r="J8" s="77">
        <f t="shared" ref="J8" si="5">I8-H8</f>
        <v>10076.340000000084</v>
      </c>
      <c r="K8" s="91">
        <f t="shared" ref="K8" si="6">J8/24</f>
        <v>419.84750000000349</v>
      </c>
      <c r="L8" s="36"/>
    </row>
    <row r="9" spans="1:12">
      <c r="A9" s="78">
        <f t="shared" ref="A9:B24" si="7">A8+1</f>
        <v>3</v>
      </c>
      <c r="B9" s="74">
        <f t="shared" si="7"/>
        <v>46115</v>
      </c>
      <c r="C9" s="74">
        <f t="shared" si="3"/>
        <v>46115</v>
      </c>
      <c r="D9" s="75">
        <v>0</v>
      </c>
      <c r="E9" s="74">
        <f t="shared" si="0"/>
        <v>46116</v>
      </c>
      <c r="F9" s="75">
        <v>0</v>
      </c>
      <c r="G9" s="76">
        <f>IFERROR(((E9-C9)+(F9-D9)),"")</f>
        <v>1</v>
      </c>
      <c r="H9" s="77">
        <f t="shared" si="4"/>
        <v>1307910.82</v>
      </c>
      <c r="I9" s="77">
        <v>1318024.1399999999</v>
      </c>
      <c r="J9" s="77">
        <f t="shared" ref="J9" si="8">I9-H9</f>
        <v>10113.319999999832</v>
      </c>
      <c r="K9" s="91">
        <f t="shared" ref="K9" si="9">J9/24</f>
        <v>421.38833333332633</v>
      </c>
      <c r="L9" s="36"/>
    </row>
    <row r="10" spans="1:12">
      <c r="A10" s="78">
        <f t="shared" si="7"/>
        <v>4</v>
      </c>
      <c r="B10" s="74">
        <f t="shared" si="7"/>
        <v>46116</v>
      </c>
      <c r="C10" s="74">
        <f t="shared" si="3"/>
        <v>46116</v>
      </c>
      <c r="D10" s="75">
        <v>0</v>
      </c>
      <c r="E10" s="74">
        <f t="shared" si="0"/>
        <v>46117</v>
      </c>
      <c r="F10" s="75">
        <v>0</v>
      </c>
      <c r="G10" s="76">
        <f>IFERROR(((E10-C10)+(F10-D10)),"")</f>
        <v>1</v>
      </c>
      <c r="H10" s="77">
        <f t="shared" si="4"/>
        <v>1318024.1399999999</v>
      </c>
      <c r="I10" s="77">
        <v>1328190.73</v>
      </c>
      <c r="J10" s="77">
        <f t="shared" ref="J10" si="10">I10-H10</f>
        <v>10166.590000000084</v>
      </c>
      <c r="K10" s="91">
        <f t="shared" ref="K10" si="11">J10/24</f>
        <v>423.60791666667018</v>
      </c>
      <c r="L10" s="36"/>
    </row>
    <row r="11" spans="1:12">
      <c r="A11" s="78">
        <f t="shared" si="7"/>
        <v>5</v>
      </c>
      <c r="B11" s="74">
        <f t="shared" si="7"/>
        <v>46117</v>
      </c>
      <c r="C11" s="74">
        <f t="shared" si="3"/>
        <v>46117</v>
      </c>
      <c r="D11" s="75">
        <v>0</v>
      </c>
      <c r="E11" s="74">
        <f t="shared" si="0"/>
        <v>46118</v>
      </c>
      <c r="F11" s="75">
        <v>0</v>
      </c>
      <c r="G11" s="76">
        <f t="shared" ref="G11:G34" si="12">IFERROR(((E11-C11)+(F11-D11)),"")</f>
        <v>1</v>
      </c>
      <c r="H11" s="77">
        <f t="shared" si="4"/>
        <v>1328190.73</v>
      </c>
      <c r="I11" s="77">
        <v>1338043.8899999999</v>
      </c>
      <c r="J11" s="77">
        <f t="shared" ref="J11" si="13">I11-H11</f>
        <v>9853.1599999999162</v>
      </c>
      <c r="K11" s="91">
        <f t="shared" ref="K11" si="14">J11/24</f>
        <v>410.54833333332982</v>
      </c>
      <c r="L11" s="36"/>
    </row>
    <row r="12" spans="1:12">
      <c r="A12" s="78">
        <f t="shared" si="7"/>
        <v>6</v>
      </c>
      <c r="B12" s="74">
        <f t="shared" si="7"/>
        <v>46118</v>
      </c>
      <c r="C12" s="74">
        <f t="shared" si="3"/>
        <v>46118</v>
      </c>
      <c r="D12" s="75">
        <v>0</v>
      </c>
      <c r="E12" s="74">
        <f t="shared" si="0"/>
        <v>46119</v>
      </c>
      <c r="F12" s="75">
        <v>0</v>
      </c>
      <c r="G12" s="76">
        <f t="shared" si="12"/>
        <v>1</v>
      </c>
      <c r="H12" s="77">
        <f t="shared" si="4"/>
        <v>1338043.8899999999</v>
      </c>
      <c r="I12" s="77">
        <v>1342067.6299999999</v>
      </c>
      <c r="J12" s="77">
        <f t="shared" ref="J12" si="15">I12-H12</f>
        <v>4023.7399999999907</v>
      </c>
      <c r="K12" s="91">
        <f t="shared" ref="K12" si="16">J12/24</f>
        <v>167.65583333333294</v>
      </c>
      <c r="L12" s="36"/>
    </row>
    <row r="13" spans="1:12">
      <c r="A13" s="78">
        <f t="shared" si="7"/>
        <v>7</v>
      </c>
      <c r="B13" s="74">
        <f t="shared" si="7"/>
        <v>46119</v>
      </c>
      <c r="C13" s="74">
        <f t="shared" si="3"/>
        <v>46119</v>
      </c>
      <c r="D13" s="75">
        <v>0</v>
      </c>
      <c r="E13" s="74">
        <f t="shared" si="0"/>
        <v>46120</v>
      </c>
      <c r="F13" s="75">
        <v>0</v>
      </c>
      <c r="G13" s="76">
        <f t="shared" si="12"/>
        <v>1</v>
      </c>
      <c r="H13" s="77">
        <f t="shared" si="4"/>
        <v>1342067.6299999999</v>
      </c>
      <c r="I13" s="77">
        <v>1345811.77</v>
      </c>
      <c r="J13" s="77">
        <f t="shared" ref="J13" si="17">I13-H13</f>
        <v>3744.1400000001304</v>
      </c>
      <c r="K13" s="91">
        <f t="shared" ref="K13" si="18">J13/24</f>
        <v>156.00583333333876</v>
      </c>
      <c r="L13" s="36"/>
    </row>
    <row r="14" spans="1:12">
      <c r="A14" s="78">
        <f t="shared" si="7"/>
        <v>8</v>
      </c>
      <c r="B14" s="74">
        <f t="shared" si="7"/>
        <v>46120</v>
      </c>
      <c r="C14" s="74">
        <f t="shared" si="3"/>
        <v>46120</v>
      </c>
      <c r="D14" s="75">
        <v>0</v>
      </c>
      <c r="E14" s="74">
        <f t="shared" ref="E14" si="19">C14+1</f>
        <v>46121</v>
      </c>
      <c r="F14" s="75">
        <v>0</v>
      </c>
      <c r="G14" s="76">
        <f t="shared" si="12"/>
        <v>1</v>
      </c>
      <c r="H14" s="77">
        <f t="shared" ref="H14:H36" si="20">I13</f>
        <v>1345811.77</v>
      </c>
      <c r="I14" s="77">
        <v>1349635.81</v>
      </c>
      <c r="J14" s="77">
        <f t="shared" ref="J14" si="21">I14-H14</f>
        <v>3824.0400000000373</v>
      </c>
      <c r="K14" s="91">
        <f t="shared" ref="K14" si="22">J14/24</f>
        <v>159.33500000000154</v>
      </c>
      <c r="L14" s="36"/>
    </row>
    <row r="15" spans="1:12">
      <c r="A15" s="78">
        <f t="shared" si="7"/>
        <v>9</v>
      </c>
      <c r="B15" s="74">
        <f t="shared" si="7"/>
        <v>46121</v>
      </c>
      <c r="C15" s="74">
        <f t="shared" si="3"/>
        <v>46121</v>
      </c>
      <c r="D15" s="75">
        <v>0</v>
      </c>
      <c r="E15" s="74">
        <f t="shared" ref="E15" si="23">C15+1</f>
        <v>46122</v>
      </c>
      <c r="F15" s="75">
        <v>0</v>
      </c>
      <c r="G15" s="76">
        <f t="shared" si="12"/>
        <v>1</v>
      </c>
      <c r="H15" s="77">
        <f t="shared" si="20"/>
        <v>1349635.81</v>
      </c>
      <c r="I15" s="77">
        <v>1353428.5</v>
      </c>
      <c r="J15" s="77">
        <f t="shared" ref="J15:J36" si="24">I15-H15</f>
        <v>3792.6899999999441</v>
      </c>
      <c r="K15" s="91">
        <f t="shared" ref="K15:K36" si="25">J15/24</f>
        <v>158.02874999999767</v>
      </c>
      <c r="L15" s="101"/>
    </row>
    <row r="16" spans="1:12">
      <c r="A16" s="78">
        <f t="shared" si="7"/>
        <v>10</v>
      </c>
      <c r="B16" s="74">
        <f t="shared" si="7"/>
        <v>46122</v>
      </c>
      <c r="C16" s="74">
        <f t="shared" si="3"/>
        <v>46122</v>
      </c>
      <c r="D16" s="75">
        <v>0</v>
      </c>
      <c r="E16" s="74">
        <f t="shared" ref="E16:E34" si="26">C16+1</f>
        <v>46123</v>
      </c>
      <c r="F16" s="75">
        <v>0</v>
      </c>
      <c r="G16" s="76">
        <f t="shared" si="12"/>
        <v>1</v>
      </c>
      <c r="H16" s="77">
        <f t="shared" si="20"/>
        <v>1353428.5</v>
      </c>
      <c r="I16" s="77">
        <v>1357189.55</v>
      </c>
      <c r="J16" s="77">
        <f t="shared" si="24"/>
        <v>3761.0500000000466</v>
      </c>
      <c r="K16" s="91">
        <f t="shared" si="25"/>
        <v>156.71041666666861</v>
      </c>
      <c r="L16" s="101"/>
    </row>
    <row r="17" spans="1:14">
      <c r="A17" s="78">
        <f t="shared" si="7"/>
        <v>11</v>
      </c>
      <c r="B17" s="74">
        <f t="shared" si="7"/>
        <v>46123</v>
      </c>
      <c r="C17" s="74">
        <f t="shared" si="3"/>
        <v>46123</v>
      </c>
      <c r="D17" s="75">
        <v>0</v>
      </c>
      <c r="E17" s="74">
        <f t="shared" si="26"/>
        <v>46124</v>
      </c>
      <c r="F17" s="75">
        <v>0</v>
      </c>
      <c r="G17" s="76">
        <f t="shared" si="12"/>
        <v>1</v>
      </c>
      <c r="H17" s="77">
        <f t="shared" si="20"/>
        <v>1357189.55</v>
      </c>
      <c r="I17" s="77">
        <v>1360914.51</v>
      </c>
      <c r="J17" s="77">
        <f t="shared" si="24"/>
        <v>3724.9599999999627</v>
      </c>
      <c r="K17" s="91">
        <f t="shared" si="25"/>
        <v>155.20666666666511</v>
      </c>
      <c r="L17" s="101"/>
    </row>
    <row r="18" spans="1:14">
      <c r="A18" s="78">
        <f t="shared" si="7"/>
        <v>12</v>
      </c>
      <c r="B18" s="74">
        <f t="shared" si="7"/>
        <v>46124</v>
      </c>
      <c r="C18" s="74">
        <f t="shared" si="3"/>
        <v>46124</v>
      </c>
      <c r="D18" s="75">
        <v>0</v>
      </c>
      <c r="E18" s="74">
        <f t="shared" si="26"/>
        <v>46125</v>
      </c>
      <c r="F18" s="75">
        <v>0</v>
      </c>
      <c r="G18" s="76">
        <f t="shared" si="12"/>
        <v>1</v>
      </c>
      <c r="H18" s="77">
        <f t="shared" si="20"/>
        <v>1360914.51</v>
      </c>
      <c r="I18" s="77">
        <v>1364685.33</v>
      </c>
      <c r="J18" s="77">
        <f t="shared" si="24"/>
        <v>3770.8200000000652</v>
      </c>
      <c r="K18" s="91">
        <f t="shared" si="25"/>
        <v>157.11750000000271</v>
      </c>
      <c r="L18" s="101"/>
      <c r="N18" s="3"/>
    </row>
    <row r="19" spans="1:14">
      <c r="A19" s="78">
        <f t="shared" si="7"/>
        <v>13</v>
      </c>
      <c r="B19" s="74">
        <f t="shared" si="7"/>
        <v>46125</v>
      </c>
      <c r="C19" s="74">
        <f t="shared" si="3"/>
        <v>46125</v>
      </c>
      <c r="D19" s="75">
        <v>0</v>
      </c>
      <c r="E19" s="74">
        <f t="shared" si="26"/>
        <v>46126</v>
      </c>
      <c r="F19" s="75">
        <v>0</v>
      </c>
      <c r="G19" s="76">
        <f t="shared" si="12"/>
        <v>1</v>
      </c>
      <c r="H19" s="77">
        <f t="shared" si="20"/>
        <v>1364685.33</v>
      </c>
      <c r="I19" s="77">
        <v>1368416.56</v>
      </c>
      <c r="J19" s="77">
        <f t="shared" si="24"/>
        <v>3731.2299999999814</v>
      </c>
      <c r="K19" s="91">
        <f t="shared" si="25"/>
        <v>155.4679166666659</v>
      </c>
      <c r="L19" s="101"/>
    </row>
    <row r="20" spans="1:14">
      <c r="A20" s="78">
        <f t="shared" si="7"/>
        <v>14</v>
      </c>
      <c r="B20" s="74">
        <f t="shared" si="7"/>
        <v>46126</v>
      </c>
      <c r="C20" s="74">
        <f t="shared" si="3"/>
        <v>46126</v>
      </c>
      <c r="D20" s="75">
        <v>0</v>
      </c>
      <c r="E20" s="74">
        <f t="shared" si="26"/>
        <v>46127</v>
      </c>
      <c r="F20" s="75">
        <v>0</v>
      </c>
      <c r="G20" s="76">
        <f t="shared" si="12"/>
        <v>1</v>
      </c>
      <c r="H20" s="77">
        <f t="shared" si="20"/>
        <v>1368416.56</v>
      </c>
      <c r="I20" s="77">
        <v>1372097.61</v>
      </c>
      <c r="J20" s="77">
        <f t="shared" si="24"/>
        <v>3681.0500000000466</v>
      </c>
      <c r="K20" s="91">
        <f t="shared" si="25"/>
        <v>153.37708333333526</v>
      </c>
      <c r="L20" s="101"/>
    </row>
    <row r="21" spans="1:14">
      <c r="A21" s="78">
        <f t="shared" si="7"/>
        <v>15</v>
      </c>
      <c r="B21" s="74">
        <f t="shared" si="7"/>
        <v>46127</v>
      </c>
      <c r="C21" s="74">
        <f t="shared" si="3"/>
        <v>46127</v>
      </c>
      <c r="D21" s="75">
        <v>0</v>
      </c>
      <c r="E21" s="74">
        <f t="shared" si="26"/>
        <v>46128</v>
      </c>
      <c r="F21" s="75">
        <v>0</v>
      </c>
      <c r="G21" s="76">
        <f t="shared" si="12"/>
        <v>1</v>
      </c>
      <c r="H21" s="77">
        <f t="shared" si="20"/>
        <v>1372097.61</v>
      </c>
      <c r="I21" s="208">
        <v>1375864.63</v>
      </c>
      <c r="J21" s="77">
        <f t="shared" si="24"/>
        <v>3767.0199999997858</v>
      </c>
      <c r="K21" s="91">
        <f t="shared" si="25"/>
        <v>156.95916666665775</v>
      </c>
      <c r="L21" s="101"/>
      <c r="N21" s="77"/>
    </row>
    <row r="22" spans="1:14">
      <c r="A22" s="78">
        <f t="shared" si="7"/>
        <v>16</v>
      </c>
      <c r="B22" s="74">
        <f t="shared" si="7"/>
        <v>46128</v>
      </c>
      <c r="C22" s="74">
        <f t="shared" si="3"/>
        <v>46128</v>
      </c>
      <c r="D22" s="75">
        <v>0</v>
      </c>
      <c r="E22" s="74">
        <f t="shared" si="26"/>
        <v>46129</v>
      </c>
      <c r="F22" s="75">
        <v>0</v>
      </c>
      <c r="G22" s="76">
        <f t="shared" si="12"/>
        <v>1</v>
      </c>
      <c r="H22" s="77">
        <f t="shared" si="20"/>
        <v>1375864.63</v>
      </c>
      <c r="I22" s="77">
        <v>1378530.55</v>
      </c>
      <c r="J22" s="77">
        <f t="shared" si="24"/>
        <v>2665.9200000001583</v>
      </c>
      <c r="K22" s="91">
        <f t="shared" si="25"/>
        <v>111.08000000000659</v>
      </c>
      <c r="L22" s="36"/>
    </row>
    <row r="23" spans="1:14">
      <c r="A23" s="78">
        <f t="shared" si="7"/>
        <v>17</v>
      </c>
      <c r="B23" s="74">
        <f t="shared" si="7"/>
        <v>46129</v>
      </c>
      <c r="C23" s="74">
        <f t="shared" si="3"/>
        <v>46129</v>
      </c>
      <c r="D23" s="75">
        <v>0</v>
      </c>
      <c r="E23" s="74">
        <f t="shared" si="26"/>
        <v>46130</v>
      </c>
      <c r="F23" s="75">
        <v>0</v>
      </c>
      <c r="G23" s="76">
        <f t="shared" si="12"/>
        <v>1</v>
      </c>
      <c r="H23" s="77">
        <f t="shared" si="20"/>
        <v>1378530.55</v>
      </c>
      <c r="I23" s="77">
        <v>1383342.37</v>
      </c>
      <c r="J23" s="77">
        <f t="shared" si="24"/>
        <v>4811.8200000000652</v>
      </c>
      <c r="K23" s="91">
        <f t="shared" si="25"/>
        <v>200.49250000000271</v>
      </c>
      <c r="L23" s="101"/>
    </row>
    <row r="24" spans="1:14">
      <c r="A24" s="78">
        <f t="shared" si="7"/>
        <v>18</v>
      </c>
      <c r="B24" s="74">
        <f t="shared" si="7"/>
        <v>46130</v>
      </c>
      <c r="C24" s="74">
        <f t="shared" si="3"/>
        <v>46130</v>
      </c>
      <c r="D24" s="75">
        <v>0</v>
      </c>
      <c r="E24" s="74">
        <f t="shared" si="26"/>
        <v>46131</v>
      </c>
      <c r="F24" s="75">
        <v>0</v>
      </c>
      <c r="G24" s="76">
        <f t="shared" si="12"/>
        <v>1</v>
      </c>
      <c r="H24" s="77">
        <f t="shared" si="20"/>
        <v>1383342.37</v>
      </c>
      <c r="I24" s="77">
        <v>1387100.1599999999</v>
      </c>
      <c r="J24" s="77">
        <f t="shared" si="24"/>
        <v>3757.7899999998044</v>
      </c>
      <c r="K24" s="91">
        <f t="shared" si="25"/>
        <v>156.57458333332519</v>
      </c>
      <c r="L24" s="101"/>
    </row>
    <row r="25" spans="1:14">
      <c r="A25" s="78">
        <f t="shared" ref="A25:B36" si="27">A24+1</f>
        <v>19</v>
      </c>
      <c r="B25" s="74">
        <f t="shared" si="27"/>
        <v>46131</v>
      </c>
      <c r="C25" s="74">
        <f t="shared" si="3"/>
        <v>46131</v>
      </c>
      <c r="D25" s="75">
        <v>0</v>
      </c>
      <c r="E25" s="74">
        <f t="shared" si="26"/>
        <v>46132</v>
      </c>
      <c r="F25" s="75">
        <v>0</v>
      </c>
      <c r="G25" s="76">
        <f t="shared" si="12"/>
        <v>1</v>
      </c>
      <c r="H25" s="77">
        <f t="shared" si="20"/>
        <v>1387100.1599999999</v>
      </c>
      <c r="I25" s="77">
        <v>1390777.98</v>
      </c>
      <c r="J25" s="77">
        <f t="shared" si="24"/>
        <v>3677.8200000000652</v>
      </c>
      <c r="K25" s="91">
        <f t="shared" si="25"/>
        <v>153.24250000000271</v>
      </c>
      <c r="L25" s="101"/>
    </row>
    <row r="26" spans="1:14">
      <c r="A26" s="78">
        <f t="shared" si="27"/>
        <v>20</v>
      </c>
      <c r="B26" s="74">
        <f t="shared" si="27"/>
        <v>46132</v>
      </c>
      <c r="C26" s="74">
        <f t="shared" si="3"/>
        <v>46132</v>
      </c>
      <c r="D26" s="75">
        <v>0</v>
      </c>
      <c r="E26" s="74">
        <f t="shared" si="26"/>
        <v>46133</v>
      </c>
      <c r="F26" s="75">
        <v>0</v>
      </c>
      <c r="G26" s="76">
        <f t="shared" si="12"/>
        <v>1</v>
      </c>
      <c r="H26" s="77">
        <f t="shared" si="20"/>
        <v>1390777.98</v>
      </c>
      <c r="I26" s="77">
        <v>1394533.76</v>
      </c>
      <c r="J26" s="77">
        <f t="shared" si="24"/>
        <v>3755.7800000000279</v>
      </c>
      <c r="K26" s="91">
        <f t="shared" si="25"/>
        <v>156.49083333333451</v>
      </c>
      <c r="L26" s="101"/>
    </row>
    <row r="27" spans="1:14">
      <c r="A27" s="78">
        <f t="shared" si="27"/>
        <v>21</v>
      </c>
      <c r="B27" s="74">
        <f t="shared" si="27"/>
        <v>46133</v>
      </c>
      <c r="C27" s="74">
        <f t="shared" si="3"/>
        <v>46133</v>
      </c>
      <c r="D27" s="75">
        <v>0</v>
      </c>
      <c r="E27" s="74">
        <f t="shared" si="26"/>
        <v>46134</v>
      </c>
      <c r="F27" s="75">
        <v>0</v>
      </c>
      <c r="G27" s="76">
        <f t="shared" si="12"/>
        <v>1</v>
      </c>
      <c r="H27" s="77">
        <f t="shared" si="20"/>
        <v>1394533.76</v>
      </c>
      <c r="I27" s="77">
        <v>1398207.23</v>
      </c>
      <c r="J27" s="77">
        <f t="shared" si="24"/>
        <v>3673.4699999999721</v>
      </c>
      <c r="K27" s="91">
        <f t="shared" si="25"/>
        <v>153.06124999999884</v>
      </c>
      <c r="L27" s="101"/>
    </row>
    <row r="28" spans="1:14">
      <c r="A28" s="78">
        <f t="shared" si="27"/>
        <v>22</v>
      </c>
      <c r="B28" s="74">
        <f t="shared" si="27"/>
        <v>46134</v>
      </c>
      <c r="C28" s="74">
        <f t="shared" si="3"/>
        <v>46134</v>
      </c>
      <c r="D28" s="75">
        <v>0</v>
      </c>
      <c r="E28" s="74">
        <f t="shared" si="26"/>
        <v>46135</v>
      </c>
      <c r="F28" s="75">
        <v>0</v>
      </c>
      <c r="G28" s="76">
        <f t="shared" si="12"/>
        <v>1</v>
      </c>
      <c r="H28" s="77">
        <f t="shared" si="20"/>
        <v>1398207.23</v>
      </c>
      <c r="I28" s="77">
        <v>1401859.97</v>
      </c>
      <c r="J28" s="77">
        <f t="shared" si="24"/>
        <v>3652.7399999999907</v>
      </c>
      <c r="K28" s="91">
        <f t="shared" si="25"/>
        <v>152.19749999999962</v>
      </c>
      <c r="L28" s="101"/>
    </row>
    <row r="29" spans="1:14">
      <c r="A29" s="78">
        <f t="shared" si="27"/>
        <v>23</v>
      </c>
      <c r="B29" s="74">
        <f t="shared" si="27"/>
        <v>46135</v>
      </c>
      <c r="C29" s="74">
        <f t="shared" si="3"/>
        <v>46135</v>
      </c>
      <c r="D29" s="75">
        <v>0</v>
      </c>
      <c r="E29" s="74">
        <f t="shared" si="26"/>
        <v>46136</v>
      </c>
      <c r="F29" s="75">
        <v>0</v>
      </c>
      <c r="G29" s="76">
        <f t="shared" si="12"/>
        <v>1</v>
      </c>
      <c r="H29" s="77">
        <f t="shared" si="20"/>
        <v>1401859.97</v>
      </c>
      <c r="I29" s="77">
        <v>1405527.7</v>
      </c>
      <c r="J29" s="77">
        <f t="shared" si="24"/>
        <v>3667.7299999999814</v>
      </c>
      <c r="K29" s="91">
        <f t="shared" si="25"/>
        <v>152.82208333333256</v>
      </c>
      <c r="L29" s="101"/>
    </row>
    <row r="30" spans="1:14">
      <c r="A30" s="78">
        <f t="shared" si="27"/>
        <v>24</v>
      </c>
      <c r="B30" s="74">
        <f t="shared" si="27"/>
        <v>46136</v>
      </c>
      <c r="C30" s="74">
        <f t="shared" si="3"/>
        <v>46136</v>
      </c>
      <c r="D30" s="75">
        <v>0</v>
      </c>
      <c r="E30" s="74">
        <f t="shared" si="26"/>
        <v>46137</v>
      </c>
      <c r="F30" s="75">
        <v>0</v>
      </c>
      <c r="G30" s="76">
        <f t="shared" si="12"/>
        <v>1</v>
      </c>
      <c r="H30" s="77">
        <f t="shared" si="20"/>
        <v>1405527.7</v>
      </c>
      <c r="I30" s="4">
        <v>1409194.7</v>
      </c>
      <c r="J30" s="77">
        <f t="shared" si="24"/>
        <v>3667</v>
      </c>
      <c r="K30" s="91">
        <f t="shared" si="25"/>
        <v>152.79166666666666</v>
      </c>
      <c r="L30" s="101"/>
    </row>
    <row r="31" spans="1:14">
      <c r="A31" s="78">
        <f t="shared" si="27"/>
        <v>25</v>
      </c>
      <c r="B31" s="74">
        <f t="shared" si="27"/>
        <v>46137</v>
      </c>
      <c r="C31" s="74">
        <f t="shared" si="3"/>
        <v>46137</v>
      </c>
      <c r="D31" s="75">
        <v>0</v>
      </c>
      <c r="E31" s="74">
        <f t="shared" si="26"/>
        <v>46138</v>
      </c>
      <c r="F31" s="75">
        <v>0</v>
      </c>
      <c r="G31" s="76">
        <f t="shared" si="12"/>
        <v>1</v>
      </c>
      <c r="H31" s="77">
        <f t="shared" si="20"/>
        <v>1409194.7</v>
      </c>
      <c r="I31" s="77">
        <v>1412890.23</v>
      </c>
      <c r="J31" s="77">
        <f t="shared" si="24"/>
        <v>3695.5300000000279</v>
      </c>
      <c r="K31" s="91">
        <f t="shared" si="25"/>
        <v>153.98041666666782</v>
      </c>
      <c r="L31" s="101"/>
    </row>
    <row r="32" spans="1:14">
      <c r="A32" s="78">
        <f t="shared" si="27"/>
        <v>26</v>
      </c>
      <c r="B32" s="74">
        <f t="shared" si="27"/>
        <v>46138</v>
      </c>
      <c r="C32" s="74">
        <f t="shared" si="3"/>
        <v>46138</v>
      </c>
      <c r="D32" s="75">
        <v>0</v>
      </c>
      <c r="E32" s="74">
        <f t="shared" si="26"/>
        <v>46139</v>
      </c>
      <c r="F32" s="75">
        <v>0</v>
      </c>
      <c r="G32" s="76">
        <f t="shared" si="12"/>
        <v>1</v>
      </c>
      <c r="H32" s="77">
        <f t="shared" si="20"/>
        <v>1412890.23</v>
      </c>
      <c r="I32" s="77">
        <v>1416586.72</v>
      </c>
      <c r="J32" s="77">
        <f t="shared" si="24"/>
        <v>3696.4899999999907</v>
      </c>
      <c r="K32" s="91">
        <f t="shared" si="25"/>
        <v>154.02041666666628</v>
      </c>
      <c r="L32" s="101"/>
    </row>
    <row r="33" spans="1:12">
      <c r="A33" s="78">
        <f t="shared" si="27"/>
        <v>27</v>
      </c>
      <c r="B33" s="74">
        <f t="shared" si="27"/>
        <v>46139</v>
      </c>
      <c r="C33" s="74">
        <f t="shared" si="3"/>
        <v>46139</v>
      </c>
      <c r="D33" s="75">
        <v>0</v>
      </c>
      <c r="E33" s="74">
        <f t="shared" si="26"/>
        <v>46140</v>
      </c>
      <c r="F33" s="75">
        <v>0</v>
      </c>
      <c r="G33" s="76">
        <f t="shared" si="12"/>
        <v>1</v>
      </c>
      <c r="H33" s="77">
        <f t="shared" si="20"/>
        <v>1416586.72</v>
      </c>
      <c r="I33" s="77">
        <v>1420334.15</v>
      </c>
      <c r="J33" s="77">
        <f t="shared" si="24"/>
        <v>3747.4299999999348</v>
      </c>
      <c r="K33" s="91">
        <f t="shared" si="25"/>
        <v>156.14291666666395</v>
      </c>
      <c r="L33" s="101"/>
    </row>
    <row r="34" spans="1:12">
      <c r="A34" s="78">
        <f t="shared" si="27"/>
        <v>28</v>
      </c>
      <c r="B34" s="74">
        <f t="shared" si="27"/>
        <v>46140</v>
      </c>
      <c r="C34" s="74">
        <f t="shared" si="3"/>
        <v>46140</v>
      </c>
      <c r="D34" s="75">
        <v>0</v>
      </c>
      <c r="E34" s="74">
        <f t="shared" si="26"/>
        <v>46141</v>
      </c>
      <c r="F34" s="75">
        <v>0</v>
      </c>
      <c r="G34" s="76">
        <f t="shared" si="12"/>
        <v>1</v>
      </c>
      <c r="H34" s="77">
        <f t="shared" si="20"/>
        <v>1420334.15</v>
      </c>
      <c r="I34" s="77">
        <v>1424022.99</v>
      </c>
      <c r="J34" s="77">
        <f t="shared" si="24"/>
        <v>3688.8400000000838</v>
      </c>
      <c r="K34" s="91">
        <f t="shared" si="25"/>
        <v>153.70166666667015</v>
      </c>
      <c r="L34" s="36"/>
    </row>
    <row r="35" spans="1:12">
      <c r="A35" s="78">
        <f t="shared" si="27"/>
        <v>29</v>
      </c>
      <c r="B35" s="74">
        <f t="shared" si="27"/>
        <v>46141</v>
      </c>
      <c r="C35" s="74">
        <f t="shared" ref="C35" si="28">B35</f>
        <v>46141</v>
      </c>
      <c r="D35" s="75">
        <v>0</v>
      </c>
      <c r="E35" s="74">
        <f t="shared" ref="E35" si="29">C35+1</f>
        <v>46142</v>
      </c>
      <c r="F35" s="75">
        <v>0</v>
      </c>
      <c r="G35" s="76">
        <f t="shared" ref="G35" si="30">IFERROR(((E35-C35)+(F35-D35)),"")</f>
        <v>1</v>
      </c>
      <c r="H35" s="77">
        <f t="shared" si="20"/>
        <v>1424022.99</v>
      </c>
      <c r="I35" s="77">
        <v>1427730.05</v>
      </c>
      <c r="J35" s="77">
        <f t="shared" si="24"/>
        <v>3707.0600000000559</v>
      </c>
      <c r="K35" s="91">
        <f t="shared" si="25"/>
        <v>154.46083333333567</v>
      </c>
      <c r="L35" s="36"/>
    </row>
    <row r="36" spans="1:12">
      <c r="A36" s="78">
        <f t="shared" si="27"/>
        <v>30</v>
      </c>
      <c r="B36" s="74">
        <f t="shared" si="27"/>
        <v>46142</v>
      </c>
      <c r="C36" s="74">
        <f t="shared" ref="C36" si="31">B36</f>
        <v>46142</v>
      </c>
      <c r="D36" s="75">
        <v>0</v>
      </c>
      <c r="E36" s="74">
        <f t="shared" ref="E36" si="32">C36+1</f>
        <v>46143</v>
      </c>
      <c r="F36" s="75">
        <v>0</v>
      </c>
      <c r="G36" s="76">
        <f t="shared" ref="G36" si="33">IFERROR(((E36-C36)+(F36-D36)),"")</f>
        <v>1</v>
      </c>
      <c r="H36" s="77">
        <f t="shared" si="20"/>
        <v>1427730.05</v>
      </c>
      <c r="I36" s="77">
        <v>1431444.59</v>
      </c>
      <c r="J36" s="77">
        <f t="shared" si="24"/>
        <v>3714.5400000000373</v>
      </c>
      <c r="K36" s="91">
        <f t="shared" si="25"/>
        <v>154.77250000000154</v>
      </c>
      <c r="L36" s="36"/>
    </row>
    <row r="37" spans="1:12">
      <c r="A37" s="78"/>
      <c r="B37" s="74"/>
      <c r="C37" s="74"/>
      <c r="D37" s="75"/>
      <c r="E37" s="74"/>
      <c r="F37" s="75"/>
      <c r="G37" s="76"/>
      <c r="H37" s="77"/>
      <c r="I37" s="77"/>
      <c r="J37" s="77"/>
      <c r="K37" s="91"/>
      <c r="L37" s="36"/>
    </row>
    <row r="38" spans="1:12">
      <c r="A38" s="79"/>
      <c r="B38" s="20"/>
      <c r="C38" s="20"/>
      <c r="D38" s="80"/>
      <c r="E38" s="20"/>
      <c r="F38" s="80"/>
      <c r="G38" s="80"/>
      <c r="H38" s="92"/>
      <c r="I38" s="92"/>
      <c r="J38" s="92"/>
      <c r="K38" s="40"/>
      <c r="L38" s="41"/>
    </row>
    <row r="39" spans="1:12">
      <c r="A39" s="82" t="s">
        <v>7</v>
      </c>
      <c r="B39" s="83"/>
      <c r="C39" s="83"/>
      <c r="D39" s="83"/>
      <c r="E39" s="83"/>
      <c r="F39" s="83"/>
      <c r="G39" s="84">
        <f>SUM(G7:G34)</f>
        <v>28</v>
      </c>
      <c r="H39" s="85"/>
      <c r="I39" s="85"/>
      <c r="J39" s="93">
        <f>SUM(J7:J38)</f>
        <v>143248.63000000012</v>
      </c>
      <c r="K39" s="93">
        <f>AVERAGE(K7:K34)</f>
        <v>202.12355654761907</v>
      </c>
      <c r="L39" s="94"/>
    </row>
    <row r="40" spans="1:12">
      <c r="A40" s="86" t="s">
        <v>127</v>
      </c>
      <c r="B40" s="87"/>
      <c r="C40" s="87"/>
      <c r="D40" s="87"/>
      <c r="E40" s="87"/>
      <c r="F40" s="87"/>
      <c r="G40" s="88" cm="1">
        <f t="array" ref="G40">G39/SUMPRODUCT((G7:G34&gt;0)*1)</f>
        <v>1</v>
      </c>
      <c r="H40" s="89"/>
      <c r="I40" s="89"/>
      <c r="J40" s="89"/>
      <c r="K40" s="89" cm="1">
        <f t="array" ref="K40">K39/SUMPRODUCT((K7:K34&gt;0)*1)</f>
        <v>7.2186984481292527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27" activePane="bottomLeft" state="frozen"/>
      <selection pane="bottomLef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149</v>
      </c>
      <c r="D1" s="5"/>
      <c r="E1" s="5"/>
      <c r="F1" s="5"/>
    </row>
    <row r="2" spans="1:12">
      <c r="B2" s="5"/>
      <c r="C2" s="6" t="s">
        <v>163</v>
      </c>
      <c r="D2" s="5"/>
      <c r="E2" s="5"/>
      <c r="F2" s="5"/>
      <c r="L2" s="98" t="s">
        <v>151</v>
      </c>
    </row>
    <row r="3" spans="1:12">
      <c r="B3" s="5"/>
      <c r="C3" s="6" t="str">
        <f>HLI!C3</f>
        <v>Bulan April 2026</v>
      </c>
      <c r="D3" s="5"/>
      <c r="E3" s="5"/>
      <c r="F3" s="5"/>
    </row>
    <row r="4" spans="1:12">
      <c r="B4" s="8"/>
      <c r="C4" s="47">
        <f>'Summary sales'!A4</f>
        <v>46113</v>
      </c>
      <c r="D4" s="8"/>
      <c r="E4" s="5"/>
      <c r="F4" s="5"/>
      <c r="J4" s="5" t="s">
        <v>152</v>
      </c>
      <c r="K4" s="28">
        <f>MAX(K7:K38)</f>
        <v>502.6624999999961</v>
      </c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75" t="s">
        <v>156</v>
      </c>
      <c r="I5" s="675"/>
      <c r="J5" s="675" t="s">
        <v>157</v>
      </c>
      <c r="K5" s="679" t="s">
        <v>158</v>
      </c>
      <c r="L5" s="673" t="s">
        <v>159</v>
      </c>
    </row>
    <row r="6" spans="1:12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11" t="s">
        <v>154</v>
      </c>
      <c r="J6" s="678"/>
      <c r="K6" s="680"/>
      <c r="L6" s="674"/>
    </row>
    <row r="7" spans="1:12">
      <c r="A7" s="72">
        <v>1</v>
      </c>
      <c r="B7" s="73">
        <f>C4</f>
        <v>46113</v>
      </c>
      <c r="C7" s="73">
        <f>C4</f>
        <v>46113</v>
      </c>
      <c r="D7" s="75">
        <v>0</v>
      </c>
      <c r="E7" s="73">
        <f>C7+1</f>
        <v>46114</v>
      </c>
      <c r="F7" s="75">
        <v>0</v>
      </c>
      <c r="G7" s="76">
        <f>IFERROR(((E7-C7)+(F7-D7)),"")</f>
        <v>1</v>
      </c>
      <c r="H7" s="77">
        <v>1634732.44</v>
      </c>
      <c r="I7" s="77">
        <v>1644457.17</v>
      </c>
      <c r="J7" s="77">
        <f t="shared" ref="J7" si="0">I7-H7</f>
        <v>9724.7299999999814</v>
      </c>
      <c r="K7" s="91">
        <f t="shared" ref="K7" si="1">J7/24</f>
        <v>405.19708333333256</v>
      </c>
      <c r="L7" s="99"/>
    </row>
    <row r="8" spans="1:12">
      <c r="A8" s="78">
        <f>A7+1</f>
        <v>2</v>
      </c>
      <c r="B8" s="74">
        <f>B7+1</f>
        <v>46114</v>
      </c>
      <c r="C8" s="74">
        <f t="shared" ref="C8:C34" si="2">B8</f>
        <v>46114</v>
      </c>
      <c r="D8" s="75">
        <v>0</v>
      </c>
      <c r="E8" s="74">
        <f t="shared" ref="E8:E15" si="3">C8+1</f>
        <v>46115</v>
      </c>
      <c r="F8" s="75">
        <v>0</v>
      </c>
      <c r="G8" s="76">
        <f>IFERROR(((E8-C8)+(F8-D8)),"")</f>
        <v>1</v>
      </c>
      <c r="H8" s="77">
        <f t="shared" ref="H8:H13" si="4">I7</f>
        <v>1644457.17</v>
      </c>
      <c r="I8" s="77">
        <v>1654929.82</v>
      </c>
      <c r="J8" s="77">
        <f t="shared" ref="J8" si="5">I8-H8</f>
        <v>10472.65000000014</v>
      </c>
      <c r="K8" s="91">
        <f t="shared" ref="K8" si="6">J8/24</f>
        <v>436.36041666667251</v>
      </c>
      <c r="L8" s="36"/>
    </row>
    <row r="9" spans="1:12">
      <c r="A9" s="78">
        <f t="shared" ref="A9:B24" si="7">A8+1</f>
        <v>3</v>
      </c>
      <c r="B9" s="74">
        <f t="shared" si="7"/>
        <v>46115</v>
      </c>
      <c r="C9" s="74">
        <f t="shared" si="2"/>
        <v>46115</v>
      </c>
      <c r="D9" s="75">
        <v>0</v>
      </c>
      <c r="E9" s="74">
        <f t="shared" si="3"/>
        <v>46116</v>
      </c>
      <c r="F9" s="75">
        <v>0</v>
      </c>
      <c r="G9" s="76">
        <f>IFERROR(((E9-C9)+(F9-D9)),"")</f>
        <v>1</v>
      </c>
      <c r="H9" s="77">
        <f t="shared" si="4"/>
        <v>1654929.82</v>
      </c>
      <c r="I9" s="77">
        <v>1665750.56</v>
      </c>
      <c r="J9" s="77">
        <f t="shared" ref="J9" si="8">I9-H9</f>
        <v>10820.739999999991</v>
      </c>
      <c r="K9" s="91">
        <f t="shared" ref="K9" si="9">J9/24</f>
        <v>450.86416666666628</v>
      </c>
      <c r="L9" s="36"/>
    </row>
    <row r="10" spans="1:12">
      <c r="A10" s="78">
        <f t="shared" si="7"/>
        <v>4</v>
      </c>
      <c r="B10" s="74">
        <f t="shared" si="7"/>
        <v>46116</v>
      </c>
      <c r="C10" s="74">
        <f t="shared" si="2"/>
        <v>46116</v>
      </c>
      <c r="D10" s="75">
        <v>0</v>
      </c>
      <c r="E10" s="74">
        <f t="shared" si="3"/>
        <v>46117</v>
      </c>
      <c r="F10" s="75">
        <v>0</v>
      </c>
      <c r="G10" s="76">
        <f>IFERROR(((E10-C10)+(F10-D10)),"")</f>
        <v>1</v>
      </c>
      <c r="H10" s="77">
        <f t="shared" si="4"/>
        <v>1665750.56</v>
      </c>
      <c r="I10" s="77">
        <v>1677814.46</v>
      </c>
      <c r="J10" s="77">
        <f t="shared" ref="J10" si="10">I10-H10</f>
        <v>12063.899999999907</v>
      </c>
      <c r="K10" s="91">
        <f t="shared" ref="K10" si="11">J10/24</f>
        <v>502.6624999999961</v>
      </c>
      <c r="L10" s="36"/>
    </row>
    <row r="11" spans="1:12">
      <c r="A11" s="78">
        <f t="shared" si="7"/>
        <v>5</v>
      </c>
      <c r="B11" s="74">
        <f t="shared" si="7"/>
        <v>46117</v>
      </c>
      <c r="C11" s="74">
        <f t="shared" si="2"/>
        <v>46117</v>
      </c>
      <c r="D11" s="75">
        <v>0</v>
      </c>
      <c r="E11" s="74">
        <f t="shared" si="3"/>
        <v>46118</v>
      </c>
      <c r="F11" s="75">
        <v>0</v>
      </c>
      <c r="G11" s="76">
        <f t="shared" ref="G11:G34" si="12">IFERROR(((E11-C11)+(F11-D11)),"")</f>
        <v>1</v>
      </c>
      <c r="H11" s="77">
        <f t="shared" si="4"/>
        <v>1677814.46</v>
      </c>
      <c r="I11" s="77">
        <v>1689219.82</v>
      </c>
      <c r="J11" s="77">
        <f t="shared" ref="J11" si="13">I11-H11</f>
        <v>11405.360000000102</v>
      </c>
      <c r="K11" s="91">
        <f t="shared" ref="K11" si="14">J11/24</f>
        <v>475.22333333333762</v>
      </c>
      <c r="L11" s="36"/>
    </row>
    <row r="12" spans="1:12">
      <c r="A12" s="78">
        <f t="shared" si="7"/>
        <v>6</v>
      </c>
      <c r="B12" s="74">
        <f t="shared" si="7"/>
        <v>46118</v>
      </c>
      <c r="C12" s="74">
        <f t="shared" si="2"/>
        <v>46118</v>
      </c>
      <c r="D12" s="75">
        <v>0</v>
      </c>
      <c r="E12" s="74">
        <f t="shared" si="3"/>
        <v>46119</v>
      </c>
      <c r="F12" s="75">
        <v>0</v>
      </c>
      <c r="G12" s="76">
        <f t="shared" si="12"/>
        <v>1</v>
      </c>
      <c r="H12" s="77">
        <f t="shared" si="4"/>
        <v>1689219.82</v>
      </c>
      <c r="I12" s="77">
        <v>1695674.05</v>
      </c>
      <c r="J12" s="77">
        <f t="shared" ref="J12" si="15">I12-H12</f>
        <v>6454.2299999999814</v>
      </c>
      <c r="K12" s="91">
        <f t="shared" ref="K12" si="16">J12/24</f>
        <v>268.92624999999924</v>
      </c>
      <c r="L12" s="36"/>
    </row>
    <row r="13" spans="1:12">
      <c r="A13" s="78">
        <f t="shared" si="7"/>
        <v>7</v>
      </c>
      <c r="B13" s="74">
        <f t="shared" si="7"/>
        <v>46119</v>
      </c>
      <c r="C13" s="74">
        <f t="shared" si="2"/>
        <v>46119</v>
      </c>
      <c r="D13" s="75">
        <v>0</v>
      </c>
      <c r="E13" s="74">
        <f t="shared" si="3"/>
        <v>46120</v>
      </c>
      <c r="F13" s="75">
        <v>0</v>
      </c>
      <c r="G13" s="76">
        <f t="shared" si="12"/>
        <v>1</v>
      </c>
      <c r="H13" s="77">
        <f t="shared" si="4"/>
        <v>1695674.05</v>
      </c>
      <c r="I13" s="77">
        <v>1700037.16</v>
      </c>
      <c r="J13" s="77">
        <f t="shared" ref="J13" si="17">I13-H13</f>
        <v>4363.1099999998696</v>
      </c>
      <c r="K13" s="91">
        <f t="shared" ref="K13" si="18">J13/24</f>
        <v>181.79624999999456</v>
      </c>
      <c r="L13" s="36"/>
    </row>
    <row r="14" spans="1:12">
      <c r="A14" s="78">
        <f t="shared" si="7"/>
        <v>8</v>
      </c>
      <c r="B14" s="74">
        <f t="shared" si="7"/>
        <v>46120</v>
      </c>
      <c r="C14" s="74">
        <f t="shared" si="2"/>
        <v>46120</v>
      </c>
      <c r="D14" s="75">
        <v>0</v>
      </c>
      <c r="E14" s="74">
        <f t="shared" si="3"/>
        <v>46121</v>
      </c>
      <c r="F14" s="75">
        <v>0</v>
      </c>
      <c r="G14" s="76">
        <f t="shared" si="12"/>
        <v>1</v>
      </c>
      <c r="H14" s="77">
        <f t="shared" ref="H14:H36" si="19">I13</f>
        <v>1700037.16</v>
      </c>
      <c r="I14" s="77">
        <v>1704550.73</v>
      </c>
      <c r="J14" s="77">
        <f t="shared" ref="J14" si="20">I14-H14</f>
        <v>4513.5700000000652</v>
      </c>
      <c r="K14" s="91">
        <f t="shared" ref="K14" si="21">J14/24</f>
        <v>188.06541666666939</v>
      </c>
      <c r="L14" s="36"/>
    </row>
    <row r="15" spans="1:12">
      <c r="A15" s="78">
        <f t="shared" si="7"/>
        <v>9</v>
      </c>
      <c r="B15" s="74">
        <f t="shared" si="7"/>
        <v>46121</v>
      </c>
      <c r="C15" s="74">
        <f t="shared" si="2"/>
        <v>46121</v>
      </c>
      <c r="D15" s="75">
        <v>0</v>
      </c>
      <c r="E15" s="74">
        <f t="shared" si="3"/>
        <v>46122</v>
      </c>
      <c r="F15" s="75">
        <v>0</v>
      </c>
      <c r="G15" s="76">
        <f t="shared" si="12"/>
        <v>1</v>
      </c>
      <c r="H15" s="77">
        <f t="shared" si="19"/>
        <v>1704550.73</v>
      </c>
      <c r="I15" s="77">
        <v>1708997.28</v>
      </c>
      <c r="J15" s="77">
        <f t="shared" ref="J15:J36" si="22">I15-H15</f>
        <v>4446.5500000000466</v>
      </c>
      <c r="K15" s="91">
        <f t="shared" ref="K15:K36" si="23">J15/24</f>
        <v>185.27291666666861</v>
      </c>
      <c r="L15" s="36"/>
    </row>
    <row r="16" spans="1:12">
      <c r="A16" s="78">
        <f t="shared" si="7"/>
        <v>10</v>
      </c>
      <c r="B16" s="74">
        <f t="shared" si="7"/>
        <v>46122</v>
      </c>
      <c r="C16" s="74">
        <f t="shared" si="2"/>
        <v>46122</v>
      </c>
      <c r="D16" s="75">
        <v>0</v>
      </c>
      <c r="E16" s="74">
        <f t="shared" ref="E16:E17" si="24">C16+1</f>
        <v>46123</v>
      </c>
      <c r="F16" s="75">
        <v>0</v>
      </c>
      <c r="G16" s="76">
        <f t="shared" ref="G16:G17" si="25">IFERROR(((E16-C16)+(F16-D16)),"")</f>
        <v>1</v>
      </c>
      <c r="H16" s="77">
        <f t="shared" si="19"/>
        <v>1708997.28</v>
      </c>
      <c r="I16" s="77">
        <v>1714271.17</v>
      </c>
      <c r="J16" s="77">
        <f t="shared" si="22"/>
        <v>5273.8899999998976</v>
      </c>
      <c r="K16" s="91">
        <f t="shared" si="23"/>
        <v>219.74541666666241</v>
      </c>
      <c r="L16" s="36"/>
    </row>
    <row r="17" spans="1:14">
      <c r="A17" s="78">
        <f t="shared" si="7"/>
        <v>11</v>
      </c>
      <c r="B17" s="74">
        <f t="shared" si="7"/>
        <v>46123</v>
      </c>
      <c r="C17" s="74">
        <f t="shared" si="2"/>
        <v>46123</v>
      </c>
      <c r="D17" s="75">
        <v>0</v>
      </c>
      <c r="E17" s="74">
        <f t="shared" si="24"/>
        <v>46124</v>
      </c>
      <c r="F17" s="75">
        <v>0</v>
      </c>
      <c r="G17" s="76">
        <f t="shared" si="25"/>
        <v>1</v>
      </c>
      <c r="H17" s="77">
        <f t="shared" si="19"/>
        <v>1714271.17</v>
      </c>
      <c r="I17" s="77">
        <v>1720329.99</v>
      </c>
      <c r="J17" s="77">
        <f t="shared" si="22"/>
        <v>6058.8200000000652</v>
      </c>
      <c r="K17" s="91">
        <f t="shared" si="23"/>
        <v>252.45083333333605</v>
      </c>
      <c r="L17" s="36"/>
    </row>
    <row r="18" spans="1:14">
      <c r="A18" s="78">
        <f t="shared" si="7"/>
        <v>12</v>
      </c>
      <c r="B18" s="74">
        <f t="shared" si="7"/>
        <v>46124</v>
      </c>
      <c r="C18" s="74">
        <f t="shared" si="2"/>
        <v>46124</v>
      </c>
      <c r="D18" s="75">
        <v>0</v>
      </c>
      <c r="E18" s="74">
        <f t="shared" ref="E18:E22" si="26">C18+1</f>
        <v>46125</v>
      </c>
      <c r="F18" s="75">
        <v>0</v>
      </c>
      <c r="G18" s="76">
        <f t="shared" si="12"/>
        <v>1</v>
      </c>
      <c r="H18" s="77">
        <f t="shared" si="19"/>
        <v>1720329.99</v>
      </c>
      <c r="I18" s="77">
        <v>1726291.96</v>
      </c>
      <c r="J18" s="77">
        <f t="shared" si="22"/>
        <v>5961.9699999999721</v>
      </c>
      <c r="K18" s="91">
        <f t="shared" si="23"/>
        <v>248.41541666666549</v>
      </c>
      <c r="L18" s="36"/>
      <c r="N18" s="3"/>
    </row>
    <row r="19" spans="1:14">
      <c r="A19" s="78">
        <f t="shared" si="7"/>
        <v>13</v>
      </c>
      <c r="B19" s="74">
        <f t="shared" si="7"/>
        <v>46125</v>
      </c>
      <c r="C19" s="74">
        <f t="shared" si="2"/>
        <v>46125</v>
      </c>
      <c r="D19" s="75">
        <v>0</v>
      </c>
      <c r="E19" s="74">
        <f t="shared" si="26"/>
        <v>46126</v>
      </c>
      <c r="F19" s="75">
        <v>0</v>
      </c>
      <c r="G19" s="76">
        <f t="shared" si="12"/>
        <v>1</v>
      </c>
      <c r="H19" s="77">
        <f t="shared" si="19"/>
        <v>1726291.96</v>
      </c>
      <c r="I19" s="77">
        <v>1732582.93</v>
      </c>
      <c r="J19" s="77">
        <f t="shared" si="22"/>
        <v>6290.9699999999721</v>
      </c>
      <c r="K19" s="91">
        <f t="shared" si="23"/>
        <v>262.12374999999884</v>
      </c>
      <c r="L19" s="36"/>
    </row>
    <row r="20" spans="1:14">
      <c r="A20" s="78">
        <f t="shared" si="7"/>
        <v>14</v>
      </c>
      <c r="B20" s="74">
        <f t="shared" si="7"/>
        <v>46126</v>
      </c>
      <c r="C20" s="74">
        <f t="shared" si="2"/>
        <v>46126</v>
      </c>
      <c r="D20" s="75">
        <v>0</v>
      </c>
      <c r="E20" s="74">
        <f t="shared" ref="E20:E21" si="27">C20+1</f>
        <v>46127</v>
      </c>
      <c r="F20" s="75">
        <v>0</v>
      </c>
      <c r="G20" s="76">
        <f t="shared" si="12"/>
        <v>1</v>
      </c>
      <c r="H20" s="77">
        <f t="shared" si="19"/>
        <v>1732582.93</v>
      </c>
      <c r="I20" s="77">
        <v>1738827.61</v>
      </c>
      <c r="J20" s="77">
        <f t="shared" si="22"/>
        <v>6244.6800000001676</v>
      </c>
      <c r="K20" s="91">
        <f t="shared" si="23"/>
        <v>260.19500000000698</v>
      </c>
      <c r="L20" s="101"/>
    </row>
    <row r="21" spans="1:14">
      <c r="A21" s="78">
        <f t="shared" si="7"/>
        <v>15</v>
      </c>
      <c r="B21" s="74">
        <f t="shared" si="7"/>
        <v>46127</v>
      </c>
      <c r="C21" s="74">
        <f t="shared" si="2"/>
        <v>46127</v>
      </c>
      <c r="D21" s="75">
        <v>0</v>
      </c>
      <c r="E21" s="74">
        <f t="shared" si="27"/>
        <v>46128</v>
      </c>
      <c r="F21" s="75">
        <v>0</v>
      </c>
      <c r="G21" s="76">
        <f t="shared" si="12"/>
        <v>1</v>
      </c>
      <c r="H21" s="77">
        <f t="shared" si="19"/>
        <v>1738827.61</v>
      </c>
      <c r="I21" s="77">
        <v>1744804.97</v>
      </c>
      <c r="J21" s="77">
        <f t="shared" si="22"/>
        <v>5977.3599999998696</v>
      </c>
      <c r="K21" s="91">
        <f t="shared" si="23"/>
        <v>249.05666666666124</v>
      </c>
      <c r="L21" s="101"/>
    </row>
    <row r="22" spans="1:14">
      <c r="A22" s="78">
        <f t="shared" si="7"/>
        <v>16</v>
      </c>
      <c r="B22" s="74">
        <f t="shared" si="7"/>
        <v>46128</v>
      </c>
      <c r="C22" s="74">
        <f t="shared" si="2"/>
        <v>46128</v>
      </c>
      <c r="D22" s="75">
        <v>0</v>
      </c>
      <c r="E22" s="74">
        <f t="shared" si="26"/>
        <v>46129</v>
      </c>
      <c r="F22" s="75">
        <v>0</v>
      </c>
      <c r="G22" s="76">
        <f t="shared" si="12"/>
        <v>1</v>
      </c>
      <c r="H22" s="77">
        <f t="shared" si="19"/>
        <v>1744804.97</v>
      </c>
      <c r="I22" s="77">
        <v>1750450.14</v>
      </c>
      <c r="J22" s="77">
        <f t="shared" si="22"/>
        <v>5645.1699999999255</v>
      </c>
      <c r="K22" s="91">
        <f t="shared" si="23"/>
        <v>235.21541666666357</v>
      </c>
      <c r="L22" s="101"/>
    </row>
    <row r="23" spans="1:14">
      <c r="A23" s="78">
        <f t="shared" si="7"/>
        <v>17</v>
      </c>
      <c r="B23" s="74">
        <f t="shared" si="7"/>
        <v>46129</v>
      </c>
      <c r="C23" s="74">
        <f t="shared" si="2"/>
        <v>46129</v>
      </c>
      <c r="D23" s="75">
        <v>0</v>
      </c>
      <c r="E23" s="74">
        <f t="shared" ref="E23" si="28">C23+1</f>
        <v>46130</v>
      </c>
      <c r="F23" s="75">
        <v>0</v>
      </c>
      <c r="G23" s="76">
        <f t="shared" si="12"/>
        <v>1</v>
      </c>
      <c r="H23" s="77">
        <f t="shared" si="19"/>
        <v>1750450.14</v>
      </c>
      <c r="I23" s="77">
        <v>1756671.62</v>
      </c>
      <c r="J23" s="77">
        <f t="shared" si="22"/>
        <v>6221.4800000002142</v>
      </c>
      <c r="K23" s="91">
        <f t="shared" si="23"/>
        <v>259.22833333334228</v>
      </c>
      <c r="L23" s="101"/>
    </row>
    <row r="24" spans="1:14">
      <c r="A24" s="78">
        <f t="shared" si="7"/>
        <v>18</v>
      </c>
      <c r="B24" s="74">
        <f t="shared" si="7"/>
        <v>46130</v>
      </c>
      <c r="C24" s="74">
        <f t="shared" si="2"/>
        <v>46130</v>
      </c>
      <c r="D24" s="75">
        <v>0</v>
      </c>
      <c r="E24" s="74">
        <f t="shared" ref="E24" si="29">C24+1</f>
        <v>46131</v>
      </c>
      <c r="F24" s="75">
        <v>0</v>
      </c>
      <c r="G24" s="76">
        <f t="shared" si="12"/>
        <v>1</v>
      </c>
      <c r="H24" s="77">
        <f t="shared" si="19"/>
        <v>1756671.62</v>
      </c>
      <c r="I24" s="77">
        <v>1763172.83</v>
      </c>
      <c r="J24" s="77">
        <f t="shared" si="22"/>
        <v>6501.2099999999627</v>
      </c>
      <c r="K24" s="91">
        <f t="shared" si="23"/>
        <v>270.88374999999843</v>
      </c>
      <c r="L24" s="101"/>
    </row>
    <row r="25" spans="1:14">
      <c r="A25" s="78">
        <f t="shared" ref="A25:B36" si="30">A24+1</f>
        <v>19</v>
      </c>
      <c r="B25" s="74">
        <f t="shared" si="30"/>
        <v>46131</v>
      </c>
      <c r="C25" s="74">
        <f t="shared" si="2"/>
        <v>46131</v>
      </c>
      <c r="D25" s="75">
        <v>0</v>
      </c>
      <c r="E25" s="74">
        <f t="shared" ref="E25" si="31">C25+1</f>
        <v>46132</v>
      </c>
      <c r="F25" s="75">
        <v>0</v>
      </c>
      <c r="G25" s="76">
        <f t="shared" si="12"/>
        <v>1</v>
      </c>
      <c r="H25" s="77">
        <f t="shared" si="19"/>
        <v>1763172.83</v>
      </c>
      <c r="I25" s="77">
        <v>1769278.74</v>
      </c>
      <c r="J25" s="77">
        <f t="shared" si="22"/>
        <v>6105.9099999999162</v>
      </c>
      <c r="K25" s="91">
        <f t="shared" si="23"/>
        <v>254.41291666666316</v>
      </c>
      <c r="L25" s="36"/>
    </row>
    <row r="26" spans="1:14">
      <c r="A26" s="78">
        <f t="shared" si="30"/>
        <v>20</v>
      </c>
      <c r="B26" s="74">
        <f t="shared" si="30"/>
        <v>46132</v>
      </c>
      <c r="C26" s="74">
        <f t="shared" si="2"/>
        <v>46132</v>
      </c>
      <c r="D26" s="75">
        <v>0</v>
      </c>
      <c r="E26" s="74">
        <f t="shared" ref="E26" si="32">C26+1</f>
        <v>46133</v>
      </c>
      <c r="F26" s="75">
        <v>0</v>
      </c>
      <c r="G26" s="76">
        <f t="shared" si="12"/>
        <v>1</v>
      </c>
      <c r="H26" s="77">
        <f t="shared" si="19"/>
        <v>1769278.74</v>
      </c>
      <c r="I26" s="77">
        <v>1775052.94</v>
      </c>
      <c r="J26" s="77">
        <f t="shared" si="22"/>
        <v>5774.1999999999534</v>
      </c>
      <c r="K26" s="91">
        <f t="shared" si="23"/>
        <v>240.59166666666474</v>
      </c>
      <c r="L26" s="36"/>
    </row>
    <row r="27" spans="1:14">
      <c r="A27" s="78">
        <f t="shared" si="30"/>
        <v>21</v>
      </c>
      <c r="B27" s="74">
        <f t="shared" si="30"/>
        <v>46133</v>
      </c>
      <c r="C27" s="74">
        <f t="shared" si="2"/>
        <v>46133</v>
      </c>
      <c r="D27" s="75">
        <v>0</v>
      </c>
      <c r="E27" s="74">
        <f t="shared" ref="E27:E34" si="33">C27+1</f>
        <v>46134</v>
      </c>
      <c r="F27" s="75">
        <v>0</v>
      </c>
      <c r="G27" s="76">
        <f t="shared" si="12"/>
        <v>1</v>
      </c>
      <c r="H27" s="77">
        <f t="shared" si="19"/>
        <v>1775052.94</v>
      </c>
      <c r="I27" s="77">
        <v>1781645.61</v>
      </c>
      <c r="J27" s="77">
        <f t="shared" si="22"/>
        <v>6592.6700000001583</v>
      </c>
      <c r="K27" s="91">
        <f t="shared" si="23"/>
        <v>274.69458333333995</v>
      </c>
      <c r="L27" s="36"/>
    </row>
    <row r="28" spans="1:14">
      <c r="A28" s="78">
        <f t="shared" si="30"/>
        <v>22</v>
      </c>
      <c r="B28" s="74">
        <f t="shared" si="30"/>
        <v>46134</v>
      </c>
      <c r="C28" s="74">
        <f t="shared" si="2"/>
        <v>46134</v>
      </c>
      <c r="D28" s="75">
        <v>0</v>
      </c>
      <c r="E28" s="74">
        <f t="shared" si="33"/>
        <v>46135</v>
      </c>
      <c r="F28" s="75">
        <v>0</v>
      </c>
      <c r="G28" s="76">
        <f t="shared" si="12"/>
        <v>1</v>
      </c>
      <c r="H28" s="77">
        <f t="shared" si="19"/>
        <v>1781645.61</v>
      </c>
      <c r="I28" s="77">
        <v>1788016.45</v>
      </c>
      <c r="J28" s="77">
        <f t="shared" si="22"/>
        <v>6370.839999999851</v>
      </c>
      <c r="K28" s="91">
        <f t="shared" si="23"/>
        <v>265.45166666666046</v>
      </c>
      <c r="L28" s="36"/>
    </row>
    <row r="29" spans="1:14">
      <c r="A29" s="78">
        <f t="shared" si="30"/>
        <v>23</v>
      </c>
      <c r="B29" s="74">
        <f t="shared" si="30"/>
        <v>46135</v>
      </c>
      <c r="C29" s="74">
        <f t="shared" si="2"/>
        <v>46135</v>
      </c>
      <c r="D29" s="75">
        <v>0</v>
      </c>
      <c r="E29" s="74">
        <f t="shared" si="33"/>
        <v>46136</v>
      </c>
      <c r="F29" s="75">
        <v>0</v>
      </c>
      <c r="G29" s="76">
        <f t="shared" si="12"/>
        <v>1</v>
      </c>
      <c r="H29" s="77">
        <f t="shared" si="19"/>
        <v>1788016.45</v>
      </c>
      <c r="I29" s="77">
        <v>1793431.66</v>
      </c>
      <c r="J29" s="77">
        <f t="shared" si="22"/>
        <v>5415.2099999999627</v>
      </c>
      <c r="K29" s="91">
        <f t="shared" si="23"/>
        <v>225.63374999999846</v>
      </c>
      <c r="L29" s="36"/>
    </row>
    <row r="30" spans="1:14">
      <c r="A30" s="78">
        <f t="shared" si="30"/>
        <v>24</v>
      </c>
      <c r="B30" s="74">
        <f t="shared" si="30"/>
        <v>46136</v>
      </c>
      <c r="C30" s="74">
        <f t="shared" si="2"/>
        <v>46136</v>
      </c>
      <c r="D30" s="75">
        <v>0</v>
      </c>
      <c r="E30" s="74">
        <f t="shared" si="33"/>
        <v>46137</v>
      </c>
      <c r="F30" s="75">
        <v>0</v>
      </c>
      <c r="G30" s="76">
        <f t="shared" si="12"/>
        <v>1</v>
      </c>
      <c r="H30" s="77">
        <f t="shared" si="19"/>
        <v>1793431.66</v>
      </c>
      <c r="I30" s="77">
        <v>1798814.71</v>
      </c>
      <c r="J30" s="77">
        <f t="shared" si="22"/>
        <v>5383.0500000000466</v>
      </c>
      <c r="K30" s="91">
        <f t="shared" si="23"/>
        <v>224.29375000000195</v>
      </c>
      <c r="L30" s="101"/>
    </row>
    <row r="31" spans="1:14">
      <c r="A31" s="78">
        <f t="shared" si="30"/>
        <v>25</v>
      </c>
      <c r="B31" s="74">
        <f t="shared" si="30"/>
        <v>46137</v>
      </c>
      <c r="C31" s="74">
        <f t="shared" si="2"/>
        <v>46137</v>
      </c>
      <c r="D31" s="75">
        <v>0</v>
      </c>
      <c r="E31" s="74">
        <f t="shared" si="33"/>
        <v>46138</v>
      </c>
      <c r="F31" s="75">
        <v>0</v>
      </c>
      <c r="G31" s="76">
        <f t="shared" si="12"/>
        <v>1</v>
      </c>
      <c r="H31" s="77">
        <f t="shared" si="19"/>
        <v>1798814.71</v>
      </c>
      <c r="I31" s="77">
        <v>1803702.99</v>
      </c>
      <c r="J31" s="77">
        <f t="shared" si="22"/>
        <v>4888.2800000000279</v>
      </c>
      <c r="K31" s="91">
        <f t="shared" si="23"/>
        <v>203.67833333333451</v>
      </c>
      <c r="L31" s="101"/>
    </row>
    <row r="32" spans="1:14">
      <c r="A32" s="78">
        <f t="shared" si="30"/>
        <v>26</v>
      </c>
      <c r="B32" s="74">
        <f t="shared" si="30"/>
        <v>46138</v>
      </c>
      <c r="C32" s="74">
        <f t="shared" si="2"/>
        <v>46138</v>
      </c>
      <c r="D32" s="75">
        <v>0</v>
      </c>
      <c r="E32" s="74">
        <f t="shared" si="33"/>
        <v>46139</v>
      </c>
      <c r="F32" s="75">
        <v>0</v>
      </c>
      <c r="G32" s="76">
        <f t="shared" si="12"/>
        <v>1</v>
      </c>
      <c r="H32" s="77">
        <f t="shared" si="19"/>
        <v>1803702.99</v>
      </c>
      <c r="I32" s="77">
        <v>1809415.14</v>
      </c>
      <c r="J32" s="77">
        <f t="shared" si="22"/>
        <v>5712.1499999999069</v>
      </c>
      <c r="K32" s="91">
        <f t="shared" si="23"/>
        <v>238.00624999999613</v>
      </c>
      <c r="L32" s="101"/>
    </row>
    <row r="33" spans="1:12">
      <c r="A33" s="78">
        <f t="shared" si="30"/>
        <v>27</v>
      </c>
      <c r="B33" s="74">
        <f t="shared" si="30"/>
        <v>46139</v>
      </c>
      <c r="C33" s="74">
        <f t="shared" si="2"/>
        <v>46139</v>
      </c>
      <c r="D33" s="75">
        <v>0</v>
      </c>
      <c r="E33" s="74">
        <f t="shared" si="33"/>
        <v>46140</v>
      </c>
      <c r="F33" s="75">
        <v>0</v>
      </c>
      <c r="G33" s="76">
        <f t="shared" si="12"/>
        <v>1</v>
      </c>
      <c r="H33" s="77">
        <f t="shared" si="19"/>
        <v>1809415.14</v>
      </c>
      <c r="I33" s="77">
        <v>1815968.75</v>
      </c>
      <c r="J33" s="77">
        <f t="shared" si="22"/>
        <v>6553.6100000001024</v>
      </c>
      <c r="K33" s="91">
        <f t="shared" si="23"/>
        <v>273.06708333333762</v>
      </c>
      <c r="L33" s="101"/>
    </row>
    <row r="34" spans="1:12">
      <c r="A34" s="78">
        <f t="shared" si="30"/>
        <v>28</v>
      </c>
      <c r="B34" s="74">
        <f t="shared" si="30"/>
        <v>46140</v>
      </c>
      <c r="C34" s="74">
        <f t="shared" si="2"/>
        <v>46140</v>
      </c>
      <c r="D34" s="75">
        <v>0</v>
      </c>
      <c r="E34" s="74">
        <f t="shared" si="33"/>
        <v>46141</v>
      </c>
      <c r="F34" s="75">
        <v>0</v>
      </c>
      <c r="G34" s="76">
        <f t="shared" si="12"/>
        <v>1</v>
      </c>
      <c r="H34" s="77">
        <f t="shared" si="19"/>
        <v>1815968.75</v>
      </c>
      <c r="I34" s="77">
        <v>1821106.95</v>
      </c>
      <c r="J34" s="77">
        <f t="shared" si="22"/>
        <v>5138.1999999999534</v>
      </c>
      <c r="K34" s="91">
        <f t="shared" si="23"/>
        <v>214.09166666666474</v>
      </c>
      <c r="L34" s="101"/>
    </row>
    <row r="35" spans="1:12">
      <c r="A35" s="78">
        <f t="shared" si="30"/>
        <v>29</v>
      </c>
      <c r="B35" s="74">
        <f t="shared" si="30"/>
        <v>46141</v>
      </c>
      <c r="C35" s="74">
        <f t="shared" ref="C35" si="34">B35</f>
        <v>46141</v>
      </c>
      <c r="D35" s="75">
        <v>0</v>
      </c>
      <c r="E35" s="74">
        <f t="shared" ref="E35" si="35">C35+1</f>
        <v>46142</v>
      </c>
      <c r="F35" s="75">
        <v>0</v>
      </c>
      <c r="G35" s="76">
        <f t="shared" ref="G35" si="36">IFERROR(((E35-C35)+(F35-D35)),"")</f>
        <v>1</v>
      </c>
      <c r="H35" s="77">
        <f t="shared" si="19"/>
        <v>1821106.95</v>
      </c>
      <c r="I35" s="77">
        <v>1825862.65</v>
      </c>
      <c r="J35" s="77">
        <f t="shared" si="22"/>
        <v>4755.6999999999534</v>
      </c>
      <c r="K35" s="91">
        <f t="shared" si="23"/>
        <v>198.15416666666474</v>
      </c>
      <c r="L35" s="101"/>
    </row>
    <row r="36" spans="1:12">
      <c r="A36" s="78">
        <f t="shared" si="30"/>
        <v>30</v>
      </c>
      <c r="B36" s="74">
        <f t="shared" si="30"/>
        <v>46142</v>
      </c>
      <c r="C36" s="74">
        <f t="shared" ref="C36" si="37">B36</f>
        <v>46142</v>
      </c>
      <c r="D36" s="75">
        <v>0</v>
      </c>
      <c r="E36" s="74">
        <f t="shared" ref="E36" si="38">C36+1</f>
        <v>46143</v>
      </c>
      <c r="F36" s="75">
        <v>0</v>
      </c>
      <c r="G36" s="76">
        <f t="shared" ref="G36" si="39">IFERROR(((E36-C36)+(F36-D36)),"")</f>
        <v>1</v>
      </c>
      <c r="H36" s="77">
        <f t="shared" si="19"/>
        <v>1825862.65</v>
      </c>
      <c r="I36" s="77">
        <v>1834340.94</v>
      </c>
      <c r="J36" s="77">
        <f t="shared" si="22"/>
        <v>8478.2900000000373</v>
      </c>
      <c r="K36" s="91">
        <f t="shared" si="23"/>
        <v>353.26208333333489</v>
      </c>
      <c r="L36" s="101"/>
    </row>
    <row r="37" spans="1:12">
      <c r="A37" s="78"/>
      <c r="B37" s="74"/>
      <c r="C37" s="74"/>
      <c r="D37" s="75"/>
      <c r="E37" s="74"/>
      <c r="F37" s="75"/>
      <c r="G37" s="76"/>
      <c r="H37" s="77"/>
      <c r="I37" s="77"/>
      <c r="J37" s="77"/>
      <c r="K37" s="91"/>
      <c r="L37" s="101"/>
    </row>
    <row r="38" spans="1:12">
      <c r="A38" s="79"/>
      <c r="B38" s="20"/>
      <c r="C38" s="20"/>
      <c r="D38" s="80"/>
      <c r="E38" s="20"/>
      <c r="F38" s="80"/>
      <c r="G38" s="80"/>
      <c r="H38" s="92"/>
      <c r="I38" s="92"/>
      <c r="J38" s="92"/>
      <c r="K38" s="40"/>
      <c r="L38" s="41"/>
    </row>
    <row r="39" spans="1:12">
      <c r="A39" s="82" t="s">
        <v>7</v>
      </c>
      <c r="B39" s="83"/>
      <c r="C39" s="83"/>
      <c r="D39" s="83"/>
      <c r="E39" s="83"/>
      <c r="F39" s="83"/>
      <c r="G39" s="84">
        <f>SUM(G7:G34)</f>
        <v>28</v>
      </c>
      <c r="H39" s="85"/>
      <c r="I39" s="85"/>
      <c r="J39" s="93">
        <f>SUM(J7:J38)</f>
        <v>199608.5</v>
      </c>
      <c r="K39" s="93">
        <f>AVERAGE(K7:K34)</f>
        <v>277.3430208333333</v>
      </c>
      <c r="L39" s="94"/>
    </row>
    <row r="40" spans="1:12">
      <c r="A40" s="86" t="s">
        <v>127</v>
      </c>
      <c r="B40" s="87"/>
      <c r="C40" s="87"/>
      <c r="D40" s="87"/>
      <c r="E40" s="87"/>
      <c r="F40" s="87"/>
      <c r="G40" s="88">
        <f>G39/SUMPRODUCT((G7:G34&gt;0)*1)</f>
        <v>1</v>
      </c>
      <c r="H40" s="89"/>
      <c r="I40" s="89"/>
      <c r="J40" s="89"/>
      <c r="K40" s="89">
        <f>K39/SUMPRODUCT((K7:K34&gt;0)*1)</f>
        <v>9.9051078869047604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90" zoomScaleNormal="90" workbookViewId="0">
      <pane ySplit="6" topLeftCell="A7" activePane="bottomLeft" state="frozen"/>
      <selection pane="bottomLef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140625" style="1" customWidth="1"/>
    <col min="9" max="9" width="14.28515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C1" s="6" t="s">
        <v>149</v>
      </c>
      <c r="D1" s="5"/>
      <c r="E1" s="5"/>
      <c r="F1" s="5"/>
      <c r="G1" s="5"/>
      <c r="H1" s="5"/>
      <c r="I1" s="5"/>
      <c r="J1" s="5"/>
      <c r="K1" s="5"/>
      <c r="L1" s="5"/>
    </row>
    <row r="2" spans="1:12">
      <c r="C2" s="6" t="s">
        <v>164</v>
      </c>
      <c r="D2" s="5"/>
      <c r="E2" s="5"/>
      <c r="F2" s="5"/>
      <c r="G2" s="5"/>
      <c r="H2" s="5"/>
      <c r="I2" s="5"/>
      <c r="J2" s="5"/>
      <c r="K2" s="5"/>
      <c r="L2" s="90" t="s">
        <v>151</v>
      </c>
    </row>
    <row r="3" spans="1:12">
      <c r="C3" s="6" t="str">
        <f>'Summary sales'!A3</f>
        <v>Bulan April 2026</v>
      </c>
      <c r="D3" s="5"/>
      <c r="E3" s="5"/>
      <c r="F3" s="5"/>
      <c r="G3" s="5"/>
      <c r="H3" s="5"/>
      <c r="I3" s="5"/>
      <c r="J3" s="5"/>
      <c r="K3" s="5"/>
      <c r="L3" s="5"/>
    </row>
    <row r="4" spans="1:12">
      <c r="C4" s="47">
        <f>'Summary sales'!A4</f>
        <v>46113</v>
      </c>
      <c r="D4" s="8"/>
      <c r="E4" s="5"/>
      <c r="F4" s="5"/>
      <c r="G4" s="5"/>
      <c r="H4" s="5"/>
      <c r="I4" s="5"/>
      <c r="J4" s="5" t="s">
        <v>152</v>
      </c>
      <c r="K4" s="28">
        <f>MAX(K7:K34)</f>
        <v>33.727083333336246</v>
      </c>
      <c r="L4" s="5"/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75" t="s">
        <v>156</v>
      </c>
      <c r="I5" s="675"/>
      <c r="J5" s="675" t="s">
        <v>157</v>
      </c>
      <c r="K5" s="679" t="s">
        <v>158</v>
      </c>
      <c r="L5" s="673" t="s">
        <v>159</v>
      </c>
    </row>
    <row r="6" spans="1:12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11" t="s">
        <v>154</v>
      </c>
      <c r="J6" s="678"/>
      <c r="K6" s="680"/>
      <c r="L6" s="674"/>
    </row>
    <row r="7" spans="1:12">
      <c r="A7" s="72">
        <v>1</v>
      </c>
      <c r="B7" s="73">
        <f>C4</f>
        <v>46113</v>
      </c>
      <c r="C7" s="73">
        <f>B7</f>
        <v>46113</v>
      </c>
      <c r="D7" s="207">
        <v>0</v>
      </c>
      <c r="E7" s="73">
        <f>C7+1</f>
        <v>46114</v>
      </c>
      <c r="F7" s="207">
        <v>0</v>
      </c>
      <c r="G7" s="76">
        <f>IFERROR(((E7-C7)+(F7-D7)),"")</f>
        <v>1</v>
      </c>
      <c r="H7" s="208">
        <v>626961.1</v>
      </c>
      <c r="I7" s="208">
        <v>627669.97</v>
      </c>
      <c r="J7" s="77">
        <f t="shared" ref="J7" si="0">I7-H7</f>
        <v>708.86999999999534</v>
      </c>
      <c r="K7" s="91">
        <f t="shared" ref="K7" si="1">J7/24</f>
        <v>29.536249999999807</v>
      </c>
      <c r="L7" s="99"/>
    </row>
    <row r="8" spans="1:12">
      <c r="A8" s="78">
        <f>A7+1</f>
        <v>2</v>
      </c>
      <c r="B8" s="74">
        <f>B7+1</f>
        <v>46114</v>
      </c>
      <c r="C8" s="74">
        <f>B8</f>
        <v>46114</v>
      </c>
      <c r="D8" s="75">
        <v>0</v>
      </c>
      <c r="E8" s="74">
        <f>C8+1</f>
        <v>46115</v>
      </c>
      <c r="F8" s="75">
        <v>0</v>
      </c>
      <c r="G8" s="76">
        <f>IFERROR(((E8-C8)+(F8-D8)),"")</f>
        <v>1</v>
      </c>
      <c r="H8" s="77">
        <f t="shared" ref="H8:H13" si="2">I7</f>
        <v>627669.97</v>
      </c>
      <c r="I8" s="77">
        <v>628240.54</v>
      </c>
      <c r="J8" s="77">
        <f t="shared" ref="J8" si="3">I8-H8</f>
        <v>570.57000000006519</v>
      </c>
      <c r="K8" s="91">
        <f t="shared" ref="K8" si="4">J8/24</f>
        <v>23.773750000002718</v>
      </c>
      <c r="L8" s="101"/>
    </row>
    <row r="9" spans="1:12">
      <c r="A9" s="78">
        <f t="shared" ref="A9:B20" si="5">A8+1</f>
        <v>3</v>
      </c>
      <c r="B9" s="74">
        <f t="shared" si="5"/>
        <v>46115</v>
      </c>
      <c r="C9" s="74">
        <f t="shared" ref="C9:C31" si="6">B9</f>
        <v>46115</v>
      </c>
      <c r="D9" s="75">
        <v>0</v>
      </c>
      <c r="E9" s="74">
        <f t="shared" ref="E9:E31" si="7">C9+1</f>
        <v>46116</v>
      </c>
      <c r="F9" s="75">
        <v>0</v>
      </c>
      <c r="G9" s="76">
        <f t="shared" ref="G9:G31" si="8">IFERROR(((E9-C9)+(F9-D9)),"")</f>
        <v>1</v>
      </c>
      <c r="H9" s="77">
        <f t="shared" si="2"/>
        <v>628240.54</v>
      </c>
      <c r="I9" s="77">
        <v>628574.9</v>
      </c>
      <c r="J9" s="77">
        <f t="shared" ref="J9" si="9">I9-H9</f>
        <v>334.35999999998603</v>
      </c>
      <c r="K9" s="91">
        <f t="shared" ref="K9" si="10">J9/24</f>
        <v>13.931666666666084</v>
      </c>
      <c r="L9" s="101"/>
    </row>
    <row r="10" spans="1:12">
      <c r="A10" s="78">
        <f t="shared" si="5"/>
        <v>4</v>
      </c>
      <c r="B10" s="74">
        <f t="shared" si="5"/>
        <v>46116</v>
      </c>
      <c r="C10" s="74">
        <f t="shared" si="6"/>
        <v>46116</v>
      </c>
      <c r="D10" s="75">
        <v>0</v>
      </c>
      <c r="E10" s="74">
        <f t="shared" si="7"/>
        <v>46117</v>
      </c>
      <c r="F10" s="75">
        <v>0</v>
      </c>
      <c r="G10" s="76">
        <f t="shared" si="8"/>
        <v>1</v>
      </c>
      <c r="H10" s="77">
        <f t="shared" si="2"/>
        <v>628574.9</v>
      </c>
      <c r="I10" s="77">
        <v>629132.07999999996</v>
      </c>
      <c r="J10" s="77">
        <f t="shared" ref="J10" si="11">I10-H10</f>
        <v>557.17999999993481</v>
      </c>
      <c r="K10" s="91">
        <f t="shared" ref="K10" si="12">J10/24</f>
        <v>23.215833333330618</v>
      </c>
      <c r="L10" s="101"/>
    </row>
    <row r="11" spans="1:12">
      <c r="A11" s="78">
        <f t="shared" si="5"/>
        <v>5</v>
      </c>
      <c r="B11" s="74">
        <f t="shared" si="5"/>
        <v>46117</v>
      </c>
      <c r="C11" s="74">
        <f t="shared" si="6"/>
        <v>46117</v>
      </c>
      <c r="D11" s="75">
        <v>0</v>
      </c>
      <c r="E11" s="74">
        <f t="shared" si="7"/>
        <v>46118</v>
      </c>
      <c r="F11" s="75">
        <v>0</v>
      </c>
      <c r="G11" s="76">
        <f t="shared" si="8"/>
        <v>1</v>
      </c>
      <c r="H11" s="77">
        <f t="shared" si="2"/>
        <v>629132.07999999996</v>
      </c>
      <c r="I11" s="77">
        <v>629594.28</v>
      </c>
      <c r="J11" s="77">
        <f t="shared" ref="J11" si="13">I11-H11</f>
        <v>462.20000000006985</v>
      </c>
      <c r="K11" s="91">
        <f t="shared" ref="K11" si="14">J11/24</f>
        <v>19.258333333336243</v>
      </c>
      <c r="L11" s="101"/>
    </row>
    <row r="12" spans="1:12">
      <c r="A12" s="78">
        <f t="shared" si="5"/>
        <v>6</v>
      </c>
      <c r="B12" s="74">
        <f t="shared" si="5"/>
        <v>46118</v>
      </c>
      <c r="C12" s="74">
        <f t="shared" si="6"/>
        <v>46118</v>
      </c>
      <c r="D12" s="75">
        <v>0</v>
      </c>
      <c r="E12" s="74">
        <f t="shared" si="7"/>
        <v>46119</v>
      </c>
      <c r="F12" s="75">
        <v>0</v>
      </c>
      <c r="G12" s="76">
        <f t="shared" si="8"/>
        <v>1</v>
      </c>
      <c r="H12" s="77">
        <f t="shared" si="2"/>
        <v>629594.28</v>
      </c>
      <c r="I12" s="77">
        <v>630196.46</v>
      </c>
      <c r="J12" s="77">
        <f t="shared" ref="J12" si="15">I12-H12</f>
        <v>602.17999999993481</v>
      </c>
      <c r="K12" s="91">
        <f t="shared" ref="K12" si="16">J12/24</f>
        <v>25.090833333330618</v>
      </c>
      <c r="L12" s="101"/>
    </row>
    <row r="13" spans="1:12">
      <c r="A13" s="78">
        <f t="shared" si="5"/>
        <v>7</v>
      </c>
      <c r="B13" s="74">
        <f t="shared" si="5"/>
        <v>46119</v>
      </c>
      <c r="C13" s="74">
        <f t="shared" si="6"/>
        <v>46119</v>
      </c>
      <c r="D13" s="75">
        <v>0</v>
      </c>
      <c r="E13" s="74">
        <f t="shared" si="7"/>
        <v>46120</v>
      </c>
      <c r="F13" s="75">
        <v>0</v>
      </c>
      <c r="G13" s="76">
        <f t="shared" si="8"/>
        <v>1</v>
      </c>
      <c r="H13" s="77">
        <f t="shared" si="2"/>
        <v>630196.46</v>
      </c>
      <c r="I13" s="77">
        <v>630989.16</v>
      </c>
      <c r="J13" s="77">
        <f t="shared" ref="J13" si="17">I13-H13</f>
        <v>792.70000000006985</v>
      </c>
      <c r="K13" s="91">
        <f t="shared" ref="K13" si="18">J13/24</f>
        <v>33.029166666669575</v>
      </c>
      <c r="L13" s="36"/>
    </row>
    <row r="14" spans="1:12">
      <c r="A14" s="78">
        <f t="shared" si="5"/>
        <v>8</v>
      </c>
      <c r="B14" s="74">
        <f t="shared" si="5"/>
        <v>46120</v>
      </c>
      <c r="C14" s="74">
        <f t="shared" si="6"/>
        <v>46120</v>
      </c>
      <c r="D14" s="75">
        <v>0</v>
      </c>
      <c r="E14" s="74">
        <f t="shared" si="7"/>
        <v>46121</v>
      </c>
      <c r="F14" s="75">
        <v>0</v>
      </c>
      <c r="G14" s="76">
        <f t="shared" si="8"/>
        <v>1</v>
      </c>
      <c r="H14" s="77">
        <f t="shared" ref="H14:H36" si="19">I13</f>
        <v>630989.16</v>
      </c>
      <c r="I14" s="77">
        <v>631727.61</v>
      </c>
      <c r="J14" s="77">
        <f t="shared" ref="J14" si="20">I14-H14</f>
        <v>738.44999999995343</v>
      </c>
      <c r="K14" s="91">
        <f t="shared" ref="K14" si="21">J14/24</f>
        <v>30.768749999998061</v>
      </c>
      <c r="L14" s="36"/>
    </row>
    <row r="15" spans="1:12">
      <c r="A15" s="78">
        <f t="shared" si="5"/>
        <v>9</v>
      </c>
      <c r="B15" s="74">
        <f t="shared" si="5"/>
        <v>46121</v>
      </c>
      <c r="C15" s="74">
        <f t="shared" si="6"/>
        <v>46121</v>
      </c>
      <c r="D15" s="75">
        <v>0</v>
      </c>
      <c r="E15" s="74">
        <f t="shared" si="7"/>
        <v>46122</v>
      </c>
      <c r="F15" s="75">
        <v>0</v>
      </c>
      <c r="G15" s="76">
        <f t="shared" si="8"/>
        <v>1</v>
      </c>
      <c r="H15" s="77">
        <f t="shared" si="19"/>
        <v>631727.61</v>
      </c>
      <c r="I15" s="77">
        <v>632437.27</v>
      </c>
      <c r="J15" s="77">
        <f t="shared" ref="J15:J36" si="22">I15-H15</f>
        <v>709.6600000000326</v>
      </c>
      <c r="K15" s="91">
        <f t="shared" ref="K15:K36" si="23">J15/24</f>
        <v>29.569166666668025</v>
      </c>
      <c r="L15" s="36"/>
    </row>
    <row r="16" spans="1:12">
      <c r="A16" s="78">
        <f t="shared" si="5"/>
        <v>10</v>
      </c>
      <c r="B16" s="74">
        <f t="shared" si="5"/>
        <v>46122</v>
      </c>
      <c r="C16" s="74">
        <f t="shared" si="6"/>
        <v>46122</v>
      </c>
      <c r="D16" s="75">
        <v>0</v>
      </c>
      <c r="E16" s="74">
        <f t="shared" si="7"/>
        <v>46123</v>
      </c>
      <c r="F16" s="75">
        <v>0</v>
      </c>
      <c r="G16" s="76">
        <f t="shared" si="8"/>
        <v>1</v>
      </c>
      <c r="H16" s="77">
        <f t="shared" si="19"/>
        <v>632437.27</v>
      </c>
      <c r="I16" s="77">
        <v>633144.30000000005</v>
      </c>
      <c r="J16" s="77">
        <f t="shared" si="22"/>
        <v>707.03000000002794</v>
      </c>
      <c r="K16" s="91">
        <f t="shared" si="23"/>
        <v>29.459583333334496</v>
      </c>
      <c r="L16" s="36"/>
    </row>
    <row r="17" spans="1:14">
      <c r="A17" s="78">
        <f t="shared" si="5"/>
        <v>11</v>
      </c>
      <c r="B17" s="74">
        <f t="shared" si="5"/>
        <v>46123</v>
      </c>
      <c r="C17" s="74">
        <f t="shared" si="6"/>
        <v>46123</v>
      </c>
      <c r="D17" s="75">
        <v>0</v>
      </c>
      <c r="E17" s="74">
        <f t="shared" si="7"/>
        <v>46124</v>
      </c>
      <c r="F17" s="75">
        <v>0</v>
      </c>
      <c r="G17" s="76">
        <f t="shared" si="8"/>
        <v>1</v>
      </c>
      <c r="H17" s="77">
        <f t="shared" si="19"/>
        <v>633144.30000000005</v>
      </c>
      <c r="I17" s="77">
        <v>633657.46</v>
      </c>
      <c r="J17" s="77">
        <f t="shared" si="22"/>
        <v>513.15999999991618</v>
      </c>
      <c r="K17" s="91">
        <f t="shared" si="23"/>
        <v>21.381666666663175</v>
      </c>
      <c r="L17" s="36"/>
    </row>
    <row r="18" spans="1:14">
      <c r="A18" s="78">
        <f t="shared" si="5"/>
        <v>12</v>
      </c>
      <c r="B18" s="74">
        <f t="shared" si="5"/>
        <v>46124</v>
      </c>
      <c r="C18" s="74">
        <f t="shared" si="6"/>
        <v>46124</v>
      </c>
      <c r="D18" s="75">
        <v>0</v>
      </c>
      <c r="E18" s="74">
        <f t="shared" si="7"/>
        <v>46125</v>
      </c>
      <c r="F18" s="75">
        <v>0</v>
      </c>
      <c r="G18" s="76">
        <f t="shared" si="8"/>
        <v>1</v>
      </c>
      <c r="H18" s="77">
        <f t="shared" si="19"/>
        <v>633657.46</v>
      </c>
      <c r="I18" s="77">
        <v>634164.84</v>
      </c>
      <c r="J18" s="77">
        <f t="shared" si="22"/>
        <v>507.38000000000466</v>
      </c>
      <c r="K18" s="91">
        <f t="shared" si="23"/>
        <v>21.140833333333529</v>
      </c>
      <c r="L18" s="36"/>
      <c r="N18" s="3"/>
    </row>
    <row r="19" spans="1:14">
      <c r="A19" s="78">
        <f t="shared" si="5"/>
        <v>13</v>
      </c>
      <c r="B19" s="74">
        <f t="shared" si="5"/>
        <v>46125</v>
      </c>
      <c r="C19" s="74">
        <f t="shared" si="6"/>
        <v>46125</v>
      </c>
      <c r="D19" s="75">
        <v>0</v>
      </c>
      <c r="E19" s="74">
        <f t="shared" si="7"/>
        <v>46126</v>
      </c>
      <c r="F19" s="75">
        <v>0</v>
      </c>
      <c r="G19" s="76">
        <f t="shared" si="8"/>
        <v>1</v>
      </c>
      <c r="H19" s="77">
        <f t="shared" si="19"/>
        <v>634164.84</v>
      </c>
      <c r="I19" s="77">
        <v>634898.22</v>
      </c>
      <c r="J19" s="77">
        <f t="shared" si="22"/>
        <v>733.38000000000466</v>
      </c>
      <c r="K19" s="91">
        <f t="shared" si="23"/>
        <v>30.557500000000193</v>
      </c>
      <c r="L19" s="36"/>
    </row>
    <row r="20" spans="1:14">
      <c r="A20" s="78">
        <f t="shared" si="5"/>
        <v>14</v>
      </c>
      <c r="B20" s="74">
        <f t="shared" si="5"/>
        <v>46126</v>
      </c>
      <c r="C20" s="74">
        <f t="shared" si="6"/>
        <v>46126</v>
      </c>
      <c r="D20" s="75">
        <v>0</v>
      </c>
      <c r="E20" s="74">
        <f t="shared" si="7"/>
        <v>46127</v>
      </c>
      <c r="F20" s="75">
        <v>0</v>
      </c>
      <c r="G20" s="76">
        <f t="shared" si="8"/>
        <v>1</v>
      </c>
      <c r="H20" s="77">
        <f t="shared" si="19"/>
        <v>634898.22</v>
      </c>
      <c r="I20" s="77">
        <v>635674.57999999996</v>
      </c>
      <c r="J20" s="77">
        <f t="shared" si="22"/>
        <v>776.35999999998603</v>
      </c>
      <c r="K20" s="91">
        <f t="shared" si="23"/>
        <v>32.348333333332754</v>
      </c>
      <c r="L20" s="101"/>
    </row>
    <row r="21" spans="1:14">
      <c r="A21" s="78">
        <f t="shared" ref="A21:B25" si="24">A20+1</f>
        <v>15</v>
      </c>
      <c r="B21" s="74">
        <f t="shared" si="24"/>
        <v>46127</v>
      </c>
      <c r="C21" s="74">
        <f t="shared" si="6"/>
        <v>46127</v>
      </c>
      <c r="D21" s="75">
        <v>0</v>
      </c>
      <c r="E21" s="74">
        <f t="shared" si="7"/>
        <v>46128</v>
      </c>
      <c r="F21" s="75">
        <v>0</v>
      </c>
      <c r="G21" s="76">
        <f t="shared" si="8"/>
        <v>1</v>
      </c>
      <c r="H21" s="77">
        <f t="shared" si="19"/>
        <v>635674.57999999996</v>
      </c>
      <c r="I21" s="77">
        <v>636484.03</v>
      </c>
      <c r="J21" s="77">
        <f t="shared" si="22"/>
        <v>809.45000000006985</v>
      </c>
      <c r="K21" s="91">
        <f t="shared" si="23"/>
        <v>33.727083333336246</v>
      </c>
      <c r="L21" s="101"/>
    </row>
    <row r="22" spans="1:14">
      <c r="A22" s="78">
        <f t="shared" si="24"/>
        <v>16</v>
      </c>
      <c r="B22" s="74">
        <f t="shared" si="24"/>
        <v>46128</v>
      </c>
      <c r="C22" s="74">
        <f t="shared" si="6"/>
        <v>46128</v>
      </c>
      <c r="D22" s="75">
        <v>0</v>
      </c>
      <c r="E22" s="74">
        <f t="shared" si="7"/>
        <v>46129</v>
      </c>
      <c r="F22" s="75">
        <v>0</v>
      </c>
      <c r="G22" s="76">
        <f t="shared" si="8"/>
        <v>1</v>
      </c>
      <c r="H22" s="77">
        <f t="shared" si="19"/>
        <v>636484.03</v>
      </c>
      <c r="I22" s="77">
        <v>637272.5</v>
      </c>
      <c r="J22" s="77">
        <f t="shared" si="22"/>
        <v>788.46999999997206</v>
      </c>
      <c r="K22" s="91">
        <f t="shared" si="23"/>
        <v>32.8529166666655</v>
      </c>
      <c r="L22" s="101"/>
    </row>
    <row r="23" spans="1:14">
      <c r="A23" s="78">
        <f t="shared" si="24"/>
        <v>17</v>
      </c>
      <c r="B23" s="74">
        <f t="shared" si="24"/>
        <v>46129</v>
      </c>
      <c r="C23" s="74">
        <f t="shared" si="6"/>
        <v>46129</v>
      </c>
      <c r="D23" s="75">
        <v>0</v>
      </c>
      <c r="E23" s="74">
        <f t="shared" si="7"/>
        <v>46130</v>
      </c>
      <c r="F23" s="75">
        <v>0</v>
      </c>
      <c r="G23" s="76">
        <f t="shared" si="8"/>
        <v>1</v>
      </c>
      <c r="H23" s="77">
        <f t="shared" si="19"/>
        <v>637272.5</v>
      </c>
      <c r="I23" s="77">
        <v>637980.37</v>
      </c>
      <c r="J23" s="77">
        <f t="shared" si="22"/>
        <v>707.86999999999534</v>
      </c>
      <c r="K23" s="91">
        <f t="shared" si="23"/>
        <v>29.494583333333139</v>
      </c>
      <c r="L23" s="101"/>
    </row>
    <row r="24" spans="1:14">
      <c r="A24" s="78">
        <f t="shared" si="24"/>
        <v>18</v>
      </c>
      <c r="B24" s="74">
        <f t="shared" si="24"/>
        <v>46130</v>
      </c>
      <c r="C24" s="74">
        <f t="shared" si="6"/>
        <v>46130</v>
      </c>
      <c r="D24" s="75">
        <v>0</v>
      </c>
      <c r="E24" s="74">
        <f t="shared" si="7"/>
        <v>46131</v>
      </c>
      <c r="F24" s="75">
        <v>0</v>
      </c>
      <c r="G24" s="76">
        <f t="shared" si="8"/>
        <v>1</v>
      </c>
      <c r="H24" s="77">
        <f t="shared" si="19"/>
        <v>637980.37</v>
      </c>
      <c r="I24" s="77">
        <v>638497.06000000006</v>
      </c>
      <c r="J24" s="77">
        <f t="shared" si="22"/>
        <v>516.69000000006054</v>
      </c>
      <c r="K24" s="91">
        <f t="shared" si="23"/>
        <v>21.528750000002521</v>
      </c>
      <c r="L24" s="101"/>
    </row>
    <row r="25" spans="1:14">
      <c r="A25" s="78">
        <f t="shared" si="24"/>
        <v>19</v>
      </c>
      <c r="B25" s="74">
        <f t="shared" si="24"/>
        <v>46131</v>
      </c>
      <c r="C25" s="74">
        <f t="shared" si="6"/>
        <v>46131</v>
      </c>
      <c r="D25" s="75">
        <v>0</v>
      </c>
      <c r="E25" s="74">
        <f t="shared" si="7"/>
        <v>46132</v>
      </c>
      <c r="F25" s="75">
        <v>0</v>
      </c>
      <c r="G25" s="76">
        <f t="shared" si="8"/>
        <v>1</v>
      </c>
      <c r="H25" s="77">
        <f t="shared" si="19"/>
        <v>638497.06000000006</v>
      </c>
      <c r="I25" s="77">
        <v>638990.72</v>
      </c>
      <c r="J25" s="77">
        <f t="shared" si="22"/>
        <v>493.65999999991618</v>
      </c>
      <c r="K25" s="91">
        <f t="shared" si="23"/>
        <v>20.569166666663175</v>
      </c>
      <c r="L25" s="36"/>
    </row>
    <row r="26" spans="1:14">
      <c r="A26" s="78">
        <f t="shared" ref="A26:B28" si="25">A25+1</f>
        <v>20</v>
      </c>
      <c r="B26" s="74">
        <f t="shared" si="25"/>
        <v>46132</v>
      </c>
      <c r="C26" s="74">
        <f t="shared" si="6"/>
        <v>46132</v>
      </c>
      <c r="D26" s="75">
        <v>0</v>
      </c>
      <c r="E26" s="74">
        <f t="shared" si="7"/>
        <v>46133</v>
      </c>
      <c r="F26" s="75">
        <v>0</v>
      </c>
      <c r="G26" s="76">
        <f t="shared" si="8"/>
        <v>1</v>
      </c>
      <c r="H26" s="77">
        <f t="shared" si="19"/>
        <v>638990.72</v>
      </c>
      <c r="I26" s="77">
        <v>639735.43000000005</v>
      </c>
      <c r="J26" s="77">
        <f t="shared" si="22"/>
        <v>744.71000000007916</v>
      </c>
      <c r="K26" s="91">
        <f t="shared" si="23"/>
        <v>31.029583333336632</v>
      </c>
      <c r="L26" s="36"/>
    </row>
    <row r="27" spans="1:14">
      <c r="A27" s="78">
        <f t="shared" si="25"/>
        <v>21</v>
      </c>
      <c r="B27" s="74">
        <f t="shared" si="25"/>
        <v>46133</v>
      </c>
      <c r="C27" s="74">
        <f t="shared" si="6"/>
        <v>46133</v>
      </c>
      <c r="D27" s="75">
        <v>0</v>
      </c>
      <c r="E27" s="74">
        <f t="shared" si="7"/>
        <v>46134</v>
      </c>
      <c r="F27" s="75">
        <v>0</v>
      </c>
      <c r="G27" s="76">
        <f t="shared" si="8"/>
        <v>1</v>
      </c>
      <c r="H27" s="77">
        <f t="shared" si="19"/>
        <v>639735.43000000005</v>
      </c>
      <c r="I27" s="77">
        <v>640452.61</v>
      </c>
      <c r="J27" s="77">
        <f t="shared" si="22"/>
        <v>717.17999999993481</v>
      </c>
      <c r="K27" s="91">
        <f t="shared" si="23"/>
        <v>29.882499999997282</v>
      </c>
      <c r="L27" s="36"/>
    </row>
    <row r="28" spans="1:14">
      <c r="A28" s="78">
        <f t="shared" si="25"/>
        <v>22</v>
      </c>
      <c r="B28" s="74">
        <f t="shared" si="25"/>
        <v>46134</v>
      </c>
      <c r="C28" s="74">
        <f t="shared" si="6"/>
        <v>46134</v>
      </c>
      <c r="D28" s="75">
        <v>0</v>
      </c>
      <c r="E28" s="74">
        <f t="shared" si="7"/>
        <v>46135</v>
      </c>
      <c r="F28" s="75">
        <v>0</v>
      </c>
      <c r="G28" s="76">
        <f t="shared" si="8"/>
        <v>1</v>
      </c>
      <c r="H28" s="77">
        <f t="shared" si="19"/>
        <v>640452.61</v>
      </c>
      <c r="I28" s="77">
        <v>641136.37</v>
      </c>
      <c r="J28" s="77">
        <f t="shared" si="22"/>
        <v>683.76000000000931</v>
      </c>
      <c r="K28" s="91">
        <f t="shared" si="23"/>
        <v>28.490000000000389</v>
      </c>
      <c r="L28" s="36"/>
    </row>
    <row r="29" spans="1:14">
      <c r="A29" s="78">
        <f t="shared" ref="A29:A36" si="26">A28+1</f>
        <v>23</v>
      </c>
      <c r="B29" s="74">
        <f t="shared" ref="B29:B36" si="27">B28+1</f>
        <v>46135</v>
      </c>
      <c r="C29" s="74">
        <f t="shared" si="6"/>
        <v>46135</v>
      </c>
      <c r="D29" s="75">
        <v>0</v>
      </c>
      <c r="E29" s="74">
        <f t="shared" si="7"/>
        <v>46136</v>
      </c>
      <c r="F29" s="75">
        <v>0</v>
      </c>
      <c r="G29" s="76">
        <f t="shared" si="8"/>
        <v>1</v>
      </c>
      <c r="H29" s="77">
        <f t="shared" si="19"/>
        <v>641136.37</v>
      </c>
      <c r="I29" s="77">
        <v>641853.35</v>
      </c>
      <c r="J29" s="77">
        <f t="shared" si="22"/>
        <v>716.97999999998137</v>
      </c>
      <c r="K29" s="91">
        <f t="shared" si="23"/>
        <v>29.874166666665889</v>
      </c>
      <c r="L29" s="36"/>
    </row>
    <row r="30" spans="1:14">
      <c r="A30" s="78">
        <f t="shared" si="26"/>
        <v>24</v>
      </c>
      <c r="B30" s="74">
        <f t="shared" si="27"/>
        <v>46136</v>
      </c>
      <c r="C30" s="74">
        <f t="shared" si="6"/>
        <v>46136</v>
      </c>
      <c r="D30" s="75">
        <v>0</v>
      </c>
      <c r="E30" s="74">
        <f t="shared" si="7"/>
        <v>46137</v>
      </c>
      <c r="F30" s="75">
        <v>0</v>
      </c>
      <c r="G30" s="76">
        <f t="shared" si="8"/>
        <v>1</v>
      </c>
      <c r="H30" s="77">
        <f t="shared" si="19"/>
        <v>641853.35</v>
      </c>
      <c r="I30" s="77">
        <v>642460.92000000004</v>
      </c>
      <c r="J30" s="77">
        <f t="shared" si="22"/>
        <v>607.57000000006519</v>
      </c>
      <c r="K30" s="91">
        <f t="shared" si="23"/>
        <v>25.315416666669382</v>
      </c>
      <c r="L30" s="101"/>
    </row>
    <row r="31" spans="1:14">
      <c r="A31" s="78">
        <f t="shared" si="26"/>
        <v>25</v>
      </c>
      <c r="B31" s="74">
        <f t="shared" si="27"/>
        <v>46137</v>
      </c>
      <c r="C31" s="74">
        <f t="shared" si="6"/>
        <v>46137</v>
      </c>
      <c r="D31" s="75">
        <v>0</v>
      </c>
      <c r="E31" s="74">
        <f t="shared" si="7"/>
        <v>46138</v>
      </c>
      <c r="F31" s="75">
        <v>0</v>
      </c>
      <c r="G31" s="76">
        <f t="shared" si="8"/>
        <v>1</v>
      </c>
      <c r="H31" s="77">
        <f t="shared" si="19"/>
        <v>642460.92000000004</v>
      </c>
      <c r="I31" s="77">
        <v>642819.97</v>
      </c>
      <c r="J31" s="77">
        <f t="shared" si="22"/>
        <v>359.04999999993015</v>
      </c>
      <c r="K31" s="91">
        <f t="shared" si="23"/>
        <v>14.960416666663756</v>
      </c>
      <c r="L31" s="101"/>
    </row>
    <row r="32" spans="1:14">
      <c r="A32" s="78">
        <f t="shared" si="26"/>
        <v>26</v>
      </c>
      <c r="B32" s="74">
        <f t="shared" si="27"/>
        <v>46138</v>
      </c>
      <c r="C32" s="74">
        <f t="shared" ref="C32:C34" si="28">B32</f>
        <v>46138</v>
      </c>
      <c r="D32" s="75">
        <v>0</v>
      </c>
      <c r="E32" s="74">
        <f t="shared" ref="E32:E34" si="29">C32+1</f>
        <v>46139</v>
      </c>
      <c r="F32" s="75">
        <v>0</v>
      </c>
      <c r="G32" s="76">
        <f t="shared" ref="G32:G34" si="30">IFERROR(((E32-C32)+(F32-D32)),"")</f>
        <v>1</v>
      </c>
      <c r="H32" s="77">
        <f t="shared" si="19"/>
        <v>642819.97</v>
      </c>
      <c r="I32" s="77">
        <v>643211.11</v>
      </c>
      <c r="J32" s="77">
        <f t="shared" si="22"/>
        <v>391.14000000001397</v>
      </c>
      <c r="K32" s="91">
        <f t="shared" si="23"/>
        <v>16.297500000000582</v>
      </c>
      <c r="L32" s="101"/>
    </row>
    <row r="33" spans="1:12">
      <c r="A33" s="78">
        <f t="shared" si="26"/>
        <v>27</v>
      </c>
      <c r="B33" s="74">
        <f t="shared" si="27"/>
        <v>46139</v>
      </c>
      <c r="C33" s="74">
        <f t="shared" si="28"/>
        <v>46139</v>
      </c>
      <c r="D33" s="75">
        <v>0</v>
      </c>
      <c r="E33" s="74">
        <f t="shared" si="29"/>
        <v>46140</v>
      </c>
      <c r="F33" s="75">
        <v>0</v>
      </c>
      <c r="G33" s="76">
        <f t="shared" si="30"/>
        <v>1</v>
      </c>
      <c r="H33" s="77">
        <f t="shared" si="19"/>
        <v>643211.11</v>
      </c>
      <c r="I33" s="77">
        <v>643908.87</v>
      </c>
      <c r="J33" s="77">
        <f t="shared" si="22"/>
        <v>697.76000000000931</v>
      </c>
      <c r="K33" s="91">
        <f t="shared" si="23"/>
        <v>29.073333333333721</v>
      </c>
      <c r="L33" s="101"/>
    </row>
    <row r="34" spans="1:12">
      <c r="A34" s="78">
        <f t="shared" si="26"/>
        <v>28</v>
      </c>
      <c r="B34" s="74">
        <f t="shared" si="27"/>
        <v>46140</v>
      </c>
      <c r="C34" s="74">
        <f t="shared" si="28"/>
        <v>46140</v>
      </c>
      <c r="D34" s="75">
        <v>0</v>
      </c>
      <c r="E34" s="74">
        <f t="shared" si="29"/>
        <v>46141</v>
      </c>
      <c r="F34" s="75">
        <v>0</v>
      </c>
      <c r="G34" s="76">
        <f t="shared" si="30"/>
        <v>1</v>
      </c>
      <c r="H34" s="77">
        <f t="shared" si="19"/>
        <v>643908.87</v>
      </c>
      <c r="I34" s="208">
        <v>644636.92000000004</v>
      </c>
      <c r="J34" s="77">
        <f t="shared" si="22"/>
        <v>728.05000000004657</v>
      </c>
      <c r="K34" s="91">
        <f t="shared" si="23"/>
        <v>30.335416666668607</v>
      </c>
      <c r="L34" s="36"/>
    </row>
    <row r="35" spans="1:12">
      <c r="A35" s="78">
        <f t="shared" si="26"/>
        <v>29</v>
      </c>
      <c r="B35" s="74">
        <f t="shared" si="27"/>
        <v>46141</v>
      </c>
      <c r="C35" s="74">
        <f t="shared" ref="C35" si="31">B35</f>
        <v>46141</v>
      </c>
      <c r="D35" s="75">
        <v>0</v>
      </c>
      <c r="E35" s="74">
        <f t="shared" ref="E35" si="32">C35+1</f>
        <v>46142</v>
      </c>
      <c r="F35" s="75">
        <v>0</v>
      </c>
      <c r="G35" s="76">
        <f t="shared" ref="G35" si="33">IFERROR(((E35-C35)+(F35-D35)),"")</f>
        <v>1</v>
      </c>
      <c r="H35" s="77">
        <f t="shared" si="19"/>
        <v>644636.92000000004</v>
      </c>
      <c r="I35" s="208">
        <v>645369.03</v>
      </c>
      <c r="J35" s="77">
        <f t="shared" si="22"/>
        <v>732.10999999998603</v>
      </c>
      <c r="K35" s="91">
        <f t="shared" si="23"/>
        <v>30.50458333333275</v>
      </c>
      <c r="L35" s="36"/>
    </row>
    <row r="36" spans="1:12">
      <c r="A36" s="78">
        <f t="shared" si="26"/>
        <v>30</v>
      </c>
      <c r="B36" s="74">
        <f t="shared" si="27"/>
        <v>46142</v>
      </c>
      <c r="C36" s="74">
        <f t="shared" ref="C36" si="34">B36</f>
        <v>46142</v>
      </c>
      <c r="D36" s="75">
        <v>0</v>
      </c>
      <c r="E36" s="74">
        <f t="shared" ref="E36" si="35">C36+1</f>
        <v>46143</v>
      </c>
      <c r="F36" s="75">
        <v>0</v>
      </c>
      <c r="G36" s="76">
        <f t="shared" ref="G36" si="36">IFERROR(((E36-C36)+(F36-D36)),"")</f>
        <v>1</v>
      </c>
      <c r="H36" s="77">
        <f t="shared" si="19"/>
        <v>645369.03</v>
      </c>
      <c r="I36" s="208">
        <v>645908.03</v>
      </c>
      <c r="J36" s="77">
        <f t="shared" si="22"/>
        <v>539</v>
      </c>
      <c r="K36" s="91">
        <f t="shared" si="23"/>
        <v>22.458333333333332</v>
      </c>
      <c r="L36" s="36"/>
    </row>
    <row r="37" spans="1:12">
      <c r="A37" s="78"/>
      <c r="B37" s="74"/>
      <c r="C37" s="74"/>
      <c r="D37" s="75"/>
      <c r="E37" s="74"/>
      <c r="F37" s="75"/>
      <c r="G37" s="76"/>
      <c r="H37" s="77"/>
      <c r="I37" s="208"/>
      <c r="J37" s="77"/>
      <c r="K37" s="229"/>
      <c r="L37" s="36"/>
    </row>
    <row r="38" spans="1:12">
      <c r="A38" s="78"/>
      <c r="B38" s="74"/>
      <c r="C38" s="74"/>
      <c r="D38" s="75"/>
      <c r="E38" s="74"/>
      <c r="F38" s="75"/>
      <c r="G38" s="76"/>
      <c r="H38" s="77"/>
      <c r="I38" s="77"/>
      <c r="J38" s="77"/>
      <c r="K38" s="229"/>
      <c r="L38" s="36"/>
    </row>
    <row r="39" spans="1:12">
      <c r="A39" s="82" t="s">
        <v>7</v>
      </c>
      <c r="B39" s="83"/>
      <c r="C39" s="83"/>
      <c r="D39" s="83"/>
      <c r="E39" s="83"/>
      <c r="F39" s="83"/>
      <c r="G39" s="84">
        <f>SUM(G7:G38)</f>
        <v>30</v>
      </c>
      <c r="H39" s="85"/>
      <c r="I39" s="85"/>
      <c r="J39" s="93">
        <f>SUM(J7:J38)</f>
        <v>18946.930000000051</v>
      </c>
      <c r="K39" s="93">
        <f>AVERAGE(K7:K38)</f>
        <v>26.315180555555628</v>
      </c>
      <c r="L39" s="94"/>
    </row>
    <row r="40" spans="1:12">
      <c r="A40" s="86" t="s">
        <v>127</v>
      </c>
      <c r="B40" s="87"/>
      <c r="C40" s="87"/>
      <c r="D40" s="87"/>
      <c r="E40" s="87"/>
      <c r="F40" s="87"/>
      <c r="G40" s="88">
        <f>G39/SUMPRODUCT((G7:G38&gt;0)*1)</f>
        <v>1</v>
      </c>
      <c r="H40" s="89"/>
      <c r="I40" s="89"/>
      <c r="J40" s="89"/>
      <c r="K40" s="89">
        <f>K39/SUMPRODUCT((K7:K38&gt;0)*1)</f>
        <v>0.87717268518518765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90" zoomScaleNormal="90" workbookViewId="0">
      <pane ySplit="6" topLeftCell="A13" activePane="bottomLeft" state="frozen"/>
      <selection pane="bottomLeft" activeCell="J34" sqref="J34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140625" style="1" customWidth="1"/>
    <col min="9" max="9" width="14.28515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C1" s="6" t="s">
        <v>149</v>
      </c>
      <c r="D1" s="5"/>
      <c r="E1" s="5"/>
      <c r="F1" s="5"/>
      <c r="G1" s="5"/>
      <c r="H1" s="5"/>
      <c r="I1" s="5"/>
      <c r="J1" s="5"/>
      <c r="K1" s="5"/>
      <c r="L1" s="5"/>
    </row>
    <row r="2" spans="1:12">
      <c r="C2" s="6" t="s">
        <v>11</v>
      </c>
      <c r="D2" s="5"/>
      <c r="E2" s="5"/>
      <c r="F2" s="5"/>
      <c r="G2" s="5"/>
      <c r="H2" s="5"/>
      <c r="I2" s="5"/>
      <c r="J2" s="5"/>
      <c r="K2" s="5"/>
      <c r="L2" s="98" t="s">
        <v>151</v>
      </c>
    </row>
    <row r="3" spans="1:12">
      <c r="C3" s="6" t="str">
        <f>'Summary sales'!A3</f>
        <v>Bulan April 2026</v>
      </c>
      <c r="D3" s="5"/>
      <c r="E3" s="5"/>
      <c r="F3" s="5"/>
      <c r="G3" s="5"/>
      <c r="H3" s="5"/>
      <c r="I3" s="5"/>
      <c r="J3" s="5"/>
      <c r="K3" s="5"/>
      <c r="L3" s="5"/>
    </row>
    <row r="4" spans="1:12">
      <c r="C4" s="47">
        <f>'Summary sales'!A4</f>
        <v>46113</v>
      </c>
      <c r="D4" s="8"/>
      <c r="E4" s="5"/>
      <c r="F4" s="5"/>
      <c r="G4" s="5"/>
      <c r="H4" s="5"/>
      <c r="I4" s="5"/>
      <c r="J4" s="5" t="s">
        <v>152</v>
      </c>
      <c r="K4" s="28">
        <f>MAX(K7:K34)</f>
        <v>256.73333333331783</v>
      </c>
      <c r="L4" s="5"/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75" t="s">
        <v>156</v>
      </c>
      <c r="I5" s="675"/>
      <c r="J5" s="675" t="s">
        <v>157</v>
      </c>
      <c r="K5" s="679" t="s">
        <v>158</v>
      </c>
      <c r="L5" s="673" t="s">
        <v>159</v>
      </c>
    </row>
    <row r="6" spans="1:12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11" t="s">
        <v>154</v>
      </c>
      <c r="J6" s="678"/>
      <c r="K6" s="680"/>
      <c r="L6" s="674"/>
    </row>
    <row r="7" spans="1:12">
      <c r="A7" s="72">
        <v>1</v>
      </c>
      <c r="B7" s="73">
        <f>C4</f>
        <v>46113</v>
      </c>
      <c r="C7" s="73">
        <f>B7</f>
        <v>46113</v>
      </c>
      <c r="D7" s="207">
        <v>0</v>
      </c>
      <c r="E7" s="73">
        <f>C7+1</f>
        <v>46114</v>
      </c>
      <c r="F7" s="207">
        <v>0</v>
      </c>
      <c r="G7" s="76">
        <f>IFERROR(((E7-C7)+(F7-D7)),"")</f>
        <v>1</v>
      </c>
      <c r="H7" s="77">
        <v>2753766.58</v>
      </c>
      <c r="I7" s="208">
        <v>2755193.5</v>
      </c>
      <c r="J7" s="77">
        <f t="shared" ref="J7" si="0">I7-H7</f>
        <v>1426.9199999999255</v>
      </c>
      <c r="K7" s="91">
        <f t="shared" ref="K7" si="1">J7/24</f>
        <v>59.454999999996893</v>
      </c>
      <c r="L7" s="99"/>
    </row>
    <row r="8" spans="1:12">
      <c r="A8" s="78">
        <f>A7+1</f>
        <v>2</v>
      </c>
      <c r="B8" s="74">
        <f>B7+1</f>
        <v>46114</v>
      </c>
      <c r="C8" s="74">
        <f>B8</f>
        <v>46114</v>
      </c>
      <c r="D8" s="75">
        <v>0</v>
      </c>
      <c r="E8" s="74">
        <f>C8+1</f>
        <v>46115</v>
      </c>
      <c r="F8" s="75">
        <v>0</v>
      </c>
      <c r="G8" s="76">
        <f>IFERROR(((E8-C8)+(F8-D8)),"")</f>
        <v>1</v>
      </c>
      <c r="H8" s="77">
        <f t="shared" ref="H8:H13" si="2">I7</f>
        <v>2755193.5</v>
      </c>
      <c r="I8" s="77">
        <v>2758246.1</v>
      </c>
      <c r="J8" s="77">
        <f t="shared" ref="J8" si="3">I8-H8</f>
        <v>3052.6000000000931</v>
      </c>
      <c r="K8" s="91">
        <f t="shared" ref="K8" si="4">J8/24</f>
        <v>127.19166666667054</v>
      </c>
      <c r="L8" s="101"/>
    </row>
    <row r="9" spans="1:12">
      <c r="A9" s="78">
        <f t="shared" ref="A9:B24" si="5">A8+1</f>
        <v>3</v>
      </c>
      <c r="B9" s="74">
        <f t="shared" si="5"/>
        <v>46115</v>
      </c>
      <c r="C9" s="74">
        <f t="shared" ref="C9:C36" si="6">B9</f>
        <v>46115</v>
      </c>
      <c r="D9" s="75">
        <v>0</v>
      </c>
      <c r="E9" s="74">
        <f t="shared" ref="E9:E36" si="7">C9+1</f>
        <v>46116</v>
      </c>
      <c r="F9" s="75">
        <v>0</v>
      </c>
      <c r="G9" s="76">
        <f t="shared" ref="G9:G36" si="8">IFERROR(((E9-C9)+(F9-D9)),"")</f>
        <v>1</v>
      </c>
      <c r="H9" s="77">
        <f t="shared" si="2"/>
        <v>2758246.1</v>
      </c>
      <c r="I9" s="77">
        <v>2761580.7</v>
      </c>
      <c r="J9" s="77">
        <f t="shared" ref="J9" si="9">I9-H9</f>
        <v>3334.6000000000931</v>
      </c>
      <c r="K9" s="91">
        <f t="shared" ref="K9" si="10">J9/24</f>
        <v>138.94166666667056</v>
      </c>
      <c r="L9" s="101"/>
    </row>
    <row r="10" spans="1:12">
      <c r="A10" s="78">
        <f t="shared" si="5"/>
        <v>4</v>
      </c>
      <c r="B10" s="74">
        <f t="shared" si="5"/>
        <v>46116</v>
      </c>
      <c r="C10" s="74">
        <f t="shared" si="6"/>
        <v>46116</v>
      </c>
      <c r="D10" s="75">
        <v>0</v>
      </c>
      <c r="E10" s="74">
        <f t="shared" si="7"/>
        <v>46117</v>
      </c>
      <c r="F10" s="75">
        <v>0</v>
      </c>
      <c r="G10" s="76">
        <f t="shared" si="8"/>
        <v>1</v>
      </c>
      <c r="H10" s="77">
        <f t="shared" si="2"/>
        <v>2761580.7</v>
      </c>
      <c r="I10" s="208">
        <v>2764910.6</v>
      </c>
      <c r="J10" s="77">
        <f t="shared" ref="J10" si="11">I10-H10</f>
        <v>3329.8999999999069</v>
      </c>
      <c r="K10" s="91">
        <f t="shared" ref="K10" si="12">J10/24</f>
        <v>138.74583333332944</v>
      </c>
      <c r="L10" s="101"/>
    </row>
    <row r="11" spans="1:12">
      <c r="A11" s="78">
        <f t="shared" si="5"/>
        <v>5</v>
      </c>
      <c r="B11" s="74">
        <f t="shared" si="5"/>
        <v>46117</v>
      </c>
      <c r="C11" s="74">
        <f t="shared" si="6"/>
        <v>46117</v>
      </c>
      <c r="D11" s="75">
        <v>0</v>
      </c>
      <c r="E11" s="74">
        <f t="shared" si="7"/>
        <v>46118</v>
      </c>
      <c r="F11" s="75">
        <v>0</v>
      </c>
      <c r="G11" s="76">
        <f t="shared" si="8"/>
        <v>1</v>
      </c>
      <c r="H11" s="77">
        <f t="shared" si="2"/>
        <v>2764910.6</v>
      </c>
      <c r="I11" s="208">
        <v>2765691.81</v>
      </c>
      <c r="J11" s="77">
        <f t="shared" ref="J11" si="13">I11-H11</f>
        <v>781.20999999996275</v>
      </c>
      <c r="K11" s="91">
        <f t="shared" ref="K11" si="14">J11/24</f>
        <v>32.550416666665114</v>
      </c>
      <c r="L11" s="101"/>
    </row>
    <row r="12" spans="1:12">
      <c r="A12" s="78">
        <f t="shared" si="5"/>
        <v>6</v>
      </c>
      <c r="B12" s="74">
        <f t="shared" si="5"/>
        <v>46118</v>
      </c>
      <c r="C12" s="74">
        <f t="shared" si="6"/>
        <v>46118</v>
      </c>
      <c r="D12" s="75">
        <v>0</v>
      </c>
      <c r="E12" s="74">
        <f t="shared" si="7"/>
        <v>46119</v>
      </c>
      <c r="F12" s="75">
        <v>0</v>
      </c>
      <c r="G12" s="76">
        <f t="shared" si="8"/>
        <v>1</v>
      </c>
      <c r="H12" s="77">
        <f t="shared" si="2"/>
        <v>2765691.81</v>
      </c>
      <c r="I12" s="208">
        <v>2767225.4</v>
      </c>
      <c r="J12" s="77">
        <f t="shared" ref="J12" si="15">I12-H12</f>
        <v>1533.589999999851</v>
      </c>
      <c r="K12" s="91">
        <f t="shared" ref="K12" si="16">J12/24</f>
        <v>63.899583333327122</v>
      </c>
      <c r="L12" s="101"/>
    </row>
    <row r="13" spans="1:12">
      <c r="A13" s="78">
        <f t="shared" si="5"/>
        <v>7</v>
      </c>
      <c r="B13" s="74">
        <f t="shared" si="5"/>
        <v>46119</v>
      </c>
      <c r="C13" s="74">
        <f t="shared" si="6"/>
        <v>46119</v>
      </c>
      <c r="D13" s="75">
        <v>0</v>
      </c>
      <c r="E13" s="74">
        <f t="shared" si="7"/>
        <v>46120</v>
      </c>
      <c r="F13" s="75">
        <v>0</v>
      </c>
      <c r="G13" s="76">
        <f t="shared" si="8"/>
        <v>1</v>
      </c>
      <c r="H13" s="77">
        <f t="shared" si="2"/>
        <v>2767225.4</v>
      </c>
      <c r="I13" s="208">
        <v>2767407.2</v>
      </c>
      <c r="J13" s="77">
        <f t="shared" ref="J13" si="17">I13-H13</f>
        <v>181.8000000002794</v>
      </c>
      <c r="K13" s="91">
        <f t="shared" ref="K13" si="18">J13/24</f>
        <v>7.5750000000116415</v>
      </c>
      <c r="L13" s="36"/>
    </row>
    <row r="14" spans="1:12">
      <c r="A14" s="78">
        <f t="shared" si="5"/>
        <v>8</v>
      </c>
      <c r="B14" s="74">
        <f t="shared" si="5"/>
        <v>46120</v>
      </c>
      <c r="C14" s="74">
        <f t="shared" si="6"/>
        <v>46120</v>
      </c>
      <c r="D14" s="75">
        <v>0</v>
      </c>
      <c r="E14" s="74">
        <f t="shared" si="7"/>
        <v>46121</v>
      </c>
      <c r="F14" s="75">
        <v>0</v>
      </c>
      <c r="G14" s="76">
        <f t="shared" si="8"/>
        <v>1</v>
      </c>
      <c r="H14" s="77">
        <f t="shared" ref="H14:H36" si="19">I13</f>
        <v>2767407.2</v>
      </c>
      <c r="I14" s="208">
        <v>2773568.8</v>
      </c>
      <c r="J14" s="77">
        <f t="shared" ref="J14" si="20">I14-H14</f>
        <v>6161.5999999996275</v>
      </c>
      <c r="K14" s="91">
        <f t="shared" ref="K14" si="21">J14/24</f>
        <v>256.73333333331783</v>
      </c>
      <c r="L14" s="36"/>
    </row>
    <row r="15" spans="1:12">
      <c r="A15" s="78">
        <f t="shared" si="5"/>
        <v>9</v>
      </c>
      <c r="B15" s="74">
        <f t="shared" si="5"/>
        <v>46121</v>
      </c>
      <c r="C15" s="74">
        <f t="shared" si="6"/>
        <v>46121</v>
      </c>
      <c r="D15" s="75">
        <v>0</v>
      </c>
      <c r="E15" s="74">
        <f t="shared" si="7"/>
        <v>46122</v>
      </c>
      <c r="F15" s="75">
        <v>0</v>
      </c>
      <c r="G15" s="76">
        <f t="shared" si="8"/>
        <v>1</v>
      </c>
      <c r="H15" s="77">
        <f t="shared" si="19"/>
        <v>2773568.8</v>
      </c>
      <c r="I15" s="77">
        <v>2776958.6</v>
      </c>
      <c r="J15" s="77">
        <f t="shared" ref="J15:J36" si="22">I15-H15</f>
        <v>3389.8000000002794</v>
      </c>
      <c r="K15" s="91">
        <f t="shared" ref="K15:K36" si="23">J15/24</f>
        <v>141.2416666666783</v>
      </c>
      <c r="L15" s="36"/>
    </row>
    <row r="16" spans="1:12">
      <c r="A16" s="78">
        <f t="shared" si="5"/>
        <v>10</v>
      </c>
      <c r="B16" s="74">
        <f t="shared" si="5"/>
        <v>46122</v>
      </c>
      <c r="C16" s="74">
        <f t="shared" si="6"/>
        <v>46122</v>
      </c>
      <c r="D16" s="75">
        <v>0</v>
      </c>
      <c r="E16" s="74">
        <f t="shared" si="7"/>
        <v>46123</v>
      </c>
      <c r="F16" s="75">
        <v>0</v>
      </c>
      <c r="G16" s="76">
        <f t="shared" si="8"/>
        <v>1</v>
      </c>
      <c r="H16" s="77">
        <f t="shared" si="19"/>
        <v>2776958.6</v>
      </c>
      <c r="I16" s="77">
        <v>2780460.9</v>
      </c>
      <c r="J16" s="77">
        <f t="shared" si="22"/>
        <v>3502.2999999998137</v>
      </c>
      <c r="K16" s="91">
        <f t="shared" si="23"/>
        <v>145.92916666665892</v>
      </c>
      <c r="L16" s="36"/>
    </row>
    <row r="17" spans="1:14">
      <c r="A17" s="78">
        <f t="shared" si="5"/>
        <v>11</v>
      </c>
      <c r="B17" s="74">
        <f t="shared" si="5"/>
        <v>46123</v>
      </c>
      <c r="C17" s="74">
        <f t="shared" si="6"/>
        <v>46123</v>
      </c>
      <c r="D17" s="75">
        <v>0</v>
      </c>
      <c r="E17" s="74">
        <f t="shared" si="7"/>
        <v>46124</v>
      </c>
      <c r="F17" s="75">
        <v>0</v>
      </c>
      <c r="G17" s="76">
        <f t="shared" si="8"/>
        <v>1</v>
      </c>
      <c r="H17" s="77">
        <f t="shared" si="19"/>
        <v>2780460.9</v>
      </c>
      <c r="I17" s="77">
        <v>2782678.8</v>
      </c>
      <c r="J17" s="77">
        <f t="shared" si="22"/>
        <v>2217.8999999999069</v>
      </c>
      <c r="K17" s="91">
        <f t="shared" si="23"/>
        <v>92.412499999996115</v>
      </c>
      <c r="L17" s="36"/>
    </row>
    <row r="18" spans="1:14">
      <c r="A18" s="78">
        <f t="shared" si="5"/>
        <v>12</v>
      </c>
      <c r="B18" s="74">
        <f t="shared" si="5"/>
        <v>46124</v>
      </c>
      <c r="C18" s="74">
        <f t="shared" si="6"/>
        <v>46124</v>
      </c>
      <c r="D18" s="75">
        <v>0</v>
      </c>
      <c r="E18" s="74">
        <f t="shared" si="7"/>
        <v>46125</v>
      </c>
      <c r="F18" s="75">
        <v>0</v>
      </c>
      <c r="G18" s="76">
        <f t="shared" si="8"/>
        <v>1</v>
      </c>
      <c r="H18" s="77">
        <f t="shared" si="19"/>
        <v>2782678.8</v>
      </c>
      <c r="I18" s="77">
        <v>2783189.9</v>
      </c>
      <c r="J18" s="77">
        <f t="shared" si="22"/>
        <v>511.10000000009313</v>
      </c>
      <c r="K18" s="91">
        <f t="shared" si="23"/>
        <v>21.295833333337214</v>
      </c>
      <c r="L18" s="36"/>
      <c r="N18" s="3"/>
    </row>
    <row r="19" spans="1:14">
      <c r="A19" s="78">
        <f t="shared" si="5"/>
        <v>13</v>
      </c>
      <c r="B19" s="74">
        <f t="shared" si="5"/>
        <v>46125</v>
      </c>
      <c r="C19" s="74">
        <f t="shared" si="6"/>
        <v>46125</v>
      </c>
      <c r="D19" s="75">
        <v>0</v>
      </c>
      <c r="E19" s="74">
        <f t="shared" si="7"/>
        <v>46126</v>
      </c>
      <c r="F19" s="75">
        <v>0</v>
      </c>
      <c r="G19" s="76">
        <f t="shared" si="8"/>
        <v>1</v>
      </c>
      <c r="H19" s="77">
        <f t="shared" si="19"/>
        <v>2783189.9</v>
      </c>
      <c r="I19" s="77">
        <v>2785709.9</v>
      </c>
      <c r="J19" s="77">
        <f t="shared" si="22"/>
        <v>2520</v>
      </c>
      <c r="K19" s="91">
        <f t="shared" si="23"/>
        <v>105</v>
      </c>
      <c r="L19" s="36"/>
    </row>
    <row r="20" spans="1:14">
      <c r="A20" s="78">
        <f t="shared" si="5"/>
        <v>14</v>
      </c>
      <c r="B20" s="74">
        <f t="shared" si="5"/>
        <v>46126</v>
      </c>
      <c r="C20" s="74">
        <f t="shared" si="6"/>
        <v>46126</v>
      </c>
      <c r="D20" s="75">
        <v>0</v>
      </c>
      <c r="E20" s="74">
        <f t="shared" si="7"/>
        <v>46127</v>
      </c>
      <c r="F20" s="75">
        <v>0</v>
      </c>
      <c r="G20" s="76">
        <f t="shared" si="8"/>
        <v>1</v>
      </c>
      <c r="H20" s="77">
        <f t="shared" si="19"/>
        <v>2785709.9</v>
      </c>
      <c r="I20" s="77">
        <v>2789244.1</v>
      </c>
      <c r="J20" s="77">
        <f t="shared" si="22"/>
        <v>3534.2000000001863</v>
      </c>
      <c r="K20" s="91">
        <f t="shared" si="23"/>
        <v>147.25833333334108</v>
      </c>
      <c r="L20" s="36"/>
    </row>
    <row r="21" spans="1:14">
      <c r="A21" s="78">
        <f t="shared" si="5"/>
        <v>15</v>
      </c>
      <c r="B21" s="74">
        <f t="shared" si="5"/>
        <v>46127</v>
      </c>
      <c r="C21" s="74">
        <f t="shared" si="6"/>
        <v>46127</v>
      </c>
      <c r="D21" s="75">
        <v>0</v>
      </c>
      <c r="E21" s="74">
        <f t="shared" si="7"/>
        <v>46128</v>
      </c>
      <c r="F21" s="75">
        <v>0</v>
      </c>
      <c r="G21" s="76">
        <f t="shared" si="8"/>
        <v>1</v>
      </c>
      <c r="H21" s="77">
        <f t="shared" si="19"/>
        <v>2789244.1</v>
      </c>
      <c r="I21" s="77">
        <v>2792923.9</v>
      </c>
      <c r="J21" s="77">
        <f t="shared" si="22"/>
        <v>3679.7999999998137</v>
      </c>
      <c r="K21" s="91">
        <f t="shared" si="23"/>
        <v>153.32499999999223</v>
      </c>
      <c r="L21" s="36"/>
    </row>
    <row r="22" spans="1:14">
      <c r="A22" s="78">
        <f t="shared" si="5"/>
        <v>16</v>
      </c>
      <c r="B22" s="74">
        <f t="shared" si="5"/>
        <v>46128</v>
      </c>
      <c r="C22" s="74">
        <f t="shared" si="6"/>
        <v>46128</v>
      </c>
      <c r="D22" s="75">
        <v>0</v>
      </c>
      <c r="E22" s="74">
        <f t="shared" si="7"/>
        <v>46129</v>
      </c>
      <c r="F22" s="75">
        <v>0</v>
      </c>
      <c r="G22" s="76">
        <f t="shared" si="8"/>
        <v>1</v>
      </c>
      <c r="H22" s="77">
        <f t="shared" si="19"/>
        <v>2792923.9</v>
      </c>
      <c r="I22" s="77">
        <v>2796482.9</v>
      </c>
      <c r="J22" s="77">
        <f t="shared" si="22"/>
        <v>3559</v>
      </c>
      <c r="K22" s="91">
        <f t="shared" si="23"/>
        <v>148.29166666666666</v>
      </c>
      <c r="L22" s="36"/>
    </row>
    <row r="23" spans="1:14">
      <c r="A23" s="78">
        <f t="shared" si="5"/>
        <v>17</v>
      </c>
      <c r="B23" s="74">
        <f t="shared" si="5"/>
        <v>46129</v>
      </c>
      <c r="C23" s="74">
        <f t="shared" si="6"/>
        <v>46129</v>
      </c>
      <c r="D23" s="75">
        <v>0</v>
      </c>
      <c r="E23" s="74">
        <f t="shared" si="7"/>
        <v>46130</v>
      </c>
      <c r="F23" s="75">
        <v>0</v>
      </c>
      <c r="G23" s="76">
        <f t="shared" si="8"/>
        <v>1</v>
      </c>
      <c r="H23" s="77">
        <f t="shared" si="19"/>
        <v>2796482.9</v>
      </c>
      <c r="I23" s="77">
        <v>2799978.1</v>
      </c>
      <c r="J23" s="77">
        <f t="shared" si="22"/>
        <v>3495.2000000001863</v>
      </c>
      <c r="K23" s="91">
        <f t="shared" si="23"/>
        <v>145.63333333334108</v>
      </c>
      <c r="L23" s="36"/>
    </row>
    <row r="24" spans="1:14">
      <c r="A24" s="78">
        <f t="shared" si="5"/>
        <v>18</v>
      </c>
      <c r="B24" s="74">
        <f t="shared" si="5"/>
        <v>46130</v>
      </c>
      <c r="C24" s="74">
        <f t="shared" si="6"/>
        <v>46130</v>
      </c>
      <c r="D24" s="75">
        <v>0</v>
      </c>
      <c r="E24" s="74">
        <f t="shared" si="7"/>
        <v>46131</v>
      </c>
      <c r="F24" s="75">
        <v>0</v>
      </c>
      <c r="G24" s="76">
        <f t="shared" si="8"/>
        <v>1</v>
      </c>
      <c r="H24" s="77">
        <f t="shared" si="19"/>
        <v>2799978.1</v>
      </c>
      <c r="I24" s="77">
        <v>2803221.1</v>
      </c>
      <c r="J24" s="77">
        <f t="shared" si="22"/>
        <v>3243</v>
      </c>
      <c r="K24" s="91">
        <f t="shared" si="23"/>
        <v>135.125</v>
      </c>
      <c r="L24" s="36"/>
    </row>
    <row r="25" spans="1:14">
      <c r="A25" s="78">
        <f t="shared" ref="A25:B36" si="24">A24+1</f>
        <v>19</v>
      </c>
      <c r="B25" s="74">
        <f t="shared" si="24"/>
        <v>46131</v>
      </c>
      <c r="C25" s="74">
        <f t="shared" si="6"/>
        <v>46131</v>
      </c>
      <c r="D25" s="75">
        <v>0</v>
      </c>
      <c r="E25" s="74">
        <f t="shared" si="7"/>
        <v>46132</v>
      </c>
      <c r="F25" s="75">
        <v>0</v>
      </c>
      <c r="G25" s="76">
        <f t="shared" si="8"/>
        <v>1</v>
      </c>
      <c r="H25" s="77">
        <f t="shared" si="19"/>
        <v>2803221.1</v>
      </c>
      <c r="I25" s="77">
        <v>2803961.3</v>
      </c>
      <c r="J25" s="77">
        <f t="shared" si="22"/>
        <v>740.1999999997206</v>
      </c>
      <c r="K25" s="91">
        <f t="shared" si="23"/>
        <v>30.841666666655026</v>
      </c>
      <c r="L25" s="36"/>
    </row>
    <row r="26" spans="1:14">
      <c r="A26" s="78">
        <f t="shared" si="24"/>
        <v>20</v>
      </c>
      <c r="B26" s="74">
        <f t="shared" si="24"/>
        <v>46132</v>
      </c>
      <c r="C26" s="74">
        <f t="shared" si="6"/>
        <v>46132</v>
      </c>
      <c r="D26" s="75">
        <v>0</v>
      </c>
      <c r="E26" s="74">
        <f t="shared" si="7"/>
        <v>46133</v>
      </c>
      <c r="F26" s="75">
        <v>0</v>
      </c>
      <c r="G26" s="76">
        <f t="shared" si="8"/>
        <v>1</v>
      </c>
      <c r="H26" s="77">
        <f t="shared" si="19"/>
        <v>2803961.3</v>
      </c>
      <c r="I26" s="77">
        <v>2806207.6</v>
      </c>
      <c r="J26" s="77">
        <f t="shared" si="22"/>
        <v>2246.3000000002794</v>
      </c>
      <c r="K26" s="91">
        <f t="shared" si="23"/>
        <v>93.59583333334497</v>
      </c>
      <c r="L26" s="36"/>
    </row>
    <row r="27" spans="1:14">
      <c r="A27" s="78">
        <f t="shared" si="24"/>
        <v>21</v>
      </c>
      <c r="B27" s="74">
        <f t="shared" si="24"/>
        <v>46133</v>
      </c>
      <c r="C27" s="74">
        <f t="shared" si="6"/>
        <v>46133</v>
      </c>
      <c r="D27" s="75">
        <v>0</v>
      </c>
      <c r="E27" s="74">
        <f t="shared" si="7"/>
        <v>46134</v>
      </c>
      <c r="F27" s="75">
        <v>0</v>
      </c>
      <c r="G27" s="76">
        <f t="shared" si="8"/>
        <v>1</v>
      </c>
      <c r="H27" s="77">
        <f t="shared" si="19"/>
        <v>2806207.6</v>
      </c>
      <c r="I27" s="77">
        <v>2809538.7</v>
      </c>
      <c r="J27" s="77">
        <f t="shared" si="22"/>
        <v>3331.1000000000931</v>
      </c>
      <c r="K27" s="91">
        <f t="shared" si="23"/>
        <v>138.79583333333721</v>
      </c>
      <c r="L27" s="36"/>
    </row>
    <row r="28" spans="1:14">
      <c r="A28" s="78">
        <f t="shared" si="24"/>
        <v>22</v>
      </c>
      <c r="B28" s="74">
        <f t="shared" si="24"/>
        <v>46134</v>
      </c>
      <c r="C28" s="74">
        <f t="shared" si="6"/>
        <v>46134</v>
      </c>
      <c r="D28" s="75">
        <v>0</v>
      </c>
      <c r="E28" s="74">
        <f t="shared" si="7"/>
        <v>46135</v>
      </c>
      <c r="F28" s="75">
        <v>0</v>
      </c>
      <c r="G28" s="76">
        <f t="shared" si="8"/>
        <v>1</v>
      </c>
      <c r="H28" s="77">
        <f t="shared" si="19"/>
        <v>2809538.7</v>
      </c>
      <c r="I28" s="77">
        <v>2812978.5</v>
      </c>
      <c r="J28" s="77">
        <f t="shared" si="22"/>
        <v>3439.7999999998137</v>
      </c>
      <c r="K28" s="91">
        <f t="shared" si="23"/>
        <v>143.32499999999223</v>
      </c>
      <c r="L28" s="36"/>
    </row>
    <row r="29" spans="1:14">
      <c r="A29" s="78">
        <f t="shared" si="24"/>
        <v>23</v>
      </c>
      <c r="B29" s="74">
        <f t="shared" si="24"/>
        <v>46135</v>
      </c>
      <c r="C29" s="74">
        <f t="shared" si="6"/>
        <v>46135</v>
      </c>
      <c r="D29" s="75">
        <v>0</v>
      </c>
      <c r="E29" s="74">
        <f t="shared" si="7"/>
        <v>46136</v>
      </c>
      <c r="F29" s="75">
        <v>0</v>
      </c>
      <c r="G29" s="76">
        <f t="shared" si="8"/>
        <v>1</v>
      </c>
      <c r="H29" s="77">
        <f t="shared" si="19"/>
        <v>2812978.5</v>
      </c>
      <c r="I29" s="77">
        <v>2815553</v>
      </c>
      <c r="J29" s="77">
        <f t="shared" si="22"/>
        <v>2574.5</v>
      </c>
      <c r="K29" s="91">
        <f t="shared" si="23"/>
        <v>107.27083333333333</v>
      </c>
      <c r="L29" s="36"/>
    </row>
    <row r="30" spans="1:14">
      <c r="A30" s="78">
        <f t="shared" si="24"/>
        <v>24</v>
      </c>
      <c r="B30" s="74">
        <f t="shared" si="24"/>
        <v>46136</v>
      </c>
      <c r="C30" s="74">
        <f t="shared" si="6"/>
        <v>46136</v>
      </c>
      <c r="D30" s="75">
        <v>0</v>
      </c>
      <c r="E30" s="74">
        <f t="shared" si="7"/>
        <v>46137</v>
      </c>
      <c r="F30" s="75">
        <v>0</v>
      </c>
      <c r="G30" s="76">
        <f t="shared" si="8"/>
        <v>1</v>
      </c>
      <c r="H30" s="77">
        <f t="shared" si="19"/>
        <v>2815553</v>
      </c>
      <c r="I30" s="77">
        <v>2818900.1</v>
      </c>
      <c r="J30" s="77">
        <f t="shared" si="22"/>
        <v>3347.1000000000931</v>
      </c>
      <c r="K30" s="91">
        <f t="shared" si="23"/>
        <v>139.46250000000387</v>
      </c>
      <c r="L30" s="36"/>
    </row>
    <row r="31" spans="1:14">
      <c r="A31" s="78">
        <f t="shared" si="24"/>
        <v>25</v>
      </c>
      <c r="B31" s="74">
        <f t="shared" si="24"/>
        <v>46137</v>
      </c>
      <c r="C31" s="74">
        <f t="shared" si="6"/>
        <v>46137</v>
      </c>
      <c r="D31" s="75">
        <v>0</v>
      </c>
      <c r="E31" s="74">
        <f t="shared" si="7"/>
        <v>46138</v>
      </c>
      <c r="F31" s="75">
        <v>0</v>
      </c>
      <c r="G31" s="76">
        <f t="shared" si="8"/>
        <v>1</v>
      </c>
      <c r="H31" s="77">
        <f t="shared" si="19"/>
        <v>2818900.1</v>
      </c>
      <c r="I31" s="77">
        <v>2822308.9</v>
      </c>
      <c r="J31" s="77">
        <f t="shared" si="22"/>
        <v>3408.7999999998137</v>
      </c>
      <c r="K31" s="91">
        <f t="shared" si="23"/>
        <v>142.03333333332557</v>
      </c>
      <c r="L31" s="36"/>
    </row>
    <row r="32" spans="1:14">
      <c r="A32" s="78">
        <f t="shared" si="24"/>
        <v>26</v>
      </c>
      <c r="B32" s="74">
        <f t="shared" si="24"/>
        <v>46138</v>
      </c>
      <c r="C32" s="74">
        <f t="shared" si="6"/>
        <v>46138</v>
      </c>
      <c r="D32" s="75">
        <v>0</v>
      </c>
      <c r="E32" s="74">
        <f t="shared" si="7"/>
        <v>46139</v>
      </c>
      <c r="F32" s="75">
        <v>0</v>
      </c>
      <c r="G32" s="76">
        <f t="shared" si="8"/>
        <v>1</v>
      </c>
      <c r="H32" s="77">
        <f t="shared" si="19"/>
        <v>2822308.9</v>
      </c>
      <c r="I32" s="77">
        <v>2825077.8</v>
      </c>
      <c r="J32" s="77">
        <f t="shared" si="22"/>
        <v>2768.8999999999069</v>
      </c>
      <c r="K32" s="91">
        <f t="shared" si="23"/>
        <v>115.37083333332946</v>
      </c>
      <c r="L32" s="36"/>
    </row>
    <row r="33" spans="1:12">
      <c r="A33" s="78">
        <f t="shared" si="24"/>
        <v>27</v>
      </c>
      <c r="B33" s="74">
        <f t="shared" si="24"/>
        <v>46139</v>
      </c>
      <c r="C33" s="74">
        <f t="shared" si="6"/>
        <v>46139</v>
      </c>
      <c r="D33" s="75">
        <v>0</v>
      </c>
      <c r="E33" s="74">
        <f t="shared" si="7"/>
        <v>46140</v>
      </c>
      <c r="F33" s="75">
        <v>0</v>
      </c>
      <c r="G33" s="76">
        <f t="shared" si="8"/>
        <v>1</v>
      </c>
      <c r="H33" s="77">
        <f t="shared" si="19"/>
        <v>2825077.8</v>
      </c>
      <c r="I33" s="77">
        <v>2828022.5</v>
      </c>
      <c r="J33" s="77">
        <f t="shared" si="22"/>
        <v>2944.7000000001863</v>
      </c>
      <c r="K33" s="91">
        <f t="shared" si="23"/>
        <v>122.6958333333411</v>
      </c>
      <c r="L33" s="36"/>
    </row>
    <row r="34" spans="1:12">
      <c r="A34" s="78">
        <f t="shared" si="24"/>
        <v>28</v>
      </c>
      <c r="B34" s="74">
        <f t="shared" si="24"/>
        <v>46140</v>
      </c>
      <c r="C34" s="74">
        <f t="shared" si="6"/>
        <v>46140</v>
      </c>
      <c r="D34" s="75">
        <v>0</v>
      </c>
      <c r="E34" s="74">
        <f t="shared" si="7"/>
        <v>46141</v>
      </c>
      <c r="F34" s="75">
        <v>0</v>
      </c>
      <c r="G34" s="76">
        <f t="shared" si="8"/>
        <v>1</v>
      </c>
      <c r="H34" s="77">
        <f t="shared" si="19"/>
        <v>2828022.5</v>
      </c>
      <c r="I34" s="208">
        <v>2831293.4</v>
      </c>
      <c r="J34" s="77">
        <f t="shared" si="22"/>
        <v>3270.8999999999069</v>
      </c>
      <c r="K34" s="91">
        <f t="shared" si="23"/>
        <v>136.28749999999613</v>
      </c>
      <c r="L34" s="36"/>
    </row>
    <row r="35" spans="1:12">
      <c r="A35" s="78">
        <f t="shared" si="24"/>
        <v>29</v>
      </c>
      <c r="B35" s="74">
        <f t="shared" si="24"/>
        <v>46141</v>
      </c>
      <c r="C35" s="74">
        <f t="shared" si="6"/>
        <v>46141</v>
      </c>
      <c r="D35" s="75">
        <v>0</v>
      </c>
      <c r="E35" s="74">
        <f t="shared" si="7"/>
        <v>46142</v>
      </c>
      <c r="F35" s="75">
        <v>0</v>
      </c>
      <c r="G35" s="76">
        <f t="shared" si="8"/>
        <v>1</v>
      </c>
      <c r="H35" s="77">
        <f t="shared" si="19"/>
        <v>2831293.4</v>
      </c>
      <c r="I35" s="208">
        <v>2835126.9</v>
      </c>
      <c r="J35" s="77">
        <f t="shared" si="22"/>
        <v>3833.5</v>
      </c>
      <c r="K35" s="91">
        <f t="shared" si="23"/>
        <v>159.72916666666666</v>
      </c>
      <c r="L35" s="36"/>
    </row>
    <row r="36" spans="1:12">
      <c r="A36" s="78">
        <f t="shared" si="24"/>
        <v>30</v>
      </c>
      <c r="B36" s="74">
        <f t="shared" si="24"/>
        <v>46142</v>
      </c>
      <c r="C36" s="74">
        <f t="shared" si="6"/>
        <v>46142</v>
      </c>
      <c r="D36" s="75">
        <v>0</v>
      </c>
      <c r="E36" s="74">
        <f t="shared" si="7"/>
        <v>46143</v>
      </c>
      <c r="F36" s="75">
        <v>0</v>
      </c>
      <c r="G36" s="76">
        <f t="shared" si="8"/>
        <v>1</v>
      </c>
      <c r="H36" s="77">
        <f t="shared" si="19"/>
        <v>2835126.9</v>
      </c>
      <c r="I36" s="208">
        <v>2838463.1</v>
      </c>
      <c r="J36" s="77">
        <f t="shared" si="22"/>
        <v>3336.2000000001863</v>
      </c>
      <c r="K36" s="91">
        <f t="shared" si="23"/>
        <v>139.00833333334108</v>
      </c>
      <c r="L36" s="36"/>
    </row>
    <row r="37" spans="1:12">
      <c r="A37" s="78"/>
      <c r="B37" s="74"/>
      <c r="C37" s="74"/>
      <c r="D37" s="75"/>
      <c r="E37" s="74"/>
      <c r="F37" s="75"/>
      <c r="G37" s="76"/>
      <c r="H37" s="77"/>
      <c r="I37" s="208"/>
      <c r="J37" s="77"/>
      <c r="K37" s="229"/>
      <c r="L37" s="36"/>
    </row>
    <row r="38" spans="1:12">
      <c r="A38" s="78"/>
      <c r="B38" s="74"/>
      <c r="C38" s="74"/>
      <c r="D38" s="75"/>
      <c r="E38" s="74"/>
      <c r="F38" s="75"/>
      <c r="G38" s="76"/>
      <c r="H38" s="77"/>
      <c r="I38" s="77"/>
      <c r="J38" s="77"/>
      <c r="K38" s="229"/>
      <c r="L38" s="36"/>
    </row>
    <row r="39" spans="1:12">
      <c r="A39" s="82" t="s">
        <v>7</v>
      </c>
      <c r="B39" s="83"/>
      <c r="C39" s="83"/>
      <c r="D39" s="83"/>
      <c r="E39" s="83"/>
      <c r="F39" s="83"/>
      <c r="G39" s="84">
        <f>SUM(G7:G38)</f>
        <v>30</v>
      </c>
      <c r="H39" s="85"/>
      <c r="I39" s="85"/>
      <c r="J39" s="93">
        <f>SUM(J7:J38)</f>
        <v>84696.520000000019</v>
      </c>
      <c r="K39" s="93">
        <f>AVERAGE(K7:K38)</f>
        <v>117.63405555555556</v>
      </c>
      <c r="L39" s="94"/>
    </row>
    <row r="40" spans="1:12">
      <c r="A40" s="86" t="s">
        <v>127</v>
      </c>
      <c r="B40" s="87"/>
      <c r="C40" s="87"/>
      <c r="D40" s="87"/>
      <c r="E40" s="87"/>
      <c r="F40" s="87"/>
      <c r="G40" s="88">
        <f>G39/SUMPRODUCT((G7:G38&gt;0)*1)</f>
        <v>1</v>
      </c>
      <c r="H40" s="89"/>
      <c r="I40" s="89"/>
      <c r="J40" s="89"/>
      <c r="K40" s="89">
        <f>K39/SUMPRODUCT((K7:K38&gt;0)*1)</f>
        <v>3.9211351851851854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80" zoomScaleNormal="80" workbookViewId="0">
      <pane xSplit="3" ySplit="7" topLeftCell="D8" activePane="bottomRight" state="frozen"/>
      <selection pane="topRight"/>
      <selection pane="bottomLeft"/>
      <selection pane="bottomRight" activeCell="J37" sqref="J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6.140625" style="1" customWidth="1"/>
    <col min="9" max="9" width="14.7109375" style="1" customWidth="1"/>
    <col min="10" max="10" width="13.140625" style="1" customWidth="1"/>
    <col min="11" max="11" width="11" style="1" customWidth="1"/>
    <col min="12" max="12" width="42" style="1" customWidth="1"/>
    <col min="13" max="16384" width="9.140625" style="1"/>
  </cols>
  <sheetData>
    <row r="1" spans="1:12">
      <c r="C1" s="6" t="s">
        <v>149</v>
      </c>
      <c r="D1" s="5"/>
      <c r="E1" s="5"/>
      <c r="F1" s="5"/>
      <c r="G1" s="5"/>
      <c r="H1" s="5"/>
      <c r="I1" s="5"/>
      <c r="J1" s="5"/>
      <c r="K1" s="5"/>
      <c r="L1" s="5"/>
    </row>
    <row r="2" spans="1:12">
      <c r="C2" s="6" t="s">
        <v>165</v>
      </c>
      <c r="D2" s="5"/>
      <c r="E2" s="5"/>
      <c r="F2" s="5"/>
      <c r="G2" s="5"/>
      <c r="H2" s="5"/>
      <c r="I2" s="5"/>
      <c r="J2" s="5"/>
      <c r="K2" s="5"/>
      <c r="L2" s="98" t="s">
        <v>151</v>
      </c>
    </row>
    <row r="3" spans="1:12">
      <c r="C3" s="6" t="str">
        <f>'Summary sales'!A3</f>
        <v>Bulan April 2026</v>
      </c>
      <c r="D3" s="5"/>
      <c r="E3" s="5"/>
      <c r="F3" s="5"/>
      <c r="G3" s="5"/>
      <c r="H3" s="5"/>
      <c r="I3" s="5"/>
      <c r="J3" s="5"/>
      <c r="K3" s="5"/>
      <c r="L3" s="5"/>
    </row>
    <row r="4" spans="1:12">
      <c r="C4" s="47">
        <f>'Summary sales'!A4</f>
        <v>46113</v>
      </c>
      <c r="D4" s="47"/>
      <c r="E4" s="5"/>
      <c r="F4" s="5"/>
      <c r="G4" s="5"/>
      <c r="H4" s="5"/>
      <c r="I4" s="5"/>
      <c r="J4" s="5" t="s">
        <v>152</v>
      </c>
      <c r="K4" s="28">
        <f>MAX(K8:K39)</f>
        <v>508.60791666666046</v>
      </c>
      <c r="L4" s="5"/>
    </row>
    <row r="5" spans="1:12">
      <c r="A5" s="151"/>
      <c r="B5" s="151"/>
      <c r="C5" s="5"/>
      <c r="D5" s="5"/>
      <c r="E5" s="5"/>
      <c r="F5" s="5"/>
      <c r="G5" s="5"/>
      <c r="H5" s="5"/>
      <c r="I5" s="5"/>
      <c r="J5" s="5"/>
      <c r="K5" s="28"/>
      <c r="L5" s="5"/>
    </row>
    <row r="6" spans="1:12" ht="15" customHeight="1">
      <c r="A6" s="676" t="s">
        <v>107</v>
      </c>
      <c r="B6" s="675" t="s">
        <v>108</v>
      </c>
      <c r="C6" s="675" t="s">
        <v>153</v>
      </c>
      <c r="D6" s="675"/>
      <c r="E6" s="675" t="s">
        <v>154</v>
      </c>
      <c r="F6" s="675"/>
      <c r="G6" s="679" t="s">
        <v>155</v>
      </c>
      <c r="H6" s="675" t="s">
        <v>156</v>
      </c>
      <c r="I6" s="675"/>
      <c r="J6" s="675" t="s">
        <v>157</v>
      </c>
      <c r="K6" s="679" t="s">
        <v>158</v>
      </c>
      <c r="L6" s="673" t="s">
        <v>159</v>
      </c>
    </row>
    <row r="7" spans="1:12" ht="33.75" customHeight="1">
      <c r="A7" s="677"/>
      <c r="B7" s="678"/>
      <c r="C7" s="11" t="s">
        <v>108</v>
      </c>
      <c r="D7" s="11" t="s">
        <v>160</v>
      </c>
      <c r="E7" s="11" t="s">
        <v>108</v>
      </c>
      <c r="F7" s="11" t="s">
        <v>160</v>
      </c>
      <c r="G7" s="680"/>
      <c r="H7" s="11" t="s">
        <v>153</v>
      </c>
      <c r="I7" s="11" t="s">
        <v>154</v>
      </c>
      <c r="J7" s="678"/>
      <c r="K7" s="680"/>
      <c r="L7" s="674"/>
    </row>
    <row r="8" spans="1:12">
      <c r="A8" s="72">
        <v>1</v>
      </c>
      <c r="B8" s="73">
        <f>C4</f>
        <v>46113</v>
      </c>
      <c r="C8" s="74">
        <f>B8</f>
        <v>46113</v>
      </c>
      <c r="D8" s="75">
        <v>0</v>
      </c>
      <c r="E8" s="74">
        <f>C8+1</f>
        <v>46114</v>
      </c>
      <c r="F8" s="75">
        <v>0</v>
      </c>
      <c r="G8" s="76">
        <f>IFERROR(((E8-C8)+(F8-D8)),"")</f>
        <v>1</v>
      </c>
      <c r="H8" s="77">
        <v>7554027.5099999998</v>
      </c>
      <c r="I8" s="77">
        <v>7563477.8300000001</v>
      </c>
      <c r="J8" s="77">
        <f t="shared" ref="J8" si="0">I8-H8</f>
        <v>9450.320000000298</v>
      </c>
      <c r="K8" s="91">
        <f t="shared" ref="K8" si="1">J8/24</f>
        <v>393.76333333334577</v>
      </c>
      <c r="L8" s="99"/>
    </row>
    <row r="9" spans="1:12">
      <c r="A9" s="78">
        <f>A8+1</f>
        <v>2</v>
      </c>
      <c r="B9" s="74">
        <f>B8+1</f>
        <v>46114</v>
      </c>
      <c r="C9" s="74">
        <f>B9</f>
        <v>46114</v>
      </c>
      <c r="D9" s="75">
        <v>0</v>
      </c>
      <c r="E9" s="74">
        <f>C9+1</f>
        <v>46115</v>
      </c>
      <c r="F9" s="75">
        <v>0</v>
      </c>
      <c r="G9" s="76">
        <f>IFERROR(((E9-C9)+(F9-D9)),"")</f>
        <v>1</v>
      </c>
      <c r="H9" s="208">
        <f t="shared" ref="H9:H14" si="2">I8</f>
        <v>7563477.8300000001</v>
      </c>
      <c r="I9" s="77">
        <v>7571514.3799999999</v>
      </c>
      <c r="J9" s="77">
        <f t="shared" ref="J9" si="3">I9-H9</f>
        <v>8036.5499999998137</v>
      </c>
      <c r="K9" s="91">
        <f t="shared" ref="K9" si="4">J9/24</f>
        <v>334.85624999999226</v>
      </c>
      <c r="L9" s="36"/>
    </row>
    <row r="10" spans="1:12">
      <c r="A10" s="78">
        <f t="shared" ref="A10:B25" si="5">A9+1</f>
        <v>3</v>
      </c>
      <c r="B10" s="74">
        <f t="shared" si="5"/>
        <v>46115</v>
      </c>
      <c r="C10" s="74">
        <f t="shared" ref="C10:C33" si="6">B10</f>
        <v>46115</v>
      </c>
      <c r="D10" s="75">
        <v>0</v>
      </c>
      <c r="E10" s="74">
        <f t="shared" ref="E10:E33" si="7">C10+1</f>
        <v>46116</v>
      </c>
      <c r="F10" s="75">
        <v>0</v>
      </c>
      <c r="G10" s="76">
        <f t="shared" ref="G10:G33" si="8">IFERROR(((E10-C10)+(F10-D10)),"")</f>
        <v>1</v>
      </c>
      <c r="H10" s="208">
        <f t="shared" si="2"/>
        <v>7571514.3799999999</v>
      </c>
      <c r="I10" s="77">
        <v>7577947.9000000004</v>
      </c>
      <c r="J10" s="77">
        <f t="shared" ref="J10" si="9">I10-H10</f>
        <v>6433.5200000004843</v>
      </c>
      <c r="K10" s="91">
        <f t="shared" ref="K10" si="10">J10/24</f>
        <v>268.06333333335351</v>
      </c>
      <c r="L10" s="36"/>
    </row>
    <row r="11" spans="1:12">
      <c r="A11" s="78">
        <f t="shared" si="5"/>
        <v>4</v>
      </c>
      <c r="B11" s="74">
        <f t="shared" si="5"/>
        <v>46116</v>
      </c>
      <c r="C11" s="74">
        <f t="shared" si="6"/>
        <v>46116</v>
      </c>
      <c r="D11" s="75">
        <v>0</v>
      </c>
      <c r="E11" s="74">
        <f t="shared" si="7"/>
        <v>46117</v>
      </c>
      <c r="F11" s="75">
        <v>0</v>
      </c>
      <c r="G11" s="76">
        <f t="shared" si="8"/>
        <v>1</v>
      </c>
      <c r="H11" s="208">
        <f t="shared" si="2"/>
        <v>7577947.9000000004</v>
      </c>
      <c r="I11" s="77">
        <v>7577947.9000000004</v>
      </c>
      <c r="J11" s="77">
        <f t="shared" ref="J11" si="11">I11-H11</f>
        <v>0</v>
      </c>
      <c r="K11" s="91">
        <f t="shared" ref="K11" si="12">J11/24</f>
        <v>0</v>
      </c>
      <c r="L11" s="36"/>
    </row>
    <row r="12" spans="1:12">
      <c r="A12" s="78">
        <f t="shared" si="5"/>
        <v>5</v>
      </c>
      <c r="B12" s="74">
        <f t="shared" si="5"/>
        <v>46117</v>
      </c>
      <c r="C12" s="74">
        <f t="shared" si="6"/>
        <v>46117</v>
      </c>
      <c r="D12" s="75">
        <v>0</v>
      </c>
      <c r="E12" s="74">
        <f t="shared" si="7"/>
        <v>46118</v>
      </c>
      <c r="F12" s="75">
        <v>0</v>
      </c>
      <c r="G12" s="76">
        <f t="shared" si="8"/>
        <v>1</v>
      </c>
      <c r="H12" s="208">
        <f t="shared" si="2"/>
        <v>7577947.9000000004</v>
      </c>
      <c r="I12" s="77">
        <v>7581703.9100000001</v>
      </c>
      <c r="J12" s="77">
        <f t="shared" ref="J12" si="13">I12-H12</f>
        <v>3756.0099999997765</v>
      </c>
      <c r="K12" s="91">
        <f t="shared" ref="K12" si="14">J12/24</f>
        <v>156.50041666665734</v>
      </c>
      <c r="L12" s="36"/>
    </row>
    <row r="13" spans="1:12">
      <c r="A13" s="78">
        <f t="shared" si="5"/>
        <v>6</v>
      </c>
      <c r="B13" s="74">
        <f t="shared" si="5"/>
        <v>46118</v>
      </c>
      <c r="C13" s="74">
        <f t="shared" si="6"/>
        <v>46118</v>
      </c>
      <c r="D13" s="75">
        <v>0</v>
      </c>
      <c r="E13" s="74">
        <f t="shared" si="7"/>
        <v>46119</v>
      </c>
      <c r="F13" s="75">
        <v>0</v>
      </c>
      <c r="G13" s="76">
        <f t="shared" si="8"/>
        <v>1</v>
      </c>
      <c r="H13" s="208">
        <f t="shared" si="2"/>
        <v>7581703.9100000001</v>
      </c>
      <c r="I13" s="77">
        <v>7591103.4500000002</v>
      </c>
      <c r="J13" s="77">
        <f t="shared" ref="J13" si="15">I13-H13</f>
        <v>9399.5400000000373</v>
      </c>
      <c r="K13" s="91">
        <f t="shared" ref="K13" si="16">J13/24</f>
        <v>391.64750000000157</v>
      </c>
      <c r="L13" s="36"/>
    </row>
    <row r="14" spans="1:12">
      <c r="A14" s="78">
        <f t="shared" si="5"/>
        <v>7</v>
      </c>
      <c r="B14" s="74">
        <f t="shared" si="5"/>
        <v>46119</v>
      </c>
      <c r="C14" s="74">
        <f t="shared" si="6"/>
        <v>46119</v>
      </c>
      <c r="D14" s="75">
        <v>0</v>
      </c>
      <c r="E14" s="74">
        <f t="shared" si="7"/>
        <v>46120</v>
      </c>
      <c r="F14" s="75">
        <v>0</v>
      </c>
      <c r="G14" s="76">
        <f t="shared" si="8"/>
        <v>1</v>
      </c>
      <c r="H14" s="208">
        <f t="shared" si="2"/>
        <v>7591103.4500000002</v>
      </c>
      <c r="I14" s="77">
        <v>7600968.9900000002</v>
      </c>
      <c r="J14" s="77">
        <f t="shared" ref="J14" si="17">I14-H14</f>
        <v>9865.5400000000373</v>
      </c>
      <c r="K14" s="91">
        <f t="shared" ref="K14" si="18">J14/24</f>
        <v>411.0641666666682</v>
      </c>
      <c r="L14" s="36"/>
    </row>
    <row r="15" spans="1:12">
      <c r="A15" s="78">
        <f t="shared" si="5"/>
        <v>8</v>
      </c>
      <c r="B15" s="74">
        <f t="shared" si="5"/>
        <v>46120</v>
      </c>
      <c r="C15" s="74">
        <f t="shared" si="6"/>
        <v>46120</v>
      </c>
      <c r="D15" s="75">
        <v>0</v>
      </c>
      <c r="E15" s="74">
        <f t="shared" si="7"/>
        <v>46121</v>
      </c>
      <c r="F15" s="75">
        <v>0</v>
      </c>
      <c r="G15" s="76">
        <f t="shared" si="8"/>
        <v>1</v>
      </c>
      <c r="H15" s="208">
        <f t="shared" ref="H15:H37" si="19">I14</f>
        <v>7600968.9900000002</v>
      </c>
      <c r="I15" s="77">
        <v>7613175.5800000001</v>
      </c>
      <c r="J15" s="77">
        <f t="shared" ref="J15" si="20">I15-H15</f>
        <v>12206.589999999851</v>
      </c>
      <c r="K15" s="91">
        <f t="shared" ref="K15" si="21">J15/24</f>
        <v>508.60791666666046</v>
      </c>
      <c r="L15" s="36"/>
    </row>
    <row r="16" spans="1:12">
      <c r="A16" s="78">
        <f t="shared" si="5"/>
        <v>9</v>
      </c>
      <c r="B16" s="74">
        <f t="shared" si="5"/>
        <v>46121</v>
      </c>
      <c r="C16" s="74">
        <f t="shared" si="6"/>
        <v>46121</v>
      </c>
      <c r="D16" s="75">
        <v>0</v>
      </c>
      <c r="E16" s="74">
        <f t="shared" si="7"/>
        <v>46122</v>
      </c>
      <c r="F16" s="75">
        <v>0</v>
      </c>
      <c r="G16" s="76">
        <f t="shared" si="8"/>
        <v>1</v>
      </c>
      <c r="H16" s="208">
        <f t="shared" si="19"/>
        <v>7613175.5800000001</v>
      </c>
      <c r="I16" s="77">
        <v>7622422.4800000004</v>
      </c>
      <c r="J16" s="77">
        <f t="shared" ref="J16:J37" si="22">I16-H16</f>
        <v>9246.9000000003725</v>
      </c>
      <c r="K16" s="91">
        <f t="shared" ref="K16:K37" si="23">J16/24</f>
        <v>385.28750000001554</v>
      </c>
      <c r="L16" s="36"/>
    </row>
    <row r="17" spans="1:14">
      <c r="A17" s="78">
        <f t="shared" si="5"/>
        <v>10</v>
      </c>
      <c r="B17" s="74">
        <f t="shared" si="5"/>
        <v>46122</v>
      </c>
      <c r="C17" s="74">
        <f t="shared" si="6"/>
        <v>46122</v>
      </c>
      <c r="D17" s="75">
        <v>0</v>
      </c>
      <c r="E17" s="74">
        <f t="shared" si="7"/>
        <v>46123</v>
      </c>
      <c r="F17" s="75">
        <v>0</v>
      </c>
      <c r="G17" s="76">
        <f t="shared" si="8"/>
        <v>1</v>
      </c>
      <c r="H17" s="208">
        <f t="shared" si="19"/>
        <v>7622422.4800000004</v>
      </c>
      <c r="I17" s="77">
        <v>7630942.5899999999</v>
      </c>
      <c r="J17" s="77">
        <f t="shared" si="22"/>
        <v>8520.109999999404</v>
      </c>
      <c r="K17" s="91">
        <f t="shared" si="23"/>
        <v>355.00458333330852</v>
      </c>
      <c r="L17" s="36"/>
    </row>
    <row r="18" spans="1:14">
      <c r="A18" s="78">
        <f t="shared" si="5"/>
        <v>11</v>
      </c>
      <c r="B18" s="74">
        <f t="shared" si="5"/>
        <v>46123</v>
      </c>
      <c r="C18" s="74">
        <f t="shared" si="6"/>
        <v>46123</v>
      </c>
      <c r="D18" s="75">
        <v>0</v>
      </c>
      <c r="E18" s="74">
        <f t="shared" si="7"/>
        <v>46124</v>
      </c>
      <c r="F18" s="75">
        <v>0</v>
      </c>
      <c r="G18" s="76">
        <f t="shared" si="8"/>
        <v>1</v>
      </c>
      <c r="H18" s="208">
        <f t="shared" si="19"/>
        <v>7630942.5899999999</v>
      </c>
      <c r="I18" s="77">
        <v>7635922.6600000001</v>
      </c>
      <c r="J18" s="77">
        <f t="shared" si="22"/>
        <v>4980.070000000298</v>
      </c>
      <c r="K18" s="91">
        <f t="shared" si="23"/>
        <v>207.50291666667908</v>
      </c>
      <c r="L18" s="36"/>
    </row>
    <row r="19" spans="1:14">
      <c r="A19" s="78">
        <f t="shared" si="5"/>
        <v>12</v>
      </c>
      <c r="B19" s="74">
        <f t="shared" si="5"/>
        <v>46124</v>
      </c>
      <c r="C19" s="74">
        <f t="shared" si="6"/>
        <v>46124</v>
      </c>
      <c r="D19" s="75">
        <v>0</v>
      </c>
      <c r="E19" s="74">
        <f t="shared" si="7"/>
        <v>46125</v>
      </c>
      <c r="F19" s="75">
        <v>0</v>
      </c>
      <c r="G19" s="76">
        <f t="shared" si="8"/>
        <v>1</v>
      </c>
      <c r="H19" s="208">
        <f t="shared" si="19"/>
        <v>7635922.6600000001</v>
      </c>
      <c r="I19" s="77">
        <v>7636990.0199999996</v>
      </c>
      <c r="J19" s="77">
        <f t="shared" si="22"/>
        <v>1067.359999999404</v>
      </c>
      <c r="K19" s="91">
        <f t="shared" si="23"/>
        <v>44.473333333308496</v>
      </c>
      <c r="L19" s="36"/>
      <c r="N19" s="3"/>
    </row>
    <row r="20" spans="1:14">
      <c r="A20" s="78">
        <f t="shared" si="5"/>
        <v>13</v>
      </c>
      <c r="B20" s="74">
        <f t="shared" si="5"/>
        <v>46125</v>
      </c>
      <c r="C20" s="74">
        <f t="shared" si="6"/>
        <v>46125</v>
      </c>
      <c r="D20" s="75">
        <v>0</v>
      </c>
      <c r="E20" s="74">
        <f t="shared" si="7"/>
        <v>46126</v>
      </c>
      <c r="F20" s="75">
        <v>0</v>
      </c>
      <c r="G20" s="76">
        <f t="shared" si="8"/>
        <v>1</v>
      </c>
      <c r="H20" s="208">
        <f t="shared" si="19"/>
        <v>7636990.0199999996</v>
      </c>
      <c r="I20" s="77">
        <v>7646279.9400000004</v>
      </c>
      <c r="J20" s="77">
        <f t="shared" si="22"/>
        <v>9289.9200000008568</v>
      </c>
      <c r="K20" s="91">
        <f t="shared" si="23"/>
        <v>387.08000000003568</v>
      </c>
      <c r="L20" s="36"/>
    </row>
    <row r="21" spans="1:14">
      <c r="A21" s="78">
        <f t="shared" si="5"/>
        <v>14</v>
      </c>
      <c r="B21" s="74">
        <f t="shared" si="5"/>
        <v>46126</v>
      </c>
      <c r="C21" s="74">
        <f t="shared" si="6"/>
        <v>46126</v>
      </c>
      <c r="D21" s="75">
        <v>0</v>
      </c>
      <c r="E21" s="74">
        <f t="shared" si="7"/>
        <v>46127</v>
      </c>
      <c r="F21" s="75">
        <v>0</v>
      </c>
      <c r="G21" s="76">
        <f t="shared" si="8"/>
        <v>1</v>
      </c>
      <c r="H21" s="208">
        <f t="shared" si="19"/>
        <v>7646279.9400000004</v>
      </c>
      <c r="I21" s="77">
        <v>7655224.9299999997</v>
      </c>
      <c r="J21" s="77">
        <f t="shared" si="22"/>
        <v>8944.9899999992922</v>
      </c>
      <c r="K21" s="91">
        <f t="shared" si="23"/>
        <v>372.70791666663717</v>
      </c>
      <c r="L21" s="36"/>
    </row>
    <row r="22" spans="1:14">
      <c r="A22" s="78">
        <f t="shared" si="5"/>
        <v>15</v>
      </c>
      <c r="B22" s="74">
        <f t="shared" si="5"/>
        <v>46127</v>
      </c>
      <c r="C22" s="74">
        <f t="shared" si="6"/>
        <v>46127</v>
      </c>
      <c r="D22" s="75">
        <v>0</v>
      </c>
      <c r="E22" s="74">
        <f t="shared" si="7"/>
        <v>46128</v>
      </c>
      <c r="F22" s="75">
        <v>0</v>
      </c>
      <c r="G22" s="76">
        <f t="shared" si="8"/>
        <v>1</v>
      </c>
      <c r="H22" s="208">
        <f t="shared" si="19"/>
        <v>7655224.9299999997</v>
      </c>
      <c r="I22" s="77">
        <v>7664276.3200000003</v>
      </c>
      <c r="J22" s="77">
        <f t="shared" si="22"/>
        <v>9051.390000000596</v>
      </c>
      <c r="K22" s="91">
        <f t="shared" si="23"/>
        <v>377.14125000002485</v>
      </c>
      <c r="L22" s="36"/>
    </row>
    <row r="23" spans="1:14">
      <c r="A23" s="78">
        <f t="shared" si="5"/>
        <v>16</v>
      </c>
      <c r="B23" s="74">
        <f t="shared" si="5"/>
        <v>46128</v>
      </c>
      <c r="C23" s="74">
        <f t="shared" si="6"/>
        <v>46128</v>
      </c>
      <c r="D23" s="75">
        <v>0</v>
      </c>
      <c r="E23" s="74">
        <f t="shared" si="7"/>
        <v>46129</v>
      </c>
      <c r="F23" s="75">
        <v>0</v>
      </c>
      <c r="G23" s="76">
        <f t="shared" si="8"/>
        <v>1</v>
      </c>
      <c r="H23" s="208">
        <f t="shared" si="19"/>
        <v>7664276.3200000003</v>
      </c>
      <c r="I23" s="77">
        <v>7672744.0300000003</v>
      </c>
      <c r="J23" s="77">
        <f t="shared" si="22"/>
        <v>8467.7099999999627</v>
      </c>
      <c r="K23" s="91">
        <f t="shared" si="23"/>
        <v>352.82124999999843</v>
      </c>
      <c r="L23" s="36"/>
    </row>
    <row r="24" spans="1:14">
      <c r="A24" s="78">
        <f t="shared" si="5"/>
        <v>17</v>
      </c>
      <c r="B24" s="74">
        <f t="shared" si="5"/>
        <v>46129</v>
      </c>
      <c r="C24" s="74">
        <f t="shared" si="6"/>
        <v>46129</v>
      </c>
      <c r="D24" s="75">
        <v>0</v>
      </c>
      <c r="E24" s="74">
        <f t="shared" si="7"/>
        <v>46130</v>
      </c>
      <c r="F24" s="75">
        <v>0</v>
      </c>
      <c r="G24" s="76">
        <f t="shared" si="8"/>
        <v>1</v>
      </c>
      <c r="H24" s="208">
        <f t="shared" si="19"/>
        <v>7672744.0300000003</v>
      </c>
      <c r="I24" s="77">
        <v>7680591.1399999997</v>
      </c>
      <c r="J24" s="77">
        <f t="shared" si="22"/>
        <v>7847.109999999404</v>
      </c>
      <c r="K24" s="91">
        <f t="shared" si="23"/>
        <v>326.96291666664183</v>
      </c>
      <c r="L24" s="36"/>
    </row>
    <row r="25" spans="1:14">
      <c r="A25" s="78">
        <f t="shared" si="5"/>
        <v>18</v>
      </c>
      <c r="B25" s="74">
        <f t="shared" si="5"/>
        <v>46130</v>
      </c>
      <c r="C25" s="74">
        <f t="shared" si="6"/>
        <v>46130</v>
      </c>
      <c r="D25" s="75">
        <v>0</v>
      </c>
      <c r="E25" s="74">
        <f t="shared" si="7"/>
        <v>46131</v>
      </c>
      <c r="F25" s="75">
        <v>0</v>
      </c>
      <c r="G25" s="76">
        <f t="shared" si="8"/>
        <v>1</v>
      </c>
      <c r="H25" s="208">
        <f t="shared" si="19"/>
        <v>7680591.1399999997</v>
      </c>
      <c r="I25" s="77">
        <v>7685490.5</v>
      </c>
      <c r="J25" s="77">
        <f t="shared" si="22"/>
        <v>4899.3600000003353</v>
      </c>
      <c r="K25" s="91">
        <f t="shared" si="23"/>
        <v>204.14000000001397</v>
      </c>
      <c r="L25" s="36"/>
    </row>
    <row r="26" spans="1:14">
      <c r="A26" s="78">
        <f t="shared" ref="A26:B33" si="24">A25+1</f>
        <v>19</v>
      </c>
      <c r="B26" s="74">
        <f>B25+1</f>
        <v>46131</v>
      </c>
      <c r="C26" s="74">
        <f t="shared" si="6"/>
        <v>46131</v>
      </c>
      <c r="D26" s="75">
        <v>0</v>
      </c>
      <c r="E26" s="74">
        <f t="shared" si="7"/>
        <v>46132</v>
      </c>
      <c r="F26" s="75">
        <v>0</v>
      </c>
      <c r="G26" s="76">
        <f t="shared" si="8"/>
        <v>1</v>
      </c>
      <c r="H26" s="208">
        <f t="shared" si="19"/>
        <v>7685490.5</v>
      </c>
      <c r="I26" s="77">
        <v>7686536.25</v>
      </c>
      <c r="J26" s="77">
        <f t="shared" si="22"/>
        <v>1045.75</v>
      </c>
      <c r="K26" s="91">
        <f t="shared" si="23"/>
        <v>43.572916666666664</v>
      </c>
      <c r="L26" s="36"/>
    </row>
    <row r="27" spans="1:14">
      <c r="A27" s="78">
        <f t="shared" si="24"/>
        <v>20</v>
      </c>
      <c r="B27" s="74">
        <f>B26+1</f>
        <v>46132</v>
      </c>
      <c r="C27" s="74">
        <f t="shared" si="6"/>
        <v>46132</v>
      </c>
      <c r="D27" s="75">
        <v>0</v>
      </c>
      <c r="E27" s="74">
        <f t="shared" si="7"/>
        <v>46133</v>
      </c>
      <c r="F27" s="75">
        <v>0</v>
      </c>
      <c r="G27" s="76">
        <f t="shared" si="8"/>
        <v>1</v>
      </c>
      <c r="H27" s="208">
        <f t="shared" si="19"/>
        <v>7686536.25</v>
      </c>
      <c r="I27" s="77">
        <v>7695114.25</v>
      </c>
      <c r="J27" s="77">
        <f t="shared" si="22"/>
        <v>8578</v>
      </c>
      <c r="K27" s="91">
        <f t="shared" si="23"/>
        <v>357.41666666666669</v>
      </c>
      <c r="L27" s="36"/>
    </row>
    <row r="28" spans="1:14">
      <c r="A28" s="78">
        <f t="shared" si="24"/>
        <v>21</v>
      </c>
      <c r="B28" s="74">
        <f>B27+1</f>
        <v>46133</v>
      </c>
      <c r="C28" s="74">
        <f t="shared" si="6"/>
        <v>46133</v>
      </c>
      <c r="D28" s="75">
        <v>0</v>
      </c>
      <c r="E28" s="74">
        <f t="shared" si="7"/>
        <v>46134</v>
      </c>
      <c r="F28" s="75">
        <v>0</v>
      </c>
      <c r="G28" s="76">
        <f t="shared" si="8"/>
        <v>1</v>
      </c>
      <c r="H28" s="208">
        <f t="shared" si="19"/>
        <v>7695114.25</v>
      </c>
      <c r="I28" s="77">
        <v>7704192.8300000001</v>
      </c>
      <c r="J28" s="77">
        <f t="shared" si="22"/>
        <v>9078.5800000000745</v>
      </c>
      <c r="K28" s="91">
        <f t="shared" si="23"/>
        <v>378.27416666666977</v>
      </c>
      <c r="L28" s="36"/>
    </row>
    <row r="29" spans="1:14">
      <c r="A29" s="78">
        <f t="shared" si="24"/>
        <v>22</v>
      </c>
      <c r="B29" s="74">
        <f t="shared" si="24"/>
        <v>46134</v>
      </c>
      <c r="C29" s="74">
        <f t="shared" si="6"/>
        <v>46134</v>
      </c>
      <c r="D29" s="75">
        <v>0</v>
      </c>
      <c r="E29" s="74">
        <f t="shared" si="7"/>
        <v>46135</v>
      </c>
      <c r="F29" s="75">
        <v>0</v>
      </c>
      <c r="G29" s="76">
        <f t="shared" si="8"/>
        <v>1</v>
      </c>
      <c r="H29" s="208">
        <f t="shared" si="19"/>
        <v>7704192.8300000001</v>
      </c>
      <c r="I29" s="77">
        <v>7713357.2800000003</v>
      </c>
      <c r="J29" s="77">
        <f t="shared" si="22"/>
        <v>9164.4500000001863</v>
      </c>
      <c r="K29" s="91">
        <f t="shared" si="23"/>
        <v>381.85208333334111</v>
      </c>
      <c r="L29" s="36"/>
    </row>
    <row r="30" spans="1:14">
      <c r="A30" s="78">
        <f t="shared" si="24"/>
        <v>23</v>
      </c>
      <c r="B30" s="74">
        <f t="shared" si="24"/>
        <v>46135</v>
      </c>
      <c r="C30" s="74">
        <f t="shared" si="6"/>
        <v>46135</v>
      </c>
      <c r="D30" s="75">
        <v>0</v>
      </c>
      <c r="E30" s="74">
        <f t="shared" si="7"/>
        <v>46136</v>
      </c>
      <c r="F30" s="75">
        <v>0</v>
      </c>
      <c r="G30" s="76">
        <f t="shared" si="8"/>
        <v>1</v>
      </c>
      <c r="H30" s="208">
        <f t="shared" si="19"/>
        <v>7713357.2800000003</v>
      </c>
      <c r="I30" s="77">
        <v>7721800.3399999999</v>
      </c>
      <c r="J30" s="77">
        <f t="shared" si="22"/>
        <v>8443.0599999995902</v>
      </c>
      <c r="K30" s="91">
        <f t="shared" si="23"/>
        <v>351.79416666664957</v>
      </c>
      <c r="L30" s="36"/>
    </row>
    <row r="31" spans="1:14">
      <c r="A31" s="78">
        <f t="shared" si="24"/>
        <v>24</v>
      </c>
      <c r="B31" s="74">
        <f t="shared" si="24"/>
        <v>46136</v>
      </c>
      <c r="C31" s="74">
        <f t="shared" si="6"/>
        <v>46136</v>
      </c>
      <c r="D31" s="75">
        <v>0</v>
      </c>
      <c r="E31" s="74">
        <f t="shared" si="7"/>
        <v>46137</v>
      </c>
      <c r="F31" s="75">
        <v>0</v>
      </c>
      <c r="G31" s="76">
        <f t="shared" si="8"/>
        <v>1</v>
      </c>
      <c r="H31" s="208">
        <f t="shared" si="19"/>
        <v>7721800.3399999999</v>
      </c>
      <c r="I31" s="77">
        <v>7729925.5700000003</v>
      </c>
      <c r="J31" s="77">
        <f t="shared" si="22"/>
        <v>8125.230000000447</v>
      </c>
      <c r="K31" s="91">
        <f t="shared" si="23"/>
        <v>338.55125000001863</v>
      </c>
      <c r="L31" s="36"/>
    </row>
    <row r="32" spans="1:14">
      <c r="A32" s="78">
        <f t="shared" si="24"/>
        <v>25</v>
      </c>
      <c r="B32" s="74">
        <f t="shared" si="24"/>
        <v>46137</v>
      </c>
      <c r="C32" s="74">
        <f t="shared" si="6"/>
        <v>46137</v>
      </c>
      <c r="D32" s="75">
        <v>0</v>
      </c>
      <c r="E32" s="74">
        <f t="shared" si="7"/>
        <v>46138</v>
      </c>
      <c r="F32" s="75">
        <v>0</v>
      </c>
      <c r="G32" s="76">
        <f t="shared" si="8"/>
        <v>1</v>
      </c>
      <c r="H32" s="208">
        <f t="shared" si="19"/>
        <v>7729925.5700000003</v>
      </c>
      <c r="I32" s="77">
        <v>7733464.54</v>
      </c>
      <c r="J32" s="77">
        <f t="shared" si="22"/>
        <v>3538.9699999997392</v>
      </c>
      <c r="K32" s="91">
        <f t="shared" si="23"/>
        <v>147.45708333332246</v>
      </c>
      <c r="L32" s="36"/>
    </row>
    <row r="33" spans="1:12">
      <c r="A33" s="78">
        <f t="shared" si="24"/>
        <v>26</v>
      </c>
      <c r="B33" s="74">
        <f t="shared" si="24"/>
        <v>46138</v>
      </c>
      <c r="C33" s="74">
        <f t="shared" si="6"/>
        <v>46138</v>
      </c>
      <c r="D33" s="75">
        <v>0</v>
      </c>
      <c r="E33" s="74">
        <f t="shared" si="7"/>
        <v>46139</v>
      </c>
      <c r="F33" s="75">
        <v>0</v>
      </c>
      <c r="G33" s="76">
        <f t="shared" si="8"/>
        <v>1</v>
      </c>
      <c r="H33" s="208">
        <f t="shared" si="19"/>
        <v>7733464.54</v>
      </c>
      <c r="I33" s="77">
        <v>7735962.0099999998</v>
      </c>
      <c r="J33" s="77">
        <f t="shared" si="22"/>
        <v>2497.4699999997392</v>
      </c>
      <c r="K33" s="91">
        <f t="shared" si="23"/>
        <v>104.06124999998913</v>
      </c>
      <c r="L33" s="36"/>
    </row>
    <row r="34" spans="1:12">
      <c r="A34" s="78">
        <f t="shared" ref="A34:B34" si="25">A33+1</f>
        <v>27</v>
      </c>
      <c r="B34" s="74">
        <f t="shared" si="25"/>
        <v>46139</v>
      </c>
      <c r="C34" s="74">
        <f t="shared" ref="C34:C35" si="26">B34</f>
        <v>46139</v>
      </c>
      <c r="D34" s="75">
        <v>0</v>
      </c>
      <c r="E34" s="74">
        <f t="shared" ref="E34:E35" si="27">C34+1</f>
        <v>46140</v>
      </c>
      <c r="F34" s="75">
        <v>0</v>
      </c>
      <c r="G34" s="76">
        <f t="shared" ref="G34:G35" si="28">IFERROR(((E34-C34)+(F34-D34)),"")</f>
        <v>1</v>
      </c>
      <c r="H34" s="208">
        <f t="shared" si="19"/>
        <v>7735962.0099999998</v>
      </c>
      <c r="I34" s="77">
        <v>7744963.4800000004</v>
      </c>
      <c r="J34" s="77">
        <f t="shared" si="22"/>
        <v>9001.4700000006706</v>
      </c>
      <c r="K34" s="91">
        <f t="shared" si="23"/>
        <v>375.06125000002794</v>
      </c>
      <c r="L34" s="36"/>
    </row>
    <row r="35" spans="1:12">
      <c r="A35" s="78">
        <f t="shared" ref="A35:B35" si="29">A34+1</f>
        <v>28</v>
      </c>
      <c r="B35" s="74">
        <f t="shared" si="29"/>
        <v>46140</v>
      </c>
      <c r="C35" s="74">
        <f t="shared" si="26"/>
        <v>46140</v>
      </c>
      <c r="D35" s="75">
        <v>0</v>
      </c>
      <c r="E35" s="74">
        <f t="shared" si="27"/>
        <v>46141</v>
      </c>
      <c r="F35" s="75">
        <v>0</v>
      </c>
      <c r="G35" s="76">
        <f t="shared" si="28"/>
        <v>1</v>
      </c>
      <c r="H35" s="208">
        <f t="shared" si="19"/>
        <v>7744963.4800000004</v>
      </c>
      <c r="I35" s="77">
        <v>7753029.4400000004</v>
      </c>
      <c r="J35" s="77">
        <f t="shared" si="22"/>
        <v>8065.9599999999627</v>
      </c>
      <c r="K35" s="91">
        <f t="shared" si="23"/>
        <v>336.08166666666511</v>
      </c>
      <c r="L35" s="36"/>
    </row>
    <row r="36" spans="1:12">
      <c r="A36" s="78">
        <f t="shared" ref="A36:B36" si="30">A35+1</f>
        <v>29</v>
      </c>
      <c r="B36" s="74">
        <f t="shared" si="30"/>
        <v>46141</v>
      </c>
      <c r="C36" s="74">
        <f t="shared" ref="C36:C37" si="31">B36</f>
        <v>46141</v>
      </c>
      <c r="D36" s="75">
        <v>0</v>
      </c>
      <c r="E36" s="74">
        <f t="shared" ref="E36:E37" si="32">C36+1</f>
        <v>46142</v>
      </c>
      <c r="F36" s="75">
        <v>0</v>
      </c>
      <c r="G36" s="76">
        <f t="shared" ref="G36:G37" si="33">IFERROR(((E36-C36)+(F36-D36)),"")</f>
        <v>1</v>
      </c>
      <c r="H36" s="208">
        <f t="shared" si="19"/>
        <v>7753029.4400000004</v>
      </c>
      <c r="I36" s="77">
        <v>7762136.96</v>
      </c>
      <c r="J36" s="77">
        <f t="shared" si="22"/>
        <v>9107.519999999553</v>
      </c>
      <c r="K36" s="91">
        <f t="shared" si="23"/>
        <v>379.47999999998137</v>
      </c>
      <c r="L36" s="36"/>
    </row>
    <row r="37" spans="1:12">
      <c r="A37" s="78">
        <f t="shared" ref="A37:B37" si="34">A36+1</f>
        <v>30</v>
      </c>
      <c r="B37" s="74">
        <f t="shared" si="34"/>
        <v>46142</v>
      </c>
      <c r="C37" s="74">
        <f t="shared" si="31"/>
        <v>46142</v>
      </c>
      <c r="D37" s="75">
        <v>0</v>
      </c>
      <c r="E37" s="74">
        <f t="shared" si="32"/>
        <v>46143</v>
      </c>
      <c r="F37" s="75">
        <v>0</v>
      </c>
      <c r="G37" s="76">
        <f t="shared" si="33"/>
        <v>1</v>
      </c>
      <c r="H37" s="208">
        <f t="shared" si="19"/>
        <v>7762136.96</v>
      </c>
      <c r="I37" s="77">
        <v>7767146.1699999999</v>
      </c>
      <c r="J37" s="77">
        <f t="shared" si="22"/>
        <v>5009.2099999999627</v>
      </c>
      <c r="K37" s="91">
        <f t="shared" si="23"/>
        <v>208.71708333333177</v>
      </c>
      <c r="L37" s="36"/>
    </row>
    <row r="38" spans="1:12">
      <c r="A38" s="78"/>
      <c r="B38" s="74"/>
      <c r="C38" s="74"/>
      <c r="D38" s="75"/>
      <c r="E38" s="74"/>
      <c r="F38" s="75"/>
      <c r="G38" s="76"/>
      <c r="H38" s="208"/>
      <c r="I38" s="77"/>
      <c r="J38" s="77"/>
      <c r="K38" s="91"/>
      <c r="L38" s="36"/>
    </row>
    <row r="39" spans="1:12">
      <c r="A39" s="78"/>
      <c r="B39" s="74"/>
      <c r="C39" s="74"/>
      <c r="D39" s="75"/>
      <c r="E39" s="74"/>
      <c r="F39" s="75"/>
      <c r="G39" s="76"/>
      <c r="H39" s="208"/>
      <c r="I39" s="77"/>
      <c r="J39" s="77"/>
      <c r="K39" s="91"/>
      <c r="L39" s="36"/>
    </row>
    <row r="40" spans="1:12">
      <c r="A40" s="82" t="s">
        <v>7</v>
      </c>
      <c r="B40" s="83"/>
      <c r="C40" s="83"/>
      <c r="D40" s="83"/>
      <c r="E40" s="83"/>
      <c r="F40" s="83"/>
      <c r="G40" s="84">
        <f>SUM(G8:G39)</f>
        <v>30</v>
      </c>
      <c r="H40" s="85"/>
      <c r="I40" s="85"/>
      <c r="J40" s="93">
        <f>SUM(J8:J39)</f>
        <v>213118.66000000015</v>
      </c>
      <c r="K40" s="93">
        <f>AVERAGE(K8:K39)</f>
        <v>295.99813888888912</v>
      </c>
      <c r="L40" s="94"/>
    </row>
    <row r="41" spans="1:12">
      <c r="A41" s="86" t="s">
        <v>127</v>
      </c>
      <c r="B41" s="87"/>
      <c r="C41" s="87"/>
      <c r="D41" s="87"/>
      <c r="E41" s="87"/>
      <c r="F41" s="87"/>
      <c r="G41" s="88">
        <f>G40/SUMPRODUCT((G8:G39&gt;0)*1)</f>
        <v>1</v>
      </c>
      <c r="H41" s="89"/>
      <c r="I41" s="89"/>
      <c r="J41" s="89"/>
      <c r="K41" s="89">
        <f>K40/SUMPRODUCT((K8:K39&gt;0)*1)</f>
        <v>10.206832375478935</v>
      </c>
      <c r="L41" s="95"/>
    </row>
  </sheetData>
  <mergeCells count="9">
    <mergeCell ref="L6:L7"/>
    <mergeCell ref="C6:D6"/>
    <mergeCell ref="E6:F6"/>
    <mergeCell ref="H6:I6"/>
    <mergeCell ref="A6:A7"/>
    <mergeCell ref="B6:B7"/>
    <mergeCell ref="G6:G7"/>
    <mergeCell ref="J6:J7"/>
    <mergeCell ref="K6:K7"/>
  </mergeCells>
  <hyperlinks>
    <hyperlink ref="L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zoomScaleSheetLayoutView="50" workbookViewId="0">
      <pane ySplit="6" topLeftCell="A7" activePane="bottomLeft" state="frozen"/>
      <selection pane="bottomLef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6.140625" style="1" customWidth="1"/>
    <col min="9" max="9" width="15.28515625" style="1" customWidth="1"/>
    <col min="10" max="10" width="13.5703125" style="1" customWidth="1"/>
    <col min="11" max="11" width="9.85546875" style="1" customWidth="1"/>
    <col min="12" max="12" width="44.7109375" style="1" customWidth="1"/>
    <col min="13" max="16384" width="9.140625" style="1"/>
  </cols>
  <sheetData>
    <row r="1" spans="1:12">
      <c r="B1" s="5"/>
      <c r="C1" s="6" t="s">
        <v>149</v>
      </c>
      <c r="D1" s="5"/>
      <c r="E1" s="5"/>
      <c r="F1" s="5"/>
      <c r="G1" s="5"/>
      <c r="H1" s="5"/>
      <c r="I1" s="5"/>
      <c r="J1" s="5"/>
      <c r="K1" s="5"/>
      <c r="L1" s="5"/>
    </row>
    <row r="2" spans="1:12">
      <c r="B2" s="5"/>
      <c r="C2" s="6" t="s">
        <v>166</v>
      </c>
      <c r="D2" s="5"/>
      <c r="E2" s="5"/>
      <c r="F2" s="5"/>
      <c r="G2" s="5"/>
      <c r="H2" s="5"/>
      <c r="I2" s="5"/>
      <c r="J2" s="5"/>
      <c r="K2" s="5"/>
      <c r="L2" s="98" t="s">
        <v>151</v>
      </c>
    </row>
    <row r="3" spans="1:12">
      <c r="B3" s="5"/>
      <c r="C3" s="6" t="str">
        <f>'Summary sales'!A3</f>
        <v>Bulan April 2026</v>
      </c>
      <c r="D3" s="5"/>
      <c r="E3" s="5"/>
      <c r="F3" s="5"/>
      <c r="G3" s="5"/>
      <c r="H3" s="5"/>
      <c r="I3" s="5"/>
      <c r="J3" s="5"/>
      <c r="K3" s="5"/>
      <c r="L3" s="5"/>
    </row>
    <row r="4" spans="1:12">
      <c r="B4" s="8"/>
      <c r="C4" s="47">
        <f>'Summary sales'!A4</f>
        <v>46113</v>
      </c>
      <c r="D4" s="5"/>
      <c r="E4" s="5"/>
      <c r="F4" s="5"/>
      <c r="G4" s="5"/>
      <c r="H4" s="5"/>
      <c r="I4" s="5"/>
      <c r="J4" s="5" t="s">
        <v>152</v>
      </c>
      <c r="K4" s="28">
        <f>MAX(K7:K38)</f>
        <v>91.029166666713238</v>
      </c>
      <c r="L4" s="5"/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75" t="s">
        <v>156</v>
      </c>
      <c r="I5" s="675"/>
      <c r="J5" s="675" t="s">
        <v>157</v>
      </c>
      <c r="K5" s="679" t="s">
        <v>158</v>
      </c>
      <c r="L5" s="673" t="s">
        <v>159</v>
      </c>
    </row>
    <row r="6" spans="1:12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11" t="s">
        <v>154</v>
      </c>
      <c r="J6" s="678"/>
      <c r="K6" s="680"/>
      <c r="L6" s="674"/>
    </row>
    <row r="7" spans="1:12">
      <c r="A7" s="72">
        <v>1</v>
      </c>
      <c r="B7" s="73">
        <f>C4</f>
        <v>46113</v>
      </c>
      <c r="C7" s="73">
        <f>B7</f>
        <v>46113</v>
      </c>
      <c r="D7" s="75">
        <v>0.29166666666666702</v>
      </c>
      <c r="E7" s="73">
        <f>C7+1</f>
        <v>46114</v>
      </c>
      <c r="F7" s="207">
        <v>0.29166666666666702</v>
      </c>
      <c r="G7" s="76">
        <f>IFERROR(((E7-C7)+(F7-D7)),"")</f>
        <v>1</v>
      </c>
      <c r="H7" s="77">
        <v>9537674.1199999992</v>
      </c>
      <c r="I7" s="77">
        <v>9539555.8599999994</v>
      </c>
      <c r="J7" s="77">
        <f t="shared" ref="J7" si="0">I7-H7</f>
        <v>1881.7400000002235</v>
      </c>
      <c r="K7" s="91">
        <f t="shared" ref="K7" si="1">J7/24</f>
        <v>78.405833333342642</v>
      </c>
      <c r="L7" s="36"/>
    </row>
    <row r="8" spans="1:12">
      <c r="A8" s="78">
        <f>A7+1</f>
        <v>2</v>
      </c>
      <c r="B8" s="74">
        <f>B7+1</f>
        <v>46114</v>
      </c>
      <c r="C8" s="74">
        <f t="shared" ref="C8" si="2">B8</f>
        <v>46114</v>
      </c>
      <c r="D8" s="75">
        <v>0.29166666666666702</v>
      </c>
      <c r="E8" s="74">
        <f t="shared" ref="E8" si="3">C8+1</f>
        <v>46115</v>
      </c>
      <c r="F8" s="75">
        <v>0.29166666666666702</v>
      </c>
      <c r="G8" s="76">
        <f>IFERROR(((E8-C8)+(F8-D8)),"")</f>
        <v>1</v>
      </c>
      <c r="H8" s="77">
        <f t="shared" ref="H8:H22" si="4">I7</f>
        <v>9539555.8599999994</v>
      </c>
      <c r="I8" s="77">
        <v>9540653.6600000001</v>
      </c>
      <c r="J8" s="77">
        <f t="shared" ref="J8" si="5">I8-H8</f>
        <v>1097.8000000007451</v>
      </c>
      <c r="K8" s="91">
        <f t="shared" ref="K8" si="6">J8/24</f>
        <v>45.741666666697711</v>
      </c>
      <c r="L8" s="36"/>
    </row>
    <row r="9" spans="1:12">
      <c r="A9" s="78">
        <f t="shared" ref="A9:A36" si="7">A8+1</f>
        <v>3</v>
      </c>
      <c r="B9" s="74">
        <f t="shared" ref="B9:B36" si="8">B8+1</f>
        <v>46115</v>
      </c>
      <c r="C9" s="74">
        <f t="shared" ref="C9:C30" si="9">B9</f>
        <v>46115</v>
      </c>
      <c r="D9" s="75">
        <v>0.29166666666666702</v>
      </c>
      <c r="E9" s="74">
        <f t="shared" ref="E9:E15" si="10">C9+1</f>
        <v>46116</v>
      </c>
      <c r="F9" s="75">
        <v>0.29166666666666702</v>
      </c>
      <c r="G9" s="76">
        <f t="shared" ref="G9:G30" si="11">IFERROR(((E9-C9)+(F9-D9)),"")</f>
        <v>1</v>
      </c>
      <c r="H9" s="77">
        <f t="shared" si="4"/>
        <v>9540653.6600000001</v>
      </c>
      <c r="I9" s="77">
        <v>9541894.7599999998</v>
      </c>
      <c r="J9" s="77">
        <f t="shared" ref="J9" si="12">I9-H9</f>
        <v>1241.0999999996275</v>
      </c>
      <c r="K9" s="91">
        <f t="shared" ref="K9" si="13">J9/24</f>
        <v>51.71249999998448</v>
      </c>
      <c r="L9" s="36"/>
    </row>
    <row r="10" spans="1:12">
      <c r="A10" s="78">
        <f t="shared" si="7"/>
        <v>4</v>
      </c>
      <c r="B10" s="74">
        <f t="shared" si="8"/>
        <v>46116</v>
      </c>
      <c r="C10" s="74">
        <f t="shared" si="9"/>
        <v>46116</v>
      </c>
      <c r="D10" s="75">
        <v>0.29166666666666702</v>
      </c>
      <c r="E10" s="74">
        <f t="shared" si="10"/>
        <v>46117</v>
      </c>
      <c r="F10" s="75">
        <v>0.29166666666666702</v>
      </c>
      <c r="G10" s="76">
        <f t="shared" si="11"/>
        <v>1</v>
      </c>
      <c r="H10" s="77">
        <f t="shared" si="4"/>
        <v>9541894.7599999998</v>
      </c>
      <c r="I10" s="77">
        <v>9541894.7599999998</v>
      </c>
      <c r="J10" s="77">
        <f t="shared" ref="J10" si="14">I10-H10</f>
        <v>0</v>
      </c>
      <c r="K10" s="91">
        <f t="shared" ref="K10" si="15">J10/24</f>
        <v>0</v>
      </c>
      <c r="L10" s="36" t="s">
        <v>167</v>
      </c>
    </row>
    <row r="11" spans="1:12">
      <c r="A11" s="78">
        <f t="shared" si="7"/>
        <v>5</v>
      </c>
      <c r="B11" s="74">
        <f t="shared" si="8"/>
        <v>46117</v>
      </c>
      <c r="C11" s="74">
        <f t="shared" si="9"/>
        <v>46117</v>
      </c>
      <c r="D11" s="75">
        <v>0.29166666666666702</v>
      </c>
      <c r="E11" s="74">
        <f t="shared" si="10"/>
        <v>46118</v>
      </c>
      <c r="F11" s="75">
        <v>0.29166666666666702</v>
      </c>
      <c r="G11" s="76">
        <f t="shared" si="11"/>
        <v>1</v>
      </c>
      <c r="H11" s="77">
        <f t="shared" si="4"/>
        <v>9541894.7599999998</v>
      </c>
      <c r="I11" s="77">
        <v>9542719.9600000009</v>
      </c>
      <c r="J11" s="77">
        <f t="shared" ref="J11" si="16">I11-H11</f>
        <v>825.20000000111759</v>
      </c>
      <c r="K11" s="91">
        <f t="shared" ref="K11" si="17">J11/24</f>
        <v>34.383333333379902</v>
      </c>
      <c r="L11" s="36"/>
    </row>
    <row r="12" spans="1:12">
      <c r="A12" s="78">
        <f t="shared" si="7"/>
        <v>6</v>
      </c>
      <c r="B12" s="74">
        <f t="shared" si="8"/>
        <v>46118</v>
      </c>
      <c r="C12" s="74">
        <f t="shared" si="9"/>
        <v>46118</v>
      </c>
      <c r="D12" s="75">
        <v>0.29166666666666702</v>
      </c>
      <c r="E12" s="74">
        <f t="shared" si="10"/>
        <v>46119</v>
      </c>
      <c r="F12" s="75">
        <v>0.29166666666666702</v>
      </c>
      <c r="G12" s="76">
        <f t="shared" si="11"/>
        <v>1</v>
      </c>
      <c r="H12" s="77">
        <f t="shared" si="4"/>
        <v>9542719.9600000009</v>
      </c>
      <c r="I12" s="77">
        <v>9544282.3800000008</v>
      </c>
      <c r="J12" s="77">
        <f t="shared" ref="J12" si="18">I12-H12</f>
        <v>1562.4199999999255</v>
      </c>
      <c r="K12" s="91">
        <f t="shared" ref="K12" si="19">J12/24</f>
        <v>65.100833333330229</v>
      </c>
      <c r="L12" s="36"/>
    </row>
    <row r="13" spans="1:12">
      <c r="A13" s="78">
        <f t="shared" si="7"/>
        <v>7</v>
      </c>
      <c r="B13" s="74">
        <f t="shared" si="8"/>
        <v>46119</v>
      </c>
      <c r="C13" s="74">
        <f t="shared" si="9"/>
        <v>46119</v>
      </c>
      <c r="D13" s="75">
        <v>0.29166666666666702</v>
      </c>
      <c r="E13" s="74">
        <f t="shared" si="10"/>
        <v>46120</v>
      </c>
      <c r="F13" s="75">
        <v>0.29166666666666702</v>
      </c>
      <c r="G13" s="76">
        <f t="shared" si="11"/>
        <v>1</v>
      </c>
      <c r="H13" s="77">
        <f t="shared" si="4"/>
        <v>9544282.3800000008</v>
      </c>
      <c r="I13" s="77">
        <v>9545826.1799999997</v>
      </c>
      <c r="J13" s="77">
        <f t="shared" ref="J13" si="20">I13-H13</f>
        <v>1543.7999999988824</v>
      </c>
      <c r="K13" s="91">
        <f t="shared" ref="K13" si="21">J13/24</f>
        <v>64.324999999953434</v>
      </c>
      <c r="L13" s="36"/>
    </row>
    <row r="14" spans="1:12">
      <c r="A14" s="78">
        <f t="shared" si="7"/>
        <v>8</v>
      </c>
      <c r="B14" s="74">
        <f t="shared" si="8"/>
        <v>46120</v>
      </c>
      <c r="C14" s="74">
        <f t="shared" si="9"/>
        <v>46120</v>
      </c>
      <c r="D14" s="75">
        <v>0.29166666666666702</v>
      </c>
      <c r="E14" s="74">
        <f t="shared" si="10"/>
        <v>46121</v>
      </c>
      <c r="F14" s="75">
        <v>0.29166666666666702</v>
      </c>
      <c r="G14" s="76">
        <f t="shared" si="11"/>
        <v>1</v>
      </c>
      <c r="H14" s="77">
        <f t="shared" si="4"/>
        <v>9545826.1799999997</v>
      </c>
      <c r="I14" s="77">
        <v>9547595.6500000004</v>
      </c>
      <c r="J14" s="77">
        <f t="shared" ref="J14" si="22">I14-H14</f>
        <v>1769.4700000006706</v>
      </c>
      <c r="K14" s="91">
        <f t="shared" ref="K14" si="23">J14/24</f>
        <v>73.727916666694611</v>
      </c>
      <c r="L14" s="36"/>
    </row>
    <row r="15" spans="1:12">
      <c r="A15" s="78">
        <f t="shared" si="7"/>
        <v>9</v>
      </c>
      <c r="B15" s="74">
        <f t="shared" si="8"/>
        <v>46121</v>
      </c>
      <c r="C15" s="74">
        <f t="shared" si="9"/>
        <v>46121</v>
      </c>
      <c r="D15" s="75">
        <v>0.29166666666666702</v>
      </c>
      <c r="E15" s="74">
        <f t="shared" si="10"/>
        <v>46122</v>
      </c>
      <c r="F15" s="75">
        <v>0.29166666666666702</v>
      </c>
      <c r="G15" s="76">
        <f t="shared" si="11"/>
        <v>1</v>
      </c>
      <c r="H15" s="77">
        <f t="shared" si="4"/>
        <v>9547595.6500000004</v>
      </c>
      <c r="I15" s="77">
        <v>9549426.8200000003</v>
      </c>
      <c r="J15" s="77">
        <f t="shared" ref="J15:J36" si="24">I15-H15</f>
        <v>1831.1699999999255</v>
      </c>
      <c r="K15" s="91">
        <f t="shared" ref="K15:K36" si="25">J15/24</f>
        <v>76.2987499999969</v>
      </c>
      <c r="L15" s="36"/>
    </row>
    <row r="16" spans="1:12">
      <c r="A16" s="78">
        <f t="shared" si="7"/>
        <v>10</v>
      </c>
      <c r="B16" s="74">
        <f t="shared" si="8"/>
        <v>46122</v>
      </c>
      <c r="C16" s="74">
        <f t="shared" si="9"/>
        <v>46122</v>
      </c>
      <c r="D16" s="75">
        <v>0.29166666666666702</v>
      </c>
      <c r="E16" s="74">
        <f t="shared" ref="E16:E34" si="26">C16+1</f>
        <v>46123</v>
      </c>
      <c r="F16" s="75">
        <v>0.29166666666666702</v>
      </c>
      <c r="G16" s="76">
        <f t="shared" si="11"/>
        <v>1</v>
      </c>
      <c r="H16" s="77">
        <f t="shared" si="4"/>
        <v>9549426.8200000003</v>
      </c>
      <c r="I16" s="77">
        <v>9551287.2200000007</v>
      </c>
      <c r="J16" s="77">
        <f t="shared" si="24"/>
        <v>1860.4000000003725</v>
      </c>
      <c r="K16" s="91">
        <f t="shared" si="25"/>
        <v>77.516666666682184</v>
      </c>
      <c r="L16" s="36"/>
    </row>
    <row r="17" spans="1:14">
      <c r="A17" s="78">
        <f t="shared" si="7"/>
        <v>11</v>
      </c>
      <c r="B17" s="74">
        <f t="shared" si="8"/>
        <v>46123</v>
      </c>
      <c r="C17" s="74">
        <f t="shared" si="9"/>
        <v>46123</v>
      </c>
      <c r="D17" s="75">
        <v>0.29166666666666702</v>
      </c>
      <c r="E17" s="74">
        <f t="shared" si="26"/>
        <v>46124</v>
      </c>
      <c r="F17" s="75">
        <v>0.29166666666666702</v>
      </c>
      <c r="G17" s="76">
        <f t="shared" si="11"/>
        <v>1</v>
      </c>
      <c r="H17" s="77">
        <f t="shared" si="4"/>
        <v>9551287.2200000007</v>
      </c>
      <c r="I17" s="77">
        <v>9551907.75</v>
      </c>
      <c r="J17" s="77">
        <f t="shared" si="24"/>
        <v>620.52999999932945</v>
      </c>
      <c r="K17" s="91">
        <f t="shared" si="25"/>
        <v>25.855416666638728</v>
      </c>
      <c r="L17" s="36"/>
    </row>
    <row r="18" spans="1:14">
      <c r="A18" s="78">
        <f t="shared" si="7"/>
        <v>12</v>
      </c>
      <c r="B18" s="74">
        <f t="shared" si="8"/>
        <v>46124</v>
      </c>
      <c r="C18" s="74">
        <f t="shared" si="9"/>
        <v>46124</v>
      </c>
      <c r="D18" s="75">
        <v>0.29166666666666702</v>
      </c>
      <c r="E18" s="74">
        <f t="shared" si="26"/>
        <v>46125</v>
      </c>
      <c r="F18" s="75">
        <v>0.29166666666666702</v>
      </c>
      <c r="G18" s="76">
        <f t="shared" si="11"/>
        <v>1</v>
      </c>
      <c r="H18" s="77">
        <f t="shared" si="4"/>
        <v>9551907.75</v>
      </c>
      <c r="I18" s="77">
        <v>9552744.5600000005</v>
      </c>
      <c r="J18" s="77">
        <f t="shared" si="24"/>
        <v>836.81000000052154</v>
      </c>
      <c r="K18" s="91">
        <f t="shared" si="25"/>
        <v>34.867083333355062</v>
      </c>
      <c r="L18" s="36"/>
      <c r="N18" s="3"/>
    </row>
    <row r="19" spans="1:14">
      <c r="A19" s="78">
        <f t="shared" si="7"/>
        <v>13</v>
      </c>
      <c r="B19" s="74">
        <f t="shared" si="8"/>
        <v>46125</v>
      </c>
      <c r="C19" s="74">
        <f t="shared" si="9"/>
        <v>46125</v>
      </c>
      <c r="D19" s="75">
        <v>0.29166666666666702</v>
      </c>
      <c r="E19" s="74">
        <f t="shared" si="26"/>
        <v>46126</v>
      </c>
      <c r="F19" s="75">
        <v>0.29166666666666702</v>
      </c>
      <c r="G19" s="76">
        <f t="shared" si="11"/>
        <v>1</v>
      </c>
      <c r="H19" s="77">
        <f t="shared" si="4"/>
        <v>9552744.5600000005</v>
      </c>
      <c r="I19" s="77">
        <v>9554432.1600000001</v>
      </c>
      <c r="J19" s="77">
        <f t="shared" si="24"/>
        <v>1687.5999999996275</v>
      </c>
      <c r="K19" s="91">
        <f t="shared" si="25"/>
        <v>70.316666666651145</v>
      </c>
      <c r="L19" s="36"/>
    </row>
    <row r="20" spans="1:14">
      <c r="A20" s="78">
        <f t="shared" si="7"/>
        <v>14</v>
      </c>
      <c r="B20" s="74">
        <f t="shared" si="8"/>
        <v>46126</v>
      </c>
      <c r="C20" s="74">
        <f t="shared" si="9"/>
        <v>46126</v>
      </c>
      <c r="D20" s="75">
        <v>0.29166666666666702</v>
      </c>
      <c r="E20" s="74">
        <f t="shared" si="26"/>
        <v>46127</v>
      </c>
      <c r="F20" s="75">
        <v>0.29166666666666702</v>
      </c>
      <c r="G20" s="76">
        <f t="shared" si="11"/>
        <v>1</v>
      </c>
      <c r="H20" s="77">
        <f t="shared" si="4"/>
        <v>9554432.1600000001</v>
      </c>
      <c r="I20" s="77">
        <v>9556385.4199999999</v>
      </c>
      <c r="J20" s="77">
        <f t="shared" si="24"/>
        <v>1953.2599999997765</v>
      </c>
      <c r="K20" s="91">
        <f t="shared" si="25"/>
        <v>81.385833333324015</v>
      </c>
      <c r="L20" s="36"/>
    </row>
    <row r="21" spans="1:14">
      <c r="A21" s="78">
        <f t="shared" si="7"/>
        <v>15</v>
      </c>
      <c r="B21" s="74">
        <f t="shared" si="8"/>
        <v>46127</v>
      </c>
      <c r="C21" s="74">
        <f t="shared" si="9"/>
        <v>46127</v>
      </c>
      <c r="D21" s="75">
        <v>0.29166666666666702</v>
      </c>
      <c r="E21" s="74">
        <f t="shared" si="26"/>
        <v>46128</v>
      </c>
      <c r="F21" s="75">
        <v>0.29166666666666702</v>
      </c>
      <c r="G21" s="76">
        <f t="shared" si="11"/>
        <v>1</v>
      </c>
      <c r="H21" s="77">
        <f t="shared" si="4"/>
        <v>9556385.4199999999</v>
      </c>
      <c r="I21" s="77">
        <v>9558235.3200000003</v>
      </c>
      <c r="J21" s="77">
        <f t="shared" si="24"/>
        <v>1849.9000000003725</v>
      </c>
      <c r="K21" s="91">
        <f t="shared" si="25"/>
        <v>77.079166666682184</v>
      </c>
      <c r="L21" s="36"/>
    </row>
    <row r="22" spans="1:14">
      <c r="A22" s="78">
        <f t="shared" si="7"/>
        <v>16</v>
      </c>
      <c r="B22" s="74">
        <f t="shared" si="8"/>
        <v>46128</v>
      </c>
      <c r="C22" s="74">
        <f t="shared" si="9"/>
        <v>46128</v>
      </c>
      <c r="D22" s="75">
        <v>0.29166666666666702</v>
      </c>
      <c r="E22" s="74">
        <f t="shared" si="26"/>
        <v>46129</v>
      </c>
      <c r="F22" s="75">
        <v>0.29166666666666702</v>
      </c>
      <c r="G22" s="76">
        <f t="shared" si="11"/>
        <v>1</v>
      </c>
      <c r="H22" s="77">
        <f t="shared" si="4"/>
        <v>9558235.3200000003</v>
      </c>
      <c r="I22" s="77">
        <v>9560327.6999999993</v>
      </c>
      <c r="J22" s="77">
        <f t="shared" si="24"/>
        <v>2092.3799999989569</v>
      </c>
      <c r="K22" s="91">
        <f t="shared" si="25"/>
        <v>87.182499999956534</v>
      </c>
      <c r="L22" s="36"/>
    </row>
    <row r="23" spans="1:14">
      <c r="A23" s="78">
        <f t="shared" si="7"/>
        <v>17</v>
      </c>
      <c r="B23" s="74">
        <f t="shared" si="8"/>
        <v>46129</v>
      </c>
      <c r="C23" s="74">
        <f t="shared" si="9"/>
        <v>46129</v>
      </c>
      <c r="D23" s="75">
        <v>0.29166666666666702</v>
      </c>
      <c r="E23" s="74">
        <f t="shared" si="26"/>
        <v>46130</v>
      </c>
      <c r="F23" s="75">
        <v>0.29166666666666702</v>
      </c>
      <c r="G23" s="76">
        <f t="shared" si="11"/>
        <v>1</v>
      </c>
      <c r="H23" s="77">
        <f t="shared" ref="H23:H36" si="27">I22</f>
        <v>9560327.6999999993</v>
      </c>
      <c r="I23" s="77">
        <v>9562061.8499999996</v>
      </c>
      <c r="J23" s="77">
        <f t="shared" si="24"/>
        <v>1734.1500000003725</v>
      </c>
      <c r="K23" s="91">
        <f t="shared" si="25"/>
        <v>72.256250000015527</v>
      </c>
      <c r="L23" s="36"/>
    </row>
    <row r="24" spans="1:14">
      <c r="A24" s="78">
        <f t="shared" si="7"/>
        <v>18</v>
      </c>
      <c r="B24" s="74">
        <f t="shared" si="8"/>
        <v>46130</v>
      </c>
      <c r="C24" s="74">
        <f t="shared" si="9"/>
        <v>46130</v>
      </c>
      <c r="D24" s="75">
        <v>0.29166666666666702</v>
      </c>
      <c r="E24" s="74">
        <f t="shared" si="26"/>
        <v>46131</v>
      </c>
      <c r="F24" s="75">
        <v>0.29166666666666702</v>
      </c>
      <c r="G24" s="76">
        <f t="shared" si="11"/>
        <v>1</v>
      </c>
      <c r="H24" s="77">
        <f t="shared" si="27"/>
        <v>9562061.8499999996</v>
      </c>
      <c r="I24" s="77">
        <v>9562817.7100000009</v>
      </c>
      <c r="J24" s="77">
        <f t="shared" si="24"/>
        <v>755.8600000012666</v>
      </c>
      <c r="K24" s="91">
        <f t="shared" si="25"/>
        <v>31.49416666671944</v>
      </c>
      <c r="L24" s="36"/>
    </row>
    <row r="25" spans="1:14">
      <c r="A25" s="78">
        <f t="shared" si="7"/>
        <v>19</v>
      </c>
      <c r="B25" s="74">
        <f t="shared" si="8"/>
        <v>46131</v>
      </c>
      <c r="C25" s="74">
        <f t="shared" si="9"/>
        <v>46131</v>
      </c>
      <c r="D25" s="75">
        <v>0.29166666666666702</v>
      </c>
      <c r="E25" s="74">
        <f t="shared" si="26"/>
        <v>46132</v>
      </c>
      <c r="F25" s="75">
        <v>0.29166666666666702</v>
      </c>
      <c r="G25" s="76">
        <f t="shared" si="11"/>
        <v>1</v>
      </c>
      <c r="H25" s="77">
        <f t="shared" si="27"/>
        <v>9562817.7100000009</v>
      </c>
      <c r="I25" s="77">
        <v>9563654.6600000001</v>
      </c>
      <c r="J25" s="77">
        <f t="shared" si="24"/>
        <v>836.94999999925494</v>
      </c>
      <c r="K25" s="91">
        <f t="shared" si="25"/>
        <v>34.872916666635625</v>
      </c>
      <c r="L25" s="36"/>
    </row>
    <row r="26" spans="1:14">
      <c r="A26" s="78">
        <f t="shared" si="7"/>
        <v>20</v>
      </c>
      <c r="B26" s="74">
        <f t="shared" si="8"/>
        <v>46132</v>
      </c>
      <c r="C26" s="74">
        <f t="shared" si="9"/>
        <v>46132</v>
      </c>
      <c r="D26" s="75">
        <v>0.29166666666666702</v>
      </c>
      <c r="E26" s="74">
        <f t="shared" si="26"/>
        <v>46133</v>
      </c>
      <c r="F26" s="75">
        <v>0.29166666666666702</v>
      </c>
      <c r="G26" s="76">
        <f t="shared" si="11"/>
        <v>1</v>
      </c>
      <c r="H26" s="77">
        <f t="shared" si="27"/>
        <v>9563654.6600000001</v>
      </c>
      <c r="I26" s="77">
        <v>9565745.9900000002</v>
      </c>
      <c r="J26" s="77">
        <f t="shared" si="24"/>
        <v>2091.3300000000745</v>
      </c>
      <c r="K26" s="91">
        <f t="shared" si="25"/>
        <v>87.1387500000031</v>
      </c>
      <c r="L26" s="36"/>
    </row>
    <row r="27" spans="1:14">
      <c r="A27" s="78">
        <f t="shared" si="7"/>
        <v>21</v>
      </c>
      <c r="B27" s="74">
        <f t="shared" si="8"/>
        <v>46133</v>
      </c>
      <c r="C27" s="74">
        <f t="shared" si="9"/>
        <v>46133</v>
      </c>
      <c r="D27" s="75">
        <v>0.29166666666666702</v>
      </c>
      <c r="E27" s="74">
        <f t="shared" si="26"/>
        <v>46134</v>
      </c>
      <c r="F27" s="75">
        <v>0.29166666666666702</v>
      </c>
      <c r="G27" s="76">
        <f t="shared" si="11"/>
        <v>1</v>
      </c>
      <c r="H27" s="77">
        <f t="shared" si="27"/>
        <v>9565745.9900000002</v>
      </c>
      <c r="I27" s="77">
        <v>9567577.9800000004</v>
      </c>
      <c r="J27" s="77">
        <f t="shared" si="24"/>
        <v>1831.9900000002235</v>
      </c>
      <c r="K27" s="91">
        <f t="shared" si="25"/>
        <v>76.332916666675985</v>
      </c>
      <c r="L27" s="36"/>
    </row>
    <row r="28" spans="1:14">
      <c r="A28" s="78">
        <f t="shared" si="7"/>
        <v>22</v>
      </c>
      <c r="B28" s="74">
        <f t="shared" si="8"/>
        <v>46134</v>
      </c>
      <c r="C28" s="74">
        <f t="shared" si="9"/>
        <v>46134</v>
      </c>
      <c r="D28" s="75">
        <v>0.29166666666666702</v>
      </c>
      <c r="E28" s="74">
        <f t="shared" si="26"/>
        <v>46135</v>
      </c>
      <c r="F28" s="75">
        <v>0.29166666666666702</v>
      </c>
      <c r="G28" s="76">
        <f t="shared" si="11"/>
        <v>1</v>
      </c>
      <c r="H28" s="77">
        <f t="shared" si="27"/>
        <v>9567577.9800000004</v>
      </c>
      <c r="I28" s="77">
        <v>9569248.0700000003</v>
      </c>
      <c r="J28" s="77">
        <f t="shared" si="24"/>
        <v>1670.089999999851</v>
      </c>
      <c r="K28" s="91">
        <f t="shared" si="25"/>
        <v>69.587083333327129</v>
      </c>
      <c r="L28" s="36"/>
    </row>
    <row r="29" spans="1:14">
      <c r="A29" s="78">
        <f t="shared" si="7"/>
        <v>23</v>
      </c>
      <c r="B29" s="74">
        <f t="shared" si="8"/>
        <v>46135</v>
      </c>
      <c r="C29" s="74">
        <f t="shared" si="9"/>
        <v>46135</v>
      </c>
      <c r="D29" s="75">
        <v>0.29166666666666702</v>
      </c>
      <c r="E29" s="74">
        <f t="shared" si="26"/>
        <v>46136</v>
      </c>
      <c r="F29" s="75">
        <v>0.29166666666666702</v>
      </c>
      <c r="G29" s="76">
        <f t="shared" si="11"/>
        <v>1</v>
      </c>
      <c r="H29" s="77">
        <f t="shared" si="27"/>
        <v>9569248.0700000003</v>
      </c>
      <c r="I29" s="77">
        <v>9571343.2899999991</v>
      </c>
      <c r="J29" s="77">
        <f t="shared" si="24"/>
        <v>2095.2199999988079</v>
      </c>
      <c r="K29" s="91">
        <f t="shared" si="25"/>
        <v>87.300833333283663</v>
      </c>
      <c r="L29" s="36"/>
    </row>
    <row r="30" spans="1:14">
      <c r="A30" s="78">
        <f t="shared" si="7"/>
        <v>24</v>
      </c>
      <c r="B30" s="74">
        <f t="shared" si="8"/>
        <v>46136</v>
      </c>
      <c r="C30" s="74">
        <f t="shared" si="9"/>
        <v>46136</v>
      </c>
      <c r="D30" s="75">
        <v>0.29166666666666702</v>
      </c>
      <c r="E30" s="74">
        <f t="shared" si="26"/>
        <v>46137</v>
      </c>
      <c r="F30" s="75">
        <v>0.29166666666666702</v>
      </c>
      <c r="G30" s="76">
        <f t="shared" si="11"/>
        <v>1</v>
      </c>
      <c r="H30" s="77">
        <f t="shared" si="27"/>
        <v>9571343.2899999991</v>
      </c>
      <c r="I30" s="77">
        <v>9573527.9900000002</v>
      </c>
      <c r="J30" s="77">
        <f t="shared" si="24"/>
        <v>2184.7000000011176</v>
      </c>
      <c r="K30" s="91">
        <f t="shared" si="25"/>
        <v>91.029166666713238</v>
      </c>
      <c r="L30" s="36"/>
    </row>
    <row r="31" spans="1:14">
      <c r="A31" s="78">
        <f t="shared" si="7"/>
        <v>25</v>
      </c>
      <c r="B31" s="74">
        <f t="shared" si="8"/>
        <v>46137</v>
      </c>
      <c r="C31" s="74">
        <f t="shared" ref="C31:C34" si="28">B31</f>
        <v>46137</v>
      </c>
      <c r="D31" s="75">
        <v>0.29166666666666702</v>
      </c>
      <c r="E31" s="74">
        <f t="shared" si="26"/>
        <v>46138</v>
      </c>
      <c r="F31" s="75">
        <v>0.29166666666666702</v>
      </c>
      <c r="G31" s="76">
        <f t="shared" ref="G31:G34" si="29">IFERROR(((E31-C31)+(F31-D31)),"")</f>
        <v>1</v>
      </c>
      <c r="H31" s="77">
        <f t="shared" si="27"/>
        <v>9573527.9900000002</v>
      </c>
      <c r="I31" s="77">
        <v>9575491.9000000004</v>
      </c>
      <c r="J31" s="77">
        <f t="shared" si="24"/>
        <v>1963.910000000149</v>
      </c>
      <c r="K31" s="91">
        <f t="shared" si="25"/>
        <v>81.829583333339542</v>
      </c>
      <c r="L31" s="36"/>
    </row>
    <row r="32" spans="1:14">
      <c r="A32" s="78">
        <f t="shared" si="7"/>
        <v>26</v>
      </c>
      <c r="B32" s="74">
        <f t="shared" si="8"/>
        <v>46138</v>
      </c>
      <c r="C32" s="74">
        <f t="shared" si="28"/>
        <v>46138</v>
      </c>
      <c r="D32" s="75">
        <v>0.29166666666666702</v>
      </c>
      <c r="E32" s="74">
        <f t="shared" si="26"/>
        <v>46139</v>
      </c>
      <c r="F32" s="75">
        <v>0.29166666666666702</v>
      </c>
      <c r="G32" s="76">
        <f t="shared" si="29"/>
        <v>1</v>
      </c>
      <c r="H32" s="77">
        <f t="shared" si="27"/>
        <v>9575491.9000000004</v>
      </c>
      <c r="I32" s="77">
        <v>9577673.9100000001</v>
      </c>
      <c r="J32" s="77">
        <f t="shared" si="24"/>
        <v>2182.0099999997765</v>
      </c>
      <c r="K32" s="91">
        <f t="shared" si="25"/>
        <v>90.917083333324015</v>
      </c>
      <c r="L32" s="36"/>
    </row>
    <row r="33" spans="1:12">
      <c r="A33" s="78">
        <f t="shared" si="7"/>
        <v>27</v>
      </c>
      <c r="B33" s="74">
        <f t="shared" si="8"/>
        <v>46139</v>
      </c>
      <c r="C33" s="74">
        <f t="shared" si="28"/>
        <v>46139</v>
      </c>
      <c r="D33" s="75">
        <v>0.29166666666666702</v>
      </c>
      <c r="E33" s="74">
        <f t="shared" si="26"/>
        <v>46140</v>
      </c>
      <c r="F33" s="75">
        <v>0.29166666666666702</v>
      </c>
      <c r="G33" s="76">
        <f t="shared" si="29"/>
        <v>1</v>
      </c>
      <c r="H33" s="77">
        <f t="shared" si="27"/>
        <v>9577673.9100000001</v>
      </c>
      <c r="I33" s="77">
        <v>9579708.2699999996</v>
      </c>
      <c r="J33" s="77">
        <f t="shared" si="24"/>
        <v>2034.359999999404</v>
      </c>
      <c r="K33" s="91">
        <f t="shared" si="25"/>
        <v>84.76499999997516</v>
      </c>
      <c r="L33" s="36"/>
    </row>
    <row r="34" spans="1:12">
      <c r="A34" s="78">
        <f t="shared" si="7"/>
        <v>28</v>
      </c>
      <c r="B34" s="74">
        <f t="shared" si="8"/>
        <v>46140</v>
      </c>
      <c r="C34" s="74">
        <f t="shared" si="28"/>
        <v>46140</v>
      </c>
      <c r="D34" s="75">
        <v>0.29166666666666702</v>
      </c>
      <c r="E34" s="74">
        <f t="shared" si="26"/>
        <v>46141</v>
      </c>
      <c r="F34" s="75">
        <v>0.29166666666666702</v>
      </c>
      <c r="G34" s="76">
        <f t="shared" si="29"/>
        <v>1</v>
      </c>
      <c r="H34" s="77">
        <f t="shared" si="27"/>
        <v>9579708.2699999996</v>
      </c>
      <c r="I34" s="77">
        <v>9581872.7799999993</v>
      </c>
      <c r="J34" s="77">
        <f t="shared" si="24"/>
        <v>2164.5099999997765</v>
      </c>
      <c r="K34" s="91">
        <f t="shared" si="25"/>
        <v>90.187916666657358</v>
      </c>
      <c r="L34" s="36"/>
    </row>
    <row r="35" spans="1:12">
      <c r="A35" s="78">
        <f t="shared" si="7"/>
        <v>29</v>
      </c>
      <c r="B35" s="74">
        <f t="shared" si="8"/>
        <v>46141</v>
      </c>
      <c r="C35" s="74">
        <f t="shared" ref="C35:C36" si="30">B35</f>
        <v>46141</v>
      </c>
      <c r="D35" s="75">
        <v>0.29166666666666702</v>
      </c>
      <c r="E35" s="74">
        <f t="shared" ref="E35:E36" si="31">C35+1</f>
        <v>46142</v>
      </c>
      <c r="F35" s="75">
        <v>0.29166666666666702</v>
      </c>
      <c r="G35" s="76">
        <f t="shared" ref="G35:G36" si="32">IFERROR(((E35-C35)+(F35-D35)),"")</f>
        <v>1</v>
      </c>
      <c r="H35" s="77">
        <f t="shared" si="27"/>
        <v>9581872.7799999993</v>
      </c>
      <c r="I35" s="77">
        <v>9583558.2799999993</v>
      </c>
      <c r="J35" s="77">
        <f t="shared" si="24"/>
        <v>1685.5</v>
      </c>
      <c r="K35" s="91">
        <f t="shared" si="25"/>
        <v>70.229166666666671</v>
      </c>
      <c r="L35" s="36"/>
    </row>
    <row r="36" spans="1:12">
      <c r="A36" s="78">
        <f t="shared" si="7"/>
        <v>30</v>
      </c>
      <c r="B36" s="74">
        <f t="shared" si="8"/>
        <v>46142</v>
      </c>
      <c r="C36" s="74">
        <f t="shared" si="30"/>
        <v>46142</v>
      </c>
      <c r="D36" s="75">
        <v>0.29166666666666702</v>
      </c>
      <c r="E36" s="74">
        <f t="shared" si="31"/>
        <v>46143</v>
      </c>
      <c r="F36" s="75">
        <v>0.29166666666666702</v>
      </c>
      <c r="G36" s="76">
        <f t="shared" si="32"/>
        <v>1</v>
      </c>
      <c r="H36" s="77">
        <f t="shared" si="27"/>
        <v>9583558.2799999993</v>
      </c>
      <c r="I36" s="77">
        <v>9585021.2400000002</v>
      </c>
      <c r="J36" s="77">
        <f t="shared" si="24"/>
        <v>1462.9600000008941</v>
      </c>
      <c r="K36" s="91">
        <f t="shared" si="25"/>
        <v>60.956666666703917</v>
      </c>
      <c r="L36" s="36"/>
    </row>
    <row r="37" spans="1:12">
      <c r="A37" s="78"/>
      <c r="B37" s="74"/>
      <c r="C37" s="74"/>
      <c r="D37" s="75"/>
      <c r="E37" s="74"/>
      <c r="F37" s="75"/>
      <c r="G37" s="76"/>
      <c r="H37" s="77"/>
      <c r="I37" s="77"/>
      <c r="J37" s="77"/>
      <c r="K37" s="91"/>
      <c r="L37" s="36"/>
    </row>
    <row r="38" spans="1:12">
      <c r="A38" s="79"/>
      <c r="B38" s="20"/>
      <c r="C38" s="20"/>
      <c r="D38" s="227"/>
      <c r="E38" s="20"/>
      <c r="F38" s="227"/>
      <c r="G38" s="228"/>
      <c r="H38" s="92"/>
      <c r="I38" s="92"/>
      <c r="J38" s="92"/>
      <c r="K38" s="40"/>
      <c r="L38" s="65"/>
    </row>
    <row r="39" spans="1:12">
      <c r="A39" s="82" t="s">
        <v>7</v>
      </c>
      <c r="B39" s="83"/>
      <c r="C39" s="83"/>
      <c r="D39" s="83"/>
      <c r="E39" s="83"/>
      <c r="F39" s="83"/>
      <c r="G39" s="84">
        <f>SUM(G7:G34)</f>
        <v>28</v>
      </c>
      <c r="H39" s="85"/>
      <c r="I39" s="85"/>
      <c r="J39" s="93">
        <f>SUM(J7:J38)</f>
        <v>47347.120000001043</v>
      </c>
      <c r="K39" s="93">
        <f>AVERAGE(K7:K34)</f>
        <v>65.771815476190696</v>
      </c>
      <c r="L39" s="94"/>
    </row>
    <row r="40" spans="1:12">
      <c r="A40" s="86" t="s">
        <v>127</v>
      </c>
      <c r="B40" s="87"/>
      <c r="C40" s="87"/>
      <c r="D40" s="87"/>
      <c r="E40" s="87"/>
      <c r="F40" s="87"/>
      <c r="G40" s="88">
        <f>G39/SUMPRODUCT((G7:G34&gt;0)*1)</f>
        <v>1</v>
      </c>
      <c r="H40" s="89"/>
      <c r="I40" s="89"/>
      <c r="J40" s="89"/>
      <c r="K40" s="89">
        <f>K39/SUMPRODUCT((K7:K34&gt;0)*1)</f>
        <v>2.4359931657848404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ySplit="6" topLeftCell="A7" activePane="bottomLeft" state="frozen"/>
      <selection pane="bottomLeft" activeCell="H36" sqref="H36:L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6.140625" style="1" customWidth="1"/>
    <col min="9" max="9" width="15.28515625" style="1" customWidth="1"/>
    <col min="10" max="10" width="13.5703125" style="1" customWidth="1"/>
    <col min="11" max="11" width="9.85546875" style="1" customWidth="1"/>
    <col min="12" max="12" width="44.7109375" style="1" customWidth="1"/>
    <col min="13" max="16384" width="9.140625" style="1"/>
  </cols>
  <sheetData>
    <row r="1" spans="1:12">
      <c r="B1" s="5"/>
      <c r="C1" s="6" t="s">
        <v>149</v>
      </c>
      <c r="D1" s="5"/>
      <c r="E1" s="5"/>
      <c r="F1" s="5"/>
      <c r="G1" s="5"/>
      <c r="H1" s="5"/>
      <c r="I1" s="5"/>
      <c r="J1" s="5"/>
      <c r="K1" s="5"/>
      <c r="L1" s="5"/>
    </row>
    <row r="2" spans="1:12">
      <c r="B2" s="5"/>
      <c r="C2" s="6" t="s">
        <v>168</v>
      </c>
      <c r="D2" s="5"/>
      <c r="E2" s="5"/>
      <c r="F2" s="5"/>
      <c r="G2" s="5"/>
      <c r="H2" s="5"/>
      <c r="I2" s="5"/>
      <c r="J2" s="5"/>
      <c r="K2" s="5"/>
      <c r="L2" s="98" t="s">
        <v>151</v>
      </c>
    </row>
    <row r="3" spans="1:12">
      <c r="B3" s="5"/>
      <c r="C3" s="6" t="str">
        <f>'Summary sales'!A3</f>
        <v>Bulan April 2026</v>
      </c>
      <c r="D3" s="5"/>
      <c r="E3" s="5"/>
      <c r="F3" s="5"/>
      <c r="G3" s="5"/>
      <c r="H3" s="5"/>
      <c r="I3" s="5"/>
      <c r="J3" s="5"/>
      <c r="K3" s="5"/>
      <c r="L3" s="5"/>
    </row>
    <row r="4" spans="1:12">
      <c r="B4" s="8"/>
      <c r="C4" s="47">
        <f>'Summary sales'!A4</f>
        <v>46113</v>
      </c>
      <c r="D4" s="5"/>
      <c r="E4" s="5"/>
      <c r="F4" s="5"/>
      <c r="G4" s="5"/>
      <c r="H4" s="5"/>
      <c r="I4" s="5"/>
      <c r="J4" s="5" t="s">
        <v>152</v>
      </c>
      <c r="K4" s="28">
        <f>MAX(K7:K38)</f>
        <v>7.145833333333333</v>
      </c>
      <c r="L4" s="5"/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75" t="s">
        <v>156</v>
      </c>
      <c r="I5" s="675"/>
      <c r="J5" s="675" t="s">
        <v>157</v>
      </c>
      <c r="K5" s="679" t="s">
        <v>158</v>
      </c>
      <c r="L5" s="673" t="s">
        <v>159</v>
      </c>
    </row>
    <row r="6" spans="1:12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11" t="s">
        <v>154</v>
      </c>
      <c r="J6" s="678"/>
      <c r="K6" s="680"/>
      <c r="L6" s="674"/>
    </row>
    <row r="7" spans="1:12">
      <c r="A7" s="72">
        <v>1</v>
      </c>
      <c r="B7" s="73">
        <f>C4</f>
        <v>46113</v>
      </c>
      <c r="C7" s="73">
        <f>B7</f>
        <v>46113</v>
      </c>
      <c r="D7" s="75">
        <v>0</v>
      </c>
      <c r="E7" s="73">
        <f>C7+1</f>
        <v>46114</v>
      </c>
      <c r="F7" s="75">
        <v>0</v>
      </c>
      <c r="G7" s="76">
        <f>IFERROR(((E7-C7)+(F7-D7)),"")</f>
        <v>1</v>
      </c>
      <c r="H7" s="77">
        <v>78459.600000000006</v>
      </c>
      <c r="I7" s="77">
        <v>78631.100000000006</v>
      </c>
      <c r="J7" s="77">
        <f t="shared" ref="J7" si="0">I7-H7</f>
        <v>171.5</v>
      </c>
      <c r="K7" s="91">
        <f t="shared" ref="K7" si="1">J7/24</f>
        <v>7.145833333333333</v>
      </c>
      <c r="L7" s="36"/>
    </row>
    <row r="8" spans="1:12">
      <c r="A8" s="78">
        <f>A7+1</f>
        <v>2</v>
      </c>
      <c r="B8" s="74">
        <f>B7+1</f>
        <v>46114</v>
      </c>
      <c r="C8" s="74">
        <f t="shared" ref="C8:C36" si="2">B8</f>
        <v>46114</v>
      </c>
      <c r="D8" s="75">
        <v>0</v>
      </c>
      <c r="E8" s="74">
        <f t="shared" ref="E8:E36" si="3">C8+1</f>
        <v>46115</v>
      </c>
      <c r="F8" s="75">
        <v>0</v>
      </c>
      <c r="G8" s="76">
        <f>IFERROR(((E8-C8)+(F8-D8)),"")</f>
        <v>1</v>
      </c>
      <c r="H8" s="77">
        <f t="shared" ref="H8:H16" si="4">I7</f>
        <v>78631.100000000006</v>
      </c>
      <c r="I8" s="77">
        <v>78796.7</v>
      </c>
      <c r="J8" s="77">
        <f t="shared" ref="J8" si="5">I8-H8</f>
        <v>165.59999999999127</v>
      </c>
      <c r="K8" s="91">
        <f t="shared" ref="K8" si="6">J8/24</f>
        <v>6.8999999999996362</v>
      </c>
      <c r="L8" s="36"/>
    </row>
    <row r="9" spans="1:12">
      <c r="A9" s="78">
        <f t="shared" ref="A9:B24" si="7">A8+1</f>
        <v>3</v>
      </c>
      <c r="B9" s="74">
        <f t="shared" si="7"/>
        <v>46115</v>
      </c>
      <c r="C9" s="74">
        <f t="shared" si="2"/>
        <v>46115</v>
      </c>
      <c r="D9" s="75">
        <v>0</v>
      </c>
      <c r="E9" s="74">
        <f t="shared" si="3"/>
        <v>46116</v>
      </c>
      <c r="F9" s="75">
        <v>0</v>
      </c>
      <c r="G9" s="76">
        <f t="shared" ref="G9:G36" si="8">IFERROR(((E9-C9)+(F9-D9)),"")</f>
        <v>1</v>
      </c>
      <c r="H9" s="77">
        <f t="shared" si="4"/>
        <v>78796.7</v>
      </c>
      <c r="I9" s="77">
        <v>78796.7</v>
      </c>
      <c r="J9" s="77">
        <f t="shared" ref="J9" si="9">I9-H9</f>
        <v>0</v>
      </c>
      <c r="K9" s="91">
        <f t="shared" ref="K9" si="10">J9/24</f>
        <v>0</v>
      </c>
      <c r="L9" s="36"/>
    </row>
    <row r="10" spans="1:12">
      <c r="A10" s="78">
        <f t="shared" si="7"/>
        <v>4</v>
      </c>
      <c r="B10" s="74">
        <f t="shared" si="7"/>
        <v>46116</v>
      </c>
      <c r="C10" s="74">
        <f t="shared" si="2"/>
        <v>46116</v>
      </c>
      <c r="D10" s="75">
        <v>0</v>
      </c>
      <c r="E10" s="74">
        <f t="shared" si="3"/>
        <v>46117</v>
      </c>
      <c r="F10" s="75">
        <v>0</v>
      </c>
      <c r="G10" s="76">
        <f t="shared" si="8"/>
        <v>1</v>
      </c>
      <c r="H10" s="77">
        <f t="shared" si="4"/>
        <v>78796.7</v>
      </c>
      <c r="I10" s="77">
        <v>78796.7</v>
      </c>
      <c r="J10" s="77">
        <f t="shared" ref="J10" si="11">I10-H10</f>
        <v>0</v>
      </c>
      <c r="K10" s="91">
        <f t="shared" ref="K10" si="12">J10/24</f>
        <v>0</v>
      </c>
      <c r="L10" s="36"/>
    </row>
    <row r="11" spans="1:12">
      <c r="A11" s="78">
        <f t="shared" si="7"/>
        <v>5</v>
      </c>
      <c r="B11" s="74">
        <f t="shared" si="7"/>
        <v>46117</v>
      </c>
      <c r="C11" s="74">
        <f t="shared" si="2"/>
        <v>46117</v>
      </c>
      <c r="D11" s="75">
        <v>0</v>
      </c>
      <c r="E11" s="74">
        <f t="shared" si="3"/>
        <v>46118</v>
      </c>
      <c r="F11" s="75">
        <v>0</v>
      </c>
      <c r="G11" s="76">
        <f t="shared" si="8"/>
        <v>1</v>
      </c>
      <c r="H11" s="77">
        <f t="shared" si="4"/>
        <v>78796.7</v>
      </c>
      <c r="I11" s="77">
        <v>78854</v>
      </c>
      <c r="J11" s="77">
        <f t="shared" ref="J11:J15" si="13">I11-H11</f>
        <v>57.30000000000291</v>
      </c>
      <c r="K11" s="91">
        <f t="shared" ref="K11:K15" si="14">J11/24</f>
        <v>2.3875000000001214</v>
      </c>
      <c r="L11" s="36"/>
    </row>
    <row r="12" spans="1:12">
      <c r="A12" s="78">
        <f t="shared" si="7"/>
        <v>6</v>
      </c>
      <c r="B12" s="74">
        <f t="shared" si="7"/>
        <v>46118</v>
      </c>
      <c r="C12" s="74">
        <f t="shared" si="2"/>
        <v>46118</v>
      </c>
      <c r="D12" s="75">
        <v>0</v>
      </c>
      <c r="E12" s="74">
        <f t="shared" si="3"/>
        <v>46119</v>
      </c>
      <c r="F12" s="75">
        <v>0</v>
      </c>
      <c r="G12" s="76">
        <f t="shared" si="8"/>
        <v>1</v>
      </c>
      <c r="H12" s="77">
        <f t="shared" si="4"/>
        <v>78854</v>
      </c>
      <c r="I12" s="77">
        <v>78951.5</v>
      </c>
      <c r="J12" s="77">
        <f t="shared" si="13"/>
        <v>97.5</v>
      </c>
      <c r="K12" s="91">
        <f t="shared" si="14"/>
        <v>4.0625</v>
      </c>
      <c r="L12" s="36"/>
    </row>
    <row r="13" spans="1:12">
      <c r="A13" s="78">
        <f t="shared" si="7"/>
        <v>7</v>
      </c>
      <c r="B13" s="74">
        <f t="shared" si="7"/>
        <v>46119</v>
      </c>
      <c r="C13" s="74">
        <f t="shared" si="2"/>
        <v>46119</v>
      </c>
      <c r="D13" s="75">
        <v>0</v>
      </c>
      <c r="E13" s="74">
        <f t="shared" si="3"/>
        <v>46120</v>
      </c>
      <c r="F13" s="75">
        <v>0</v>
      </c>
      <c r="G13" s="76">
        <f t="shared" si="8"/>
        <v>1</v>
      </c>
      <c r="H13" s="77">
        <f t="shared" si="4"/>
        <v>78951.5</v>
      </c>
      <c r="I13" s="77">
        <v>79096</v>
      </c>
      <c r="J13" s="77">
        <f t="shared" si="13"/>
        <v>144.5</v>
      </c>
      <c r="K13" s="91">
        <f t="shared" si="14"/>
        <v>6.020833333333333</v>
      </c>
      <c r="L13" s="36"/>
    </row>
    <row r="14" spans="1:12">
      <c r="A14" s="78">
        <f t="shared" si="7"/>
        <v>8</v>
      </c>
      <c r="B14" s="74">
        <f t="shared" si="7"/>
        <v>46120</v>
      </c>
      <c r="C14" s="74">
        <f t="shared" si="2"/>
        <v>46120</v>
      </c>
      <c r="D14" s="75">
        <v>0</v>
      </c>
      <c r="E14" s="74">
        <f t="shared" si="3"/>
        <v>46121</v>
      </c>
      <c r="F14" s="75">
        <v>0</v>
      </c>
      <c r="G14" s="76">
        <f t="shared" si="8"/>
        <v>1</v>
      </c>
      <c r="H14" s="77">
        <f t="shared" si="4"/>
        <v>79096</v>
      </c>
      <c r="I14" s="77">
        <v>79206.3</v>
      </c>
      <c r="J14" s="77">
        <f t="shared" si="13"/>
        <v>110.30000000000291</v>
      </c>
      <c r="K14" s="91">
        <f t="shared" si="14"/>
        <v>4.5958333333334549</v>
      </c>
      <c r="L14" s="36"/>
    </row>
    <row r="15" spans="1:12">
      <c r="A15" s="78">
        <f t="shared" si="7"/>
        <v>9</v>
      </c>
      <c r="B15" s="74">
        <f t="shared" si="7"/>
        <v>46121</v>
      </c>
      <c r="C15" s="74">
        <f t="shared" si="2"/>
        <v>46121</v>
      </c>
      <c r="D15" s="75">
        <v>0</v>
      </c>
      <c r="E15" s="74">
        <f t="shared" si="3"/>
        <v>46122</v>
      </c>
      <c r="F15" s="75">
        <v>0</v>
      </c>
      <c r="G15" s="76">
        <f t="shared" si="8"/>
        <v>1</v>
      </c>
      <c r="H15" s="77">
        <f t="shared" si="4"/>
        <v>79206.3</v>
      </c>
      <c r="I15" s="77">
        <v>79281</v>
      </c>
      <c r="J15" s="77">
        <f t="shared" si="13"/>
        <v>74.69999999999709</v>
      </c>
      <c r="K15" s="91">
        <f t="shared" si="14"/>
        <v>3.1124999999998786</v>
      </c>
      <c r="L15" s="36"/>
    </row>
    <row r="16" spans="1:12">
      <c r="A16" s="78">
        <f t="shared" si="7"/>
        <v>10</v>
      </c>
      <c r="B16" s="74">
        <f t="shared" si="7"/>
        <v>46122</v>
      </c>
      <c r="C16" s="74">
        <f t="shared" si="2"/>
        <v>46122</v>
      </c>
      <c r="D16" s="75">
        <v>0</v>
      </c>
      <c r="E16" s="74">
        <f t="shared" si="3"/>
        <v>46123</v>
      </c>
      <c r="F16" s="75">
        <v>0</v>
      </c>
      <c r="G16" s="76">
        <f t="shared" si="8"/>
        <v>1</v>
      </c>
      <c r="H16" s="77">
        <f t="shared" si="4"/>
        <v>79281</v>
      </c>
      <c r="I16" s="77">
        <v>79354</v>
      </c>
      <c r="J16" s="77">
        <f t="shared" ref="J16:J36" si="15">I16-H16</f>
        <v>73</v>
      </c>
      <c r="K16" s="91">
        <f t="shared" ref="K16:K36" si="16">J16/24</f>
        <v>3.0416666666666665</v>
      </c>
      <c r="L16" s="36"/>
    </row>
    <row r="17" spans="1:14">
      <c r="A17" s="78">
        <f t="shared" si="7"/>
        <v>11</v>
      </c>
      <c r="B17" s="74">
        <f t="shared" si="7"/>
        <v>46123</v>
      </c>
      <c r="C17" s="74">
        <f t="shared" si="2"/>
        <v>46123</v>
      </c>
      <c r="D17" s="75">
        <v>0</v>
      </c>
      <c r="E17" s="74">
        <f t="shared" si="3"/>
        <v>46124</v>
      </c>
      <c r="F17" s="75">
        <v>0</v>
      </c>
      <c r="G17" s="76">
        <f t="shared" si="8"/>
        <v>1</v>
      </c>
      <c r="H17" s="77">
        <f t="shared" ref="H17" si="17">I16</f>
        <v>79354</v>
      </c>
      <c r="I17" s="77">
        <v>79354</v>
      </c>
      <c r="J17" s="77">
        <f t="shared" ref="J17" si="18">I17-H17</f>
        <v>0</v>
      </c>
      <c r="K17" s="91">
        <f t="shared" ref="K17" si="19">J17/24</f>
        <v>0</v>
      </c>
      <c r="L17" s="36" t="s">
        <v>169</v>
      </c>
    </row>
    <row r="18" spans="1:14">
      <c r="A18" s="78">
        <f t="shared" si="7"/>
        <v>12</v>
      </c>
      <c r="B18" s="74">
        <f t="shared" si="7"/>
        <v>46124</v>
      </c>
      <c r="C18" s="74">
        <f t="shared" si="2"/>
        <v>46124</v>
      </c>
      <c r="D18" s="75">
        <v>0</v>
      </c>
      <c r="E18" s="74">
        <f t="shared" si="3"/>
        <v>46125</v>
      </c>
      <c r="F18" s="75">
        <v>0</v>
      </c>
      <c r="G18" s="76">
        <f t="shared" si="8"/>
        <v>1</v>
      </c>
      <c r="H18" s="77">
        <f t="shared" ref="H18:H23" si="20">I17</f>
        <v>79354</v>
      </c>
      <c r="I18" s="77">
        <v>79354</v>
      </c>
      <c r="J18" s="77">
        <f t="shared" ref="J18" si="21">I18-H18</f>
        <v>0</v>
      </c>
      <c r="K18" s="91">
        <f t="shared" ref="K18" si="22">J18/24</f>
        <v>0</v>
      </c>
      <c r="L18" s="36" t="s">
        <v>169</v>
      </c>
      <c r="N18" s="3"/>
    </row>
    <row r="19" spans="1:14">
      <c r="A19" s="78">
        <f t="shared" si="7"/>
        <v>13</v>
      </c>
      <c r="B19" s="74">
        <f t="shared" si="7"/>
        <v>46125</v>
      </c>
      <c r="C19" s="74">
        <f t="shared" si="2"/>
        <v>46125</v>
      </c>
      <c r="D19" s="75">
        <v>0</v>
      </c>
      <c r="E19" s="74">
        <f t="shared" si="3"/>
        <v>46126</v>
      </c>
      <c r="F19" s="75">
        <v>0</v>
      </c>
      <c r="G19" s="76">
        <f t="shared" si="8"/>
        <v>1</v>
      </c>
      <c r="H19" s="77">
        <f t="shared" si="20"/>
        <v>79354</v>
      </c>
      <c r="I19" s="77">
        <v>79428.399999999994</v>
      </c>
      <c r="J19" s="77">
        <f t="shared" si="15"/>
        <v>74.399999999994179</v>
      </c>
      <c r="K19" s="91">
        <f t="shared" si="16"/>
        <v>3.0999999999997576</v>
      </c>
      <c r="L19" s="36"/>
    </row>
    <row r="20" spans="1:14">
      <c r="A20" s="78">
        <f t="shared" si="7"/>
        <v>14</v>
      </c>
      <c r="B20" s="74">
        <f t="shared" si="7"/>
        <v>46126</v>
      </c>
      <c r="C20" s="74">
        <f t="shared" si="2"/>
        <v>46126</v>
      </c>
      <c r="D20" s="75">
        <v>0</v>
      </c>
      <c r="E20" s="74">
        <f t="shared" si="3"/>
        <v>46127</v>
      </c>
      <c r="F20" s="75">
        <v>0</v>
      </c>
      <c r="G20" s="76">
        <f t="shared" si="8"/>
        <v>1</v>
      </c>
      <c r="H20" s="77">
        <f t="shared" si="20"/>
        <v>79428.399999999994</v>
      </c>
      <c r="I20" s="77">
        <v>79506</v>
      </c>
      <c r="J20" s="77">
        <f t="shared" si="15"/>
        <v>77.600000000005821</v>
      </c>
      <c r="K20" s="91">
        <f t="shared" si="16"/>
        <v>3.2333333333335759</v>
      </c>
      <c r="L20" s="36"/>
    </row>
    <row r="21" spans="1:14">
      <c r="A21" s="78">
        <f t="shared" si="7"/>
        <v>15</v>
      </c>
      <c r="B21" s="74">
        <f t="shared" si="7"/>
        <v>46127</v>
      </c>
      <c r="C21" s="74">
        <f t="shared" si="2"/>
        <v>46127</v>
      </c>
      <c r="D21" s="75">
        <v>0</v>
      </c>
      <c r="E21" s="74">
        <f t="shared" si="3"/>
        <v>46128</v>
      </c>
      <c r="F21" s="75">
        <v>0</v>
      </c>
      <c r="G21" s="76">
        <f t="shared" si="8"/>
        <v>1</v>
      </c>
      <c r="H21" s="77">
        <f t="shared" si="20"/>
        <v>79506</v>
      </c>
      <c r="I21" s="77">
        <v>79581</v>
      </c>
      <c r="J21" s="77">
        <f t="shared" si="15"/>
        <v>75</v>
      </c>
      <c r="K21" s="91">
        <f t="shared" si="16"/>
        <v>3.125</v>
      </c>
      <c r="L21" s="36"/>
    </row>
    <row r="22" spans="1:14">
      <c r="A22" s="78">
        <f t="shared" si="7"/>
        <v>16</v>
      </c>
      <c r="B22" s="74">
        <f t="shared" si="7"/>
        <v>46128</v>
      </c>
      <c r="C22" s="74">
        <f t="shared" si="2"/>
        <v>46128</v>
      </c>
      <c r="D22" s="75">
        <v>0</v>
      </c>
      <c r="E22" s="74">
        <f t="shared" si="3"/>
        <v>46129</v>
      </c>
      <c r="F22" s="75">
        <v>0</v>
      </c>
      <c r="G22" s="76">
        <f t="shared" si="8"/>
        <v>1</v>
      </c>
      <c r="H22" s="77">
        <f t="shared" si="20"/>
        <v>79581</v>
      </c>
      <c r="I22" s="77">
        <v>79666</v>
      </c>
      <c r="J22" s="77">
        <f t="shared" si="15"/>
        <v>85</v>
      </c>
      <c r="K22" s="91">
        <f t="shared" si="16"/>
        <v>3.5416666666666665</v>
      </c>
      <c r="L22" s="36"/>
    </row>
    <row r="23" spans="1:14">
      <c r="A23" s="78">
        <f t="shared" si="7"/>
        <v>17</v>
      </c>
      <c r="B23" s="74">
        <f t="shared" si="7"/>
        <v>46129</v>
      </c>
      <c r="C23" s="74">
        <f t="shared" si="2"/>
        <v>46129</v>
      </c>
      <c r="D23" s="75">
        <v>0</v>
      </c>
      <c r="E23" s="74">
        <f t="shared" si="3"/>
        <v>46130</v>
      </c>
      <c r="F23" s="75">
        <v>0</v>
      </c>
      <c r="G23" s="76">
        <f t="shared" si="8"/>
        <v>1</v>
      </c>
      <c r="H23" s="77">
        <f t="shared" si="20"/>
        <v>79666</v>
      </c>
      <c r="I23" s="77">
        <v>79745</v>
      </c>
      <c r="J23" s="77">
        <f t="shared" si="15"/>
        <v>79</v>
      </c>
      <c r="K23" s="91">
        <f t="shared" si="16"/>
        <v>3.2916666666666665</v>
      </c>
      <c r="L23" s="36"/>
    </row>
    <row r="24" spans="1:14">
      <c r="A24" s="78">
        <f t="shared" si="7"/>
        <v>18</v>
      </c>
      <c r="B24" s="74">
        <f t="shared" si="7"/>
        <v>46130</v>
      </c>
      <c r="C24" s="74">
        <f t="shared" si="2"/>
        <v>46130</v>
      </c>
      <c r="D24" s="75">
        <v>0</v>
      </c>
      <c r="E24" s="74">
        <f t="shared" si="3"/>
        <v>46131</v>
      </c>
      <c r="F24" s="75">
        <v>0</v>
      </c>
      <c r="G24" s="76">
        <f t="shared" si="8"/>
        <v>1</v>
      </c>
      <c r="H24" s="77">
        <f t="shared" ref="H24:H31" si="23">I23</f>
        <v>79745</v>
      </c>
      <c r="I24" s="77">
        <v>79745</v>
      </c>
      <c r="J24" s="77">
        <f t="shared" ref="J24" si="24">I24-H24</f>
        <v>0</v>
      </c>
      <c r="K24" s="91">
        <f t="shared" ref="K24" si="25">J24/24</f>
        <v>0</v>
      </c>
      <c r="L24" s="36" t="s">
        <v>169</v>
      </c>
    </row>
    <row r="25" spans="1:14">
      <c r="A25" s="78">
        <f t="shared" ref="A25:B36" si="26">A24+1</f>
        <v>19</v>
      </c>
      <c r="B25" s="74">
        <f t="shared" si="26"/>
        <v>46131</v>
      </c>
      <c r="C25" s="74">
        <f t="shared" si="2"/>
        <v>46131</v>
      </c>
      <c r="D25" s="75">
        <v>0</v>
      </c>
      <c r="E25" s="74">
        <f t="shared" si="3"/>
        <v>46132</v>
      </c>
      <c r="F25" s="75">
        <v>0</v>
      </c>
      <c r="G25" s="76">
        <f t="shared" si="8"/>
        <v>1</v>
      </c>
      <c r="H25" s="77">
        <f t="shared" si="23"/>
        <v>79745</v>
      </c>
      <c r="I25" s="77">
        <v>79745</v>
      </c>
      <c r="J25" s="77">
        <f t="shared" si="15"/>
        <v>0</v>
      </c>
      <c r="K25" s="91">
        <f t="shared" si="16"/>
        <v>0</v>
      </c>
      <c r="L25" s="36"/>
    </row>
    <row r="26" spans="1:14">
      <c r="A26" s="78">
        <f t="shared" si="26"/>
        <v>20</v>
      </c>
      <c r="B26" s="74">
        <f t="shared" si="26"/>
        <v>46132</v>
      </c>
      <c r="C26" s="74">
        <f t="shared" si="2"/>
        <v>46132</v>
      </c>
      <c r="D26" s="75">
        <v>0</v>
      </c>
      <c r="E26" s="74">
        <f t="shared" si="3"/>
        <v>46133</v>
      </c>
      <c r="F26" s="75">
        <v>0</v>
      </c>
      <c r="G26" s="76">
        <f t="shared" si="8"/>
        <v>1</v>
      </c>
      <c r="H26" s="77">
        <f t="shared" si="23"/>
        <v>79745</v>
      </c>
      <c r="I26" s="77">
        <v>79854.8</v>
      </c>
      <c r="J26" s="77">
        <f t="shared" si="15"/>
        <v>109.80000000000291</v>
      </c>
      <c r="K26" s="91">
        <f t="shared" si="16"/>
        <v>4.575000000000121</v>
      </c>
      <c r="L26" s="36"/>
    </row>
    <row r="27" spans="1:14">
      <c r="A27" s="78">
        <f t="shared" si="26"/>
        <v>21</v>
      </c>
      <c r="B27" s="74">
        <f t="shared" si="26"/>
        <v>46133</v>
      </c>
      <c r="C27" s="74">
        <f t="shared" si="2"/>
        <v>46133</v>
      </c>
      <c r="D27" s="75">
        <v>0</v>
      </c>
      <c r="E27" s="74">
        <f t="shared" si="3"/>
        <v>46134</v>
      </c>
      <c r="F27" s="75">
        <v>0</v>
      </c>
      <c r="G27" s="76">
        <f t="shared" si="8"/>
        <v>1</v>
      </c>
      <c r="H27" s="77">
        <f t="shared" si="23"/>
        <v>79854.8</v>
      </c>
      <c r="I27" s="77">
        <v>79902.3</v>
      </c>
      <c r="J27" s="77">
        <f t="shared" si="15"/>
        <v>47.5</v>
      </c>
      <c r="K27" s="91">
        <f t="shared" si="16"/>
        <v>1.9791666666666667</v>
      </c>
      <c r="L27" s="36"/>
    </row>
    <row r="28" spans="1:14">
      <c r="A28" s="78">
        <f t="shared" si="26"/>
        <v>22</v>
      </c>
      <c r="B28" s="74">
        <f t="shared" si="26"/>
        <v>46134</v>
      </c>
      <c r="C28" s="74">
        <f t="shared" si="2"/>
        <v>46134</v>
      </c>
      <c r="D28" s="75">
        <v>0</v>
      </c>
      <c r="E28" s="74">
        <f t="shared" si="3"/>
        <v>46135</v>
      </c>
      <c r="F28" s="75">
        <v>0</v>
      </c>
      <c r="G28" s="76">
        <f t="shared" si="8"/>
        <v>1</v>
      </c>
      <c r="H28" s="77">
        <f t="shared" si="23"/>
        <v>79902.3</v>
      </c>
      <c r="I28" s="77">
        <v>79951.600000000006</v>
      </c>
      <c r="J28" s="77">
        <f t="shared" si="15"/>
        <v>49.30000000000291</v>
      </c>
      <c r="K28" s="91">
        <f t="shared" si="16"/>
        <v>2.0541666666667879</v>
      </c>
      <c r="L28" s="36"/>
    </row>
    <row r="29" spans="1:14">
      <c r="A29" s="78">
        <f t="shared" si="26"/>
        <v>23</v>
      </c>
      <c r="B29" s="74">
        <f t="shared" si="26"/>
        <v>46135</v>
      </c>
      <c r="C29" s="74">
        <f t="shared" si="2"/>
        <v>46135</v>
      </c>
      <c r="D29" s="75">
        <v>0</v>
      </c>
      <c r="E29" s="74">
        <f t="shared" si="3"/>
        <v>46136</v>
      </c>
      <c r="F29" s="75">
        <v>0</v>
      </c>
      <c r="G29" s="76">
        <f t="shared" si="8"/>
        <v>1</v>
      </c>
      <c r="H29" s="77">
        <f t="shared" si="23"/>
        <v>79951.600000000006</v>
      </c>
      <c r="I29" s="77">
        <v>80000.7</v>
      </c>
      <c r="J29" s="77">
        <f t="shared" si="15"/>
        <v>49.099999999991269</v>
      </c>
      <c r="K29" s="91">
        <f t="shared" si="16"/>
        <v>2.0458333333329697</v>
      </c>
      <c r="L29" s="36"/>
    </row>
    <row r="30" spans="1:14">
      <c r="A30" s="78">
        <f t="shared" si="26"/>
        <v>24</v>
      </c>
      <c r="B30" s="74">
        <f t="shared" si="26"/>
        <v>46136</v>
      </c>
      <c r="C30" s="74">
        <f t="shared" si="2"/>
        <v>46136</v>
      </c>
      <c r="D30" s="75">
        <v>0</v>
      </c>
      <c r="E30" s="74">
        <f t="shared" si="3"/>
        <v>46137</v>
      </c>
      <c r="F30" s="75">
        <v>0</v>
      </c>
      <c r="G30" s="76">
        <f t="shared" si="8"/>
        <v>1</v>
      </c>
      <c r="H30" s="77">
        <f t="shared" si="23"/>
        <v>80000.7</v>
      </c>
      <c r="I30" s="77">
        <v>80034.899999999994</v>
      </c>
      <c r="J30" s="77">
        <f t="shared" si="15"/>
        <v>34.19999999999709</v>
      </c>
      <c r="K30" s="91">
        <f t="shared" si="16"/>
        <v>1.4249999999998788</v>
      </c>
      <c r="L30" s="36"/>
    </row>
    <row r="31" spans="1:14">
      <c r="A31" s="78">
        <f t="shared" si="26"/>
        <v>25</v>
      </c>
      <c r="B31" s="74">
        <f t="shared" si="26"/>
        <v>46137</v>
      </c>
      <c r="C31" s="74">
        <f t="shared" si="2"/>
        <v>46137</v>
      </c>
      <c r="D31" s="75">
        <v>0</v>
      </c>
      <c r="E31" s="74">
        <f t="shared" si="3"/>
        <v>46138</v>
      </c>
      <c r="F31" s="75">
        <v>0</v>
      </c>
      <c r="G31" s="76">
        <f t="shared" si="8"/>
        <v>1</v>
      </c>
      <c r="H31" s="77">
        <f t="shared" si="23"/>
        <v>80034.899999999994</v>
      </c>
      <c r="I31" s="77">
        <v>80034.899999999994</v>
      </c>
      <c r="J31" s="77">
        <f t="shared" si="15"/>
        <v>0</v>
      </c>
      <c r="K31" s="91">
        <f t="shared" si="16"/>
        <v>0</v>
      </c>
      <c r="L31" s="573" t="s">
        <v>334</v>
      </c>
    </row>
    <row r="32" spans="1:14">
      <c r="A32" s="78">
        <f t="shared" si="26"/>
        <v>26</v>
      </c>
      <c r="B32" s="74">
        <f t="shared" si="26"/>
        <v>46138</v>
      </c>
      <c r="C32" s="74">
        <f t="shared" si="2"/>
        <v>46138</v>
      </c>
      <c r="D32" s="75">
        <v>0</v>
      </c>
      <c r="E32" s="74">
        <f t="shared" si="3"/>
        <v>46139</v>
      </c>
      <c r="F32" s="75">
        <v>0</v>
      </c>
      <c r="G32" s="76">
        <f t="shared" si="8"/>
        <v>1</v>
      </c>
      <c r="H32" s="77">
        <f t="shared" ref="H32:H33" si="27">I31</f>
        <v>80034.899999999994</v>
      </c>
      <c r="I32" s="77">
        <v>80034.899999999994</v>
      </c>
      <c r="J32" s="77">
        <f t="shared" ref="J32" si="28">I32-H32</f>
        <v>0</v>
      </c>
      <c r="K32" s="91">
        <f t="shared" ref="K32" si="29">J32/24</f>
        <v>0</v>
      </c>
      <c r="L32" s="573" t="s">
        <v>334</v>
      </c>
    </row>
    <row r="33" spans="1:12">
      <c r="A33" s="78">
        <f t="shared" si="26"/>
        <v>27</v>
      </c>
      <c r="B33" s="74">
        <f t="shared" si="26"/>
        <v>46139</v>
      </c>
      <c r="C33" s="74">
        <f t="shared" si="2"/>
        <v>46139</v>
      </c>
      <c r="D33" s="75">
        <v>0</v>
      </c>
      <c r="E33" s="74">
        <f t="shared" si="3"/>
        <v>46140</v>
      </c>
      <c r="F33" s="75">
        <v>0</v>
      </c>
      <c r="G33" s="76">
        <f t="shared" si="8"/>
        <v>1</v>
      </c>
      <c r="H33" s="77">
        <f t="shared" si="27"/>
        <v>80034.899999999994</v>
      </c>
      <c r="I33" s="77">
        <v>80034.899999999994</v>
      </c>
      <c r="J33" s="77">
        <f t="shared" si="15"/>
        <v>0</v>
      </c>
      <c r="K33" s="91">
        <f t="shared" si="16"/>
        <v>0</v>
      </c>
      <c r="L33" s="573" t="s">
        <v>334</v>
      </c>
    </row>
    <row r="34" spans="1:12">
      <c r="A34" s="78">
        <f t="shared" si="26"/>
        <v>28</v>
      </c>
      <c r="B34" s="74">
        <f t="shared" si="26"/>
        <v>46140</v>
      </c>
      <c r="C34" s="74">
        <f t="shared" si="2"/>
        <v>46140</v>
      </c>
      <c r="D34" s="75">
        <v>0</v>
      </c>
      <c r="E34" s="74">
        <f t="shared" si="3"/>
        <v>46141</v>
      </c>
      <c r="F34" s="75">
        <v>0</v>
      </c>
      <c r="G34" s="76">
        <f t="shared" si="8"/>
        <v>1</v>
      </c>
      <c r="H34" s="77">
        <v>80034.899999999994</v>
      </c>
      <c r="I34" s="77">
        <v>80034.899999999994</v>
      </c>
      <c r="J34" s="77">
        <f t="shared" si="15"/>
        <v>0</v>
      </c>
      <c r="K34" s="91">
        <f t="shared" si="16"/>
        <v>0</v>
      </c>
      <c r="L34" s="573" t="s">
        <v>334</v>
      </c>
    </row>
    <row r="35" spans="1:12">
      <c r="A35" s="78">
        <f t="shared" si="26"/>
        <v>29</v>
      </c>
      <c r="B35" s="74">
        <f t="shared" si="26"/>
        <v>46141</v>
      </c>
      <c r="C35" s="74">
        <f t="shared" si="2"/>
        <v>46141</v>
      </c>
      <c r="D35" s="75">
        <v>0</v>
      </c>
      <c r="E35" s="74">
        <f t="shared" si="3"/>
        <v>46142</v>
      </c>
      <c r="F35" s="75">
        <v>0</v>
      </c>
      <c r="G35" s="76">
        <f t="shared" si="8"/>
        <v>1</v>
      </c>
      <c r="H35" s="77">
        <v>80034.899999999994</v>
      </c>
      <c r="I35" s="77">
        <v>80034.899999999994</v>
      </c>
      <c r="J35" s="77">
        <f t="shared" si="15"/>
        <v>0</v>
      </c>
      <c r="K35" s="91">
        <f t="shared" si="16"/>
        <v>0</v>
      </c>
      <c r="L35" s="573" t="s">
        <v>334</v>
      </c>
    </row>
    <row r="36" spans="1:12">
      <c r="A36" s="78">
        <f t="shared" si="26"/>
        <v>30</v>
      </c>
      <c r="B36" s="74">
        <f t="shared" si="26"/>
        <v>46142</v>
      </c>
      <c r="C36" s="74">
        <f t="shared" si="2"/>
        <v>46142</v>
      </c>
      <c r="D36" s="75">
        <v>0</v>
      </c>
      <c r="E36" s="74">
        <f t="shared" si="3"/>
        <v>46143</v>
      </c>
      <c r="F36" s="75">
        <v>0</v>
      </c>
      <c r="G36" s="76">
        <f t="shared" si="8"/>
        <v>1</v>
      </c>
      <c r="H36" s="77">
        <v>80034.899999999994</v>
      </c>
      <c r="I36" s="77">
        <v>80034.899999999994</v>
      </c>
      <c r="J36" s="77">
        <f t="shared" ref="J36" si="30">I36-H36</f>
        <v>0</v>
      </c>
      <c r="K36" s="91">
        <f t="shared" ref="K36" si="31">J36/24</f>
        <v>0</v>
      </c>
      <c r="L36" s="573" t="s">
        <v>334</v>
      </c>
    </row>
    <row r="37" spans="1:12">
      <c r="A37" s="78"/>
      <c r="B37" s="74"/>
      <c r="C37" s="74"/>
      <c r="D37" s="75"/>
      <c r="E37" s="74"/>
      <c r="F37" s="75"/>
      <c r="G37" s="76"/>
      <c r="H37" s="77"/>
      <c r="I37" s="77"/>
      <c r="J37" s="77"/>
      <c r="K37" s="91"/>
      <c r="L37" s="36"/>
    </row>
    <row r="38" spans="1:12">
      <c r="A38" s="79"/>
      <c r="B38" s="20"/>
      <c r="C38" s="20"/>
      <c r="D38" s="227"/>
      <c r="E38" s="20"/>
      <c r="F38" s="227"/>
      <c r="G38" s="228"/>
      <c r="H38" s="92"/>
      <c r="I38" s="92"/>
      <c r="J38" s="92"/>
      <c r="K38" s="40"/>
      <c r="L38" s="65"/>
    </row>
    <row r="39" spans="1:12">
      <c r="A39" s="82" t="s">
        <v>7</v>
      </c>
      <c r="B39" s="83"/>
      <c r="C39" s="83"/>
      <c r="D39" s="83"/>
      <c r="E39" s="83"/>
      <c r="F39" s="83"/>
      <c r="G39" s="84">
        <f>SUM(G7:G34)</f>
        <v>28</v>
      </c>
      <c r="H39" s="85"/>
      <c r="I39" s="85"/>
      <c r="J39" s="93">
        <f>SUM(J7:J38)</f>
        <v>1575.2999999999884</v>
      </c>
      <c r="K39" s="93">
        <f>AVERAGE(K7:K34)</f>
        <v>2.344196428571411</v>
      </c>
      <c r="L39" s="94"/>
    </row>
    <row r="40" spans="1:12">
      <c r="A40" s="86" t="s">
        <v>127</v>
      </c>
      <c r="B40" s="87"/>
      <c r="C40" s="87"/>
      <c r="D40" s="87"/>
      <c r="E40" s="87"/>
      <c r="F40" s="87"/>
      <c r="G40" s="88">
        <f>G39/SUMPRODUCT((G7:G34&gt;0)*1)</f>
        <v>1</v>
      </c>
      <c r="H40" s="89"/>
      <c r="I40" s="89"/>
      <c r="J40" s="89"/>
      <c r="K40" s="89">
        <f>K39/SUMPRODUCT((K7:K34&gt;0)*1)</f>
        <v>0.13023313492063393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8" activePane="bottomRight" state="frozen"/>
      <selection pane="topRight"/>
      <selection pane="bottomLeft"/>
      <selection pane="bottomRight" activeCell="K36" sqref="K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6.140625" style="1" customWidth="1"/>
    <col min="9" max="9" width="15.28515625" style="1" customWidth="1"/>
    <col min="10" max="10" width="13.5703125" style="1" customWidth="1"/>
    <col min="11" max="11" width="9.85546875" style="1" customWidth="1"/>
    <col min="12" max="12" width="44.7109375" style="1" customWidth="1"/>
    <col min="13" max="16384" width="9.140625" style="1"/>
  </cols>
  <sheetData>
    <row r="1" spans="1:12">
      <c r="B1" s="5"/>
      <c r="C1" s="6" t="s">
        <v>149</v>
      </c>
      <c r="D1" s="5"/>
      <c r="E1" s="5"/>
      <c r="F1" s="5"/>
      <c r="G1" s="5"/>
      <c r="H1" s="5"/>
      <c r="I1" s="5"/>
      <c r="J1" s="5"/>
      <c r="K1" s="5"/>
      <c r="L1" s="5"/>
    </row>
    <row r="2" spans="1:12">
      <c r="B2" s="5"/>
      <c r="C2" s="6" t="s">
        <v>44</v>
      </c>
      <c r="D2" s="5"/>
      <c r="E2" s="5"/>
      <c r="F2" s="5"/>
      <c r="G2" s="5"/>
      <c r="H2" s="5"/>
      <c r="I2" s="5"/>
      <c r="J2" s="5"/>
      <c r="K2" s="5"/>
      <c r="L2" s="98" t="s">
        <v>151</v>
      </c>
    </row>
    <row r="3" spans="1:12">
      <c r="B3" s="5"/>
      <c r="C3" s="6" t="str">
        <f>'Summary sales'!A3</f>
        <v>Bulan April 2026</v>
      </c>
      <c r="D3" s="5"/>
      <c r="E3" s="5"/>
      <c r="F3" s="5"/>
      <c r="G3" s="5"/>
      <c r="H3" s="5"/>
      <c r="I3" s="5"/>
      <c r="J3" s="5"/>
      <c r="K3" s="5"/>
      <c r="L3" s="5"/>
    </row>
    <row r="4" spans="1:12">
      <c r="B4" s="8"/>
      <c r="C4" s="47">
        <f>'Summary sales'!A4</f>
        <v>46113</v>
      </c>
      <c r="D4" s="5"/>
      <c r="E4" s="5"/>
      <c r="F4" s="5"/>
      <c r="G4" s="5"/>
      <c r="H4" s="5"/>
      <c r="I4" s="5"/>
      <c r="J4" s="5" t="s">
        <v>152</v>
      </c>
      <c r="K4" s="28">
        <f>MAX(K7:K38)</f>
        <v>398.32458333333489</v>
      </c>
      <c r="L4" s="5"/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75" t="s">
        <v>156</v>
      </c>
      <c r="I5" s="675"/>
      <c r="J5" s="675" t="s">
        <v>157</v>
      </c>
      <c r="K5" s="679" t="s">
        <v>158</v>
      </c>
      <c r="L5" s="673" t="s">
        <v>159</v>
      </c>
    </row>
    <row r="6" spans="1:12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11" t="s">
        <v>154</v>
      </c>
      <c r="J6" s="678"/>
      <c r="K6" s="680"/>
      <c r="L6" s="674"/>
    </row>
    <row r="7" spans="1:12">
      <c r="A7" s="72">
        <v>1</v>
      </c>
      <c r="B7" s="73">
        <f>C4</f>
        <v>46113</v>
      </c>
      <c r="C7" s="73">
        <f>B7</f>
        <v>46113</v>
      </c>
      <c r="D7" s="75">
        <v>0.25</v>
      </c>
      <c r="E7" s="73">
        <f>C7+1</f>
        <v>46114</v>
      </c>
      <c r="F7" s="75">
        <v>0.25</v>
      </c>
      <c r="G7" s="76">
        <f>IFERROR(((E7-C7)+(F7-D7)),"")</f>
        <v>1</v>
      </c>
      <c r="H7" s="77">
        <v>4265984.54</v>
      </c>
      <c r="I7" s="77">
        <v>4271649.92</v>
      </c>
      <c r="J7" s="77">
        <f t="shared" ref="J7" si="0">I7-H7</f>
        <v>5665.3799999998882</v>
      </c>
      <c r="K7" s="91">
        <f t="shared" ref="K7" si="1">J7/24</f>
        <v>236.05749999999534</v>
      </c>
      <c r="L7" s="36"/>
    </row>
    <row r="8" spans="1:12">
      <c r="A8" s="78">
        <f>A7+1</f>
        <v>2</v>
      </c>
      <c r="B8" s="74">
        <f>B7+1</f>
        <v>46114</v>
      </c>
      <c r="C8" s="74">
        <f t="shared" ref="C8:C36" si="2">B8</f>
        <v>46114</v>
      </c>
      <c r="D8" s="75">
        <v>0.25</v>
      </c>
      <c r="E8" s="74">
        <f t="shared" ref="E8:E36" si="3">C8+1</f>
        <v>46115</v>
      </c>
      <c r="F8" s="75">
        <v>0.25</v>
      </c>
      <c r="G8" s="76">
        <f>IFERROR(((E8-C8)+(F8-D8)),"")</f>
        <v>1</v>
      </c>
      <c r="H8" s="77">
        <f>I7</f>
        <v>4271649.92</v>
      </c>
      <c r="I8" s="77">
        <v>4276982.3</v>
      </c>
      <c r="J8" s="77">
        <f t="shared" ref="J8" si="4">I8-H8</f>
        <v>5332.3799999998882</v>
      </c>
      <c r="K8" s="91">
        <f t="shared" ref="K8" si="5">J8/24</f>
        <v>222.18249999999534</v>
      </c>
      <c r="L8" s="36"/>
    </row>
    <row r="9" spans="1:12">
      <c r="A9" s="78">
        <f t="shared" ref="A9:B24" si="6">A8+1</f>
        <v>3</v>
      </c>
      <c r="B9" s="74">
        <f t="shared" si="6"/>
        <v>46115</v>
      </c>
      <c r="C9" s="74">
        <f t="shared" si="2"/>
        <v>46115</v>
      </c>
      <c r="D9" s="75">
        <v>0.25</v>
      </c>
      <c r="E9" s="74">
        <f t="shared" si="3"/>
        <v>46116</v>
      </c>
      <c r="F9" s="75">
        <v>0.25</v>
      </c>
      <c r="G9" s="76">
        <f t="shared" ref="G9:G36" si="7">IFERROR(((E9-C9)+(F9-D9)),"")</f>
        <v>1</v>
      </c>
      <c r="H9" s="77">
        <f t="shared" ref="H9:H10" si="8">I8</f>
        <v>4276982.3</v>
      </c>
      <c r="I9" s="77">
        <v>4286542.09</v>
      </c>
      <c r="J9" s="77">
        <f t="shared" ref="J9" si="9">I9-H9</f>
        <v>9559.7900000000373</v>
      </c>
      <c r="K9" s="91">
        <f t="shared" ref="K9" si="10">J9/24</f>
        <v>398.32458333333489</v>
      </c>
      <c r="L9" s="36"/>
    </row>
    <row r="10" spans="1:12">
      <c r="A10" s="78">
        <f t="shared" si="6"/>
        <v>4</v>
      </c>
      <c r="B10" s="74">
        <f t="shared" si="6"/>
        <v>46116</v>
      </c>
      <c r="C10" s="74">
        <f t="shared" si="2"/>
        <v>46116</v>
      </c>
      <c r="D10" s="75">
        <v>0.25</v>
      </c>
      <c r="E10" s="74">
        <f t="shared" si="3"/>
        <v>46117</v>
      </c>
      <c r="F10" s="75">
        <v>0.25</v>
      </c>
      <c r="G10" s="76">
        <f t="shared" si="7"/>
        <v>1</v>
      </c>
      <c r="H10" s="77">
        <f t="shared" si="8"/>
        <v>4286542.09</v>
      </c>
      <c r="I10" s="77">
        <v>4294526.99</v>
      </c>
      <c r="J10" s="77">
        <f t="shared" ref="J10" si="11">I10-H10</f>
        <v>7984.9000000003725</v>
      </c>
      <c r="K10" s="91">
        <f t="shared" ref="K10" si="12">J10/24</f>
        <v>332.70416666668217</v>
      </c>
      <c r="L10" s="36"/>
    </row>
    <row r="11" spans="1:12">
      <c r="A11" s="78">
        <f t="shared" si="6"/>
        <v>5</v>
      </c>
      <c r="B11" s="74">
        <f t="shared" si="6"/>
        <v>46117</v>
      </c>
      <c r="C11" s="74">
        <f t="shared" si="2"/>
        <v>46117</v>
      </c>
      <c r="D11" s="75">
        <v>0.25</v>
      </c>
      <c r="E11" s="74">
        <f t="shared" si="3"/>
        <v>46118</v>
      </c>
      <c r="F11" s="75">
        <v>0.25</v>
      </c>
      <c r="G11" s="76">
        <f t="shared" si="7"/>
        <v>1</v>
      </c>
      <c r="H11" s="77">
        <f t="shared" ref="H11:H12" si="13">I10</f>
        <v>4294526.99</v>
      </c>
      <c r="I11" s="77">
        <v>4300402.1399999997</v>
      </c>
      <c r="J11" s="77">
        <f t="shared" ref="J11" si="14">I11-H11</f>
        <v>5875.1499999994412</v>
      </c>
      <c r="K11" s="91">
        <f t="shared" ref="K11" si="15">J11/24</f>
        <v>244.79791666664337</v>
      </c>
      <c r="L11" s="36"/>
    </row>
    <row r="12" spans="1:12">
      <c r="A12" s="78">
        <f t="shared" si="6"/>
        <v>6</v>
      </c>
      <c r="B12" s="74">
        <f t="shared" si="6"/>
        <v>46118</v>
      </c>
      <c r="C12" s="74">
        <f t="shared" si="2"/>
        <v>46118</v>
      </c>
      <c r="D12" s="75">
        <v>0.25</v>
      </c>
      <c r="E12" s="74">
        <f t="shared" si="3"/>
        <v>46119</v>
      </c>
      <c r="F12" s="75">
        <v>0.25</v>
      </c>
      <c r="G12" s="76">
        <f t="shared" si="7"/>
        <v>1</v>
      </c>
      <c r="H12" s="77">
        <f t="shared" si="13"/>
        <v>4300402.1399999997</v>
      </c>
      <c r="I12" s="77">
        <v>4307578.09</v>
      </c>
      <c r="J12" s="77">
        <f t="shared" ref="J12" si="16">I12-H12</f>
        <v>7175.9500000001863</v>
      </c>
      <c r="K12" s="91">
        <f t="shared" ref="K12" si="17">J12/24</f>
        <v>298.99791666667443</v>
      </c>
      <c r="L12" s="36"/>
    </row>
    <row r="13" spans="1:12">
      <c r="A13" s="78">
        <f t="shared" si="6"/>
        <v>7</v>
      </c>
      <c r="B13" s="74">
        <f t="shared" si="6"/>
        <v>46119</v>
      </c>
      <c r="C13" s="74">
        <f t="shared" si="2"/>
        <v>46119</v>
      </c>
      <c r="D13" s="75">
        <v>0.25</v>
      </c>
      <c r="E13" s="74">
        <f t="shared" si="3"/>
        <v>46120</v>
      </c>
      <c r="F13" s="75">
        <v>0.25</v>
      </c>
      <c r="G13" s="76">
        <f t="shared" si="7"/>
        <v>1</v>
      </c>
      <c r="H13" s="77">
        <f t="shared" ref="H13" si="18">I12</f>
        <v>4307578.09</v>
      </c>
      <c r="I13" s="77">
        <v>4313917.3899999997</v>
      </c>
      <c r="J13" s="77">
        <f t="shared" ref="J13" si="19">I13-H13</f>
        <v>6339.2999999998137</v>
      </c>
      <c r="K13" s="91">
        <f t="shared" ref="K13" si="20">J13/24</f>
        <v>264.13749999999226</v>
      </c>
      <c r="L13" s="36"/>
    </row>
    <row r="14" spans="1:12">
      <c r="A14" s="78">
        <f t="shared" si="6"/>
        <v>8</v>
      </c>
      <c r="B14" s="74">
        <f t="shared" si="6"/>
        <v>46120</v>
      </c>
      <c r="C14" s="74">
        <f t="shared" si="2"/>
        <v>46120</v>
      </c>
      <c r="D14" s="75">
        <v>0.25</v>
      </c>
      <c r="E14" s="74">
        <f t="shared" si="3"/>
        <v>46121</v>
      </c>
      <c r="F14" s="75">
        <v>0.25</v>
      </c>
      <c r="G14" s="76">
        <f t="shared" si="7"/>
        <v>1</v>
      </c>
      <c r="H14" s="77">
        <f t="shared" ref="H14:H17" si="21">I13</f>
        <v>4313917.3899999997</v>
      </c>
      <c r="I14" s="77">
        <v>4317810.62</v>
      </c>
      <c r="J14" s="77">
        <f t="shared" ref="J14" si="22">I14-H14</f>
        <v>3893.230000000447</v>
      </c>
      <c r="K14" s="91">
        <f t="shared" ref="K14" si="23">J14/24</f>
        <v>162.21791666668528</v>
      </c>
      <c r="L14" s="36"/>
    </row>
    <row r="15" spans="1:12">
      <c r="A15" s="78">
        <f t="shared" si="6"/>
        <v>9</v>
      </c>
      <c r="B15" s="74">
        <f t="shared" si="6"/>
        <v>46121</v>
      </c>
      <c r="C15" s="74">
        <f t="shared" si="2"/>
        <v>46121</v>
      </c>
      <c r="D15" s="75">
        <v>0.25</v>
      </c>
      <c r="E15" s="74">
        <f t="shared" si="3"/>
        <v>46122</v>
      </c>
      <c r="F15" s="75">
        <v>0.25</v>
      </c>
      <c r="G15" s="76">
        <f t="shared" si="7"/>
        <v>1</v>
      </c>
      <c r="H15" s="77">
        <f t="shared" si="21"/>
        <v>4317810.62</v>
      </c>
      <c r="I15" s="77">
        <v>4323993.51</v>
      </c>
      <c r="J15" s="77">
        <f t="shared" ref="J15" si="24">I15-H15</f>
        <v>6182.8899999996647</v>
      </c>
      <c r="K15" s="91">
        <f t="shared" ref="K15" si="25">J15/24</f>
        <v>257.62041666665272</v>
      </c>
      <c r="L15" s="36"/>
    </row>
    <row r="16" spans="1:12">
      <c r="A16" s="78">
        <f t="shared" si="6"/>
        <v>10</v>
      </c>
      <c r="B16" s="74">
        <f t="shared" si="6"/>
        <v>46122</v>
      </c>
      <c r="C16" s="74">
        <f t="shared" si="2"/>
        <v>46122</v>
      </c>
      <c r="D16" s="75">
        <v>0.25</v>
      </c>
      <c r="E16" s="74">
        <f t="shared" si="3"/>
        <v>46123</v>
      </c>
      <c r="F16" s="75">
        <v>0.25</v>
      </c>
      <c r="G16" s="76">
        <f t="shared" si="7"/>
        <v>1</v>
      </c>
      <c r="H16" s="77">
        <f t="shared" si="21"/>
        <v>4323993.51</v>
      </c>
      <c r="I16" s="77">
        <v>4325734</v>
      </c>
      <c r="J16" s="77">
        <f t="shared" ref="J16:J36" si="26">I16-H16</f>
        <v>1740.4900000002235</v>
      </c>
      <c r="K16" s="91">
        <f t="shared" ref="K16:K36" si="27">J16/24</f>
        <v>72.520416666675985</v>
      </c>
      <c r="L16" s="36"/>
    </row>
    <row r="17" spans="1:14">
      <c r="A17" s="78">
        <f t="shared" si="6"/>
        <v>11</v>
      </c>
      <c r="B17" s="74">
        <f t="shared" si="6"/>
        <v>46123</v>
      </c>
      <c r="C17" s="74">
        <f t="shared" si="2"/>
        <v>46123</v>
      </c>
      <c r="D17" s="75">
        <v>0.25</v>
      </c>
      <c r="E17" s="74">
        <f t="shared" si="3"/>
        <v>46124</v>
      </c>
      <c r="F17" s="75">
        <v>0.25</v>
      </c>
      <c r="G17" s="76">
        <f t="shared" si="7"/>
        <v>1</v>
      </c>
      <c r="H17" s="77">
        <f t="shared" si="21"/>
        <v>4325734</v>
      </c>
      <c r="I17" s="77">
        <v>4325734</v>
      </c>
      <c r="J17" s="77">
        <f t="shared" si="26"/>
        <v>0</v>
      </c>
      <c r="K17" s="91">
        <f t="shared" si="27"/>
        <v>0</v>
      </c>
      <c r="L17" s="36" t="s">
        <v>169</v>
      </c>
    </row>
    <row r="18" spans="1:14">
      <c r="A18" s="78">
        <f t="shared" si="6"/>
        <v>12</v>
      </c>
      <c r="B18" s="74">
        <f t="shared" si="6"/>
        <v>46124</v>
      </c>
      <c r="C18" s="74">
        <f t="shared" si="2"/>
        <v>46124</v>
      </c>
      <c r="D18" s="75">
        <v>0.25</v>
      </c>
      <c r="E18" s="74">
        <f t="shared" si="3"/>
        <v>46125</v>
      </c>
      <c r="F18" s="75">
        <v>0.25</v>
      </c>
      <c r="G18" s="76">
        <f t="shared" si="7"/>
        <v>1</v>
      </c>
      <c r="H18" s="77">
        <f t="shared" ref="H18:H36" si="28">I17</f>
        <v>4325734</v>
      </c>
      <c r="I18" s="77">
        <v>4325734</v>
      </c>
      <c r="J18" s="77">
        <f t="shared" ref="J18" si="29">I18-H18</f>
        <v>0</v>
      </c>
      <c r="K18" s="91">
        <f t="shared" ref="K18" si="30">J18/24</f>
        <v>0</v>
      </c>
      <c r="L18" s="36" t="s">
        <v>169</v>
      </c>
      <c r="N18" s="3"/>
    </row>
    <row r="19" spans="1:14">
      <c r="A19" s="78">
        <f t="shared" si="6"/>
        <v>13</v>
      </c>
      <c r="B19" s="74">
        <f t="shared" si="6"/>
        <v>46125</v>
      </c>
      <c r="C19" s="74">
        <f t="shared" si="2"/>
        <v>46125</v>
      </c>
      <c r="D19" s="75">
        <v>0.25</v>
      </c>
      <c r="E19" s="74">
        <f t="shared" si="3"/>
        <v>46126</v>
      </c>
      <c r="F19" s="75">
        <v>0.25</v>
      </c>
      <c r="G19" s="76">
        <f t="shared" si="7"/>
        <v>1</v>
      </c>
      <c r="H19" s="77">
        <f t="shared" si="28"/>
        <v>4325734</v>
      </c>
      <c r="I19" s="77">
        <v>4326016.1399999997</v>
      </c>
      <c r="J19" s="77">
        <f t="shared" ref="J19" si="31">I19-H19</f>
        <v>282.13999999966472</v>
      </c>
      <c r="K19" s="91">
        <f t="shared" ref="K19" si="32">J19/24</f>
        <v>11.755833333319364</v>
      </c>
      <c r="L19" s="36"/>
    </row>
    <row r="20" spans="1:14">
      <c r="A20" s="78">
        <f t="shared" si="6"/>
        <v>14</v>
      </c>
      <c r="B20" s="74">
        <f t="shared" si="6"/>
        <v>46126</v>
      </c>
      <c r="C20" s="74">
        <f t="shared" si="2"/>
        <v>46126</v>
      </c>
      <c r="D20" s="75">
        <v>0.25</v>
      </c>
      <c r="E20" s="74">
        <f t="shared" si="3"/>
        <v>46127</v>
      </c>
      <c r="F20" s="75">
        <v>0.25</v>
      </c>
      <c r="G20" s="76">
        <f t="shared" si="7"/>
        <v>1</v>
      </c>
      <c r="H20" s="77">
        <f t="shared" si="28"/>
        <v>4326016.1399999997</v>
      </c>
      <c r="I20" s="77">
        <v>4331008.72</v>
      </c>
      <c r="J20" s="77">
        <f t="shared" si="26"/>
        <v>4992.5800000000745</v>
      </c>
      <c r="K20" s="91">
        <f t="shared" si="27"/>
        <v>208.02416666666977</v>
      </c>
      <c r="L20" s="36"/>
    </row>
    <row r="21" spans="1:14">
      <c r="A21" s="78">
        <f t="shared" si="6"/>
        <v>15</v>
      </c>
      <c r="B21" s="74">
        <f t="shared" si="6"/>
        <v>46127</v>
      </c>
      <c r="C21" s="74">
        <f t="shared" si="2"/>
        <v>46127</v>
      </c>
      <c r="D21" s="75">
        <v>0.25</v>
      </c>
      <c r="E21" s="74">
        <f t="shared" si="3"/>
        <v>46128</v>
      </c>
      <c r="F21" s="75">
        <v>0.25</v>
      </c>
      <c r="G21" s="76">
        <f t="shared" si="7"/>
        <v>1</v>
      </c>
      <c r="H21" s="77">
        <f t="shared" si="28"/>
        <v>4331008.72</v>
      </c>
      <c r="I21" s="77">
        <v>4337373.0599999996</v>
      </c>
      <c r="J21" s="77">
        <f t="shared" si="26"/>
        <v>6364.339999999851</v>
      </c>
      <c r="K21" s="91">
        <f t="shared" si="27"/>
        <v>265.18083333332714</v>
      </c>
      <c r="L21" s="36"/>
    </row>
    <row r="22" spans="1:14">
      <c r="A22" s="78">
        <f t="shared" si="6"/>
        <v>16</v>
      </c>
      <c r="B22" s="74">
        <f t="shared" si="6"/>
        <v>46128</v>
      </c>
      <c r="C22" s="74">
        <f t="shared" si="2"/>
        <v>46128</v>
      </c>
      <c r="D22" s="75">
        <v>0.25</v>
      </c>
      <c r="E22" s="74">
        <f t="shared" si="3"/>
        <v>46129</v>
      </c>
      <c r="F22" s="75">
        <v>0.25</v>
      </c>
      <c r="G22" s="76">
        <f t="shared" si="7"/>
        <v>1</v>
      </c>
      <c r="H22" s="77">
        <f t="shared" si="28"/>
        <v>4337373.0599999996</v>
      </c>
      <c r="I22" s="77">
        <v>4343986.8</v>
      </c>
      <c r="J22" s="77">
        <f t="shared" si="26"/>
        <v>6613.7400000002235</v>
      </c>
      <c r="K22" s="91">
        <f t="shared" si="27"/>
        <v>275.57250000000931</v>
      </c>
      <c r="L22" s="36"/>
    </row>
    <row r="23" spans="1:14">
      <c r="A23" s="78">
        <f t="shared" si="6"/>
        <v>17</v>
      </c>
      <c r="B23" s="74">
        <f t="shared" si="6"/>
        <v>46129</v>
      </c>
      <c r="C23" s="74">
        <f t="shared" si="2"/>
        <v>46129</v>
      </c>
      <c r="D23" s="75">
        <v>0.25</v>
      </c>
      <c r="E23" s="74">
        <f t="shared" si="3"/>
        <v>46130</v>
      </c>
      <c r="F23" s="75">
        <v>0.25</v>
      </c>
      <c r="G23" s="76">
        <f t="shared" si="7"/>
        <v>1</v>
      </c>
      <c r="H23" s="77">
        <f t="shared" si="28"/>
        <v>4343986.8</v>
      </c>
      <c r="I23" s="77">
        <v>4349460.8499999996</v>
      </c>
      <c r="J23" s="77">
        <f t="shared" si="26"/>
        <v>5474.0499999998137</v>
      </c>
      <c r="K23" s="91">
        <f t="shared" si="27"/>
        <v>228.08541666665892</v>
      </c>
      <c r="L23" s="36"/>
    </row>
    <row r="24" spans="1:14">
      <c r="A24" s="78">
        <f t="shared" si="6"/>
        <v>18</v>
      </c>
      <c r="B24" s="74">
        <f t="shared" si="6"/>
        <v>46130</v>
      </c>
      <c r="C24" s="74">
        <f t="shared" si="2"/>
        <v>46130</v>
      </c>
      <c r="D24" s="75">
        <v>0.25</v>
      </c>
      <c r="E24" s="74">
        <f t="shared" si="3"/>
        <v>46131</v>
      </c>
      <c r="F24" s="75">
        <v>0.25</v>
      </c>
      <c r="G24" s="76">
        <f t="shared" si="7"/>
        <v>1</v>
      </c>
      <c r="H24" s="77">
        <f t="shared" si="28"/>
        <v>4349460.8499999996</v>
      </c>
      <c r="I24" s="77">
        <v>4353826</v>
      </c>
      <c r="J24" s="77">
        <f t="shared" si="26"/>
        <v>4365.1500000003725</v>
      </c>
      <c r="K24" s="91">
        <f t="shared" si="27"/>
        <v>181.88125000001551</v>
      </c>
      <c r="L24" s="36"/>
    </row>
    <row r="25" spans="1:14">
      <c r="A25" s="78">
        <f t="shared" ref="A25:B36" si="33">A24+1</f>
        <v>19</v>
      </c>
      <c r="B25" s="74">
        <f t="shared" si="33"/>
        <v>46131</v>
      </c>
      <c r="C25" s="74">
        <f t="shared" si="2"/>
        <v>46131</v>
      </c>
      <c r="D25" s="75">
        <v>0.25</v>
      </c>
      <c r="E25" s="74">
        <f t="shared" si="3"/>
        <v>46132</v>
      </c>
      <c r="F25" s="75">
        <v>0.25</v>
      </c>
      <c r="G25" s="76">
        <f t="shared" si="7"/>
        <v>1</v>
      </c>
      <c r="H25" s="77">
        <f t="shared" si="28"/>
        <v>4353826</v>
      </c>
      <c r="I25" s="77">
        <v>4361846.28</v>
      </c>
      <c r="J25" s="77">
        <f t="shared" si="26"/>
        <v>8020.2800000002608</v>
      </c>
      <c r="K25" s="91">
        <f t="shared" si="27"/>
        <v>334.1783333333442</v>
      </c>
      <c r="L25" s="36"/>
    </row>
    <row r="26" spans="1:14">
      <c r="A26" s="78">
        <f t="shared" si="33"/>
        <v>20</v>
      </c>
      <c r="B26" s="74">
        <f t="shared" si="33"/>
        <v>46132</v>
      </c>
      <c r="C26" s="74">
        <f t="shared" si="2"/>
        <v>46132</v>
      </c>
      <c r="D26" s="75">
        <v>0.25</v>
      </c>
      <c r="E26" s="74">
        <f t="shared" si="3"/>
        <v>46133</v>
      </c>
      <c r="F26" s="75">
        <v>0.25</v>
      </c>
      <c r="G26" s="76">
        <f t="shared" si="7"/>
        <v>1</v>
      </c>
      <c r="H26" s="77">
        <f t="shared" si="28"/>
        <v>4361846.28</v>
      </c>
      <c r="I26" s="77">
        <v>4367023.33</v>
      </c>
      <c r="J26" s="77">
        <f t="shared" si="26"/>
        <v>5177.0499999998137</v>
      </c>
      <c r="K26" s="91">
        <f t="shared" si="27"/>
        <v>215.71041666665892</v>
      </c>
      <c r="L26" s="36"/>
    </row>
    <row r="27" spans="1:14">
      <c r="A27" s="78">
        <f t="shared" si="33"/>
        <v>21</v>
      </c>
      <c r="B27" s="74">
        <f t="shared" si="33"/>
        <v>46133</v>
      </c>
      <c r="C27" s="74">
        <f t="shared" si="2"/>
        <v>46133</v>
      </c>
      <c r="D27" s="75">
        <v>0.25</v>
      </c>
      <c r="E27" s="74">
        <f t="shared" si="3"/>
        <v>46134</v>
      </c>
      <c r="F27" s="75">
        <v>0.25</v>
      </c>
      <c r="G27" s="76">
        <f t="shared" si="7"/>
        <v>1</v>
      </c>
      <c r="H27" s="77">
        <f t="shared" si="28"/>
        <v>4367023.33</v>
      </c>
      <c r="I27" s="77">
        <v>4374267.5</v>
      </c>
      <c r="J27" s="77">
        <f t="shared" si="26"/>
        <v>7244.1699999999255</v>
      </c>
      <c r="K27" s="91">
        <f t="shared" si="27"/>
        <v>301.84041666666354</v>
      </c>
      <c r="L27" s="36"/>
    </row>
    <row r="28" spans="1:14">
      <c r="A28" s="78">
        <f t="shared" si="33"/>
        <v>22</v>
      </c>
      <c r="B28" s="74">
        <f t="shared" si="33"/>
        <v>46134</v>
      </c>
      <c r="C28" s="74">
        <f t="shared" si="2"/>
        <v>46134</v>
      </c>
      <c r="D28" s="75">
        <v>0.25</v>
      </c>
      <c r="E28" s="74">
        <f t="shared" si="3"/>
        <v>46135</v>
      </c>
      <c r="F28" s="75">
        <v>0.25</v>
      </c>
      <c r="G28" s="76">
        <f t="shared" si="7"/>
        <v>1</v>
      </c>
      <c r="H28" s="77">
        <f t="shared" si="28"/>
        <v>4374267.5</v>
      </c>
      <c r="I28" s="77">
        <v>4378799.3600000003</v>
      </c>
      <c r="J28" s="77">
        <f t="shared" si="26"/>
        <v>4531.8600000003353</v>
      </c>
      <c r="K28" s="91">
        <f t="shared" si="27"/>
        <v>188.82750000001397</v>
      </c>
      <c r="L28" s="36"/>
    </row>
    <row r="29" spans="1:14">
      <c r="A29" s="78">
        <f t="shared" si="33"/>
        <v>23</v>
      </c>
      <c r="B29" s="74">
        <f t="shared" si="33"/>
        <v>46135</v>
      </c>
      <c r="C29" s="74">
        <f t="shared" si="2"/>
        <v>46135</v>
      </c>
      <c r="D29" s="75">
        <v>0.25</v>
      </c>
      <c r="E29" s="74">
        <f t="shared" si="3"/>
        <v>46136</v>
      </c>
      <c r="F29" s="75">
        <v>0.25</v>
      </c>
      <c r="G29" s="76">
        <f t="shared" si="7"/>
        <v>1</v>
      </c>
      <c r="H29" s="77">
        <f t="shared" si="28"/>
        <v>4378799.3600000003</v>
      </c>
      <c r="I29" s="77">
        <v>4383627.22</v>
      </c>
      <c r="J29" s="77">
        <f t="shared" si="26"/>
        <v>4827.859999999404</v>
      </c>
      <c r="K29" s="91">
        <f t="shared" si="27"/>
        <v>201.16083333330849</v>
      </c>
      <c r="L29" s="36"/>
    </row>
    <row r="30" spans="1:14">
      <c r="A30" s="78">
        <f t="shared" si="33"/>
        <v>24</v>
      </c>
      <c r="B30" s="74">
        <f t="shared" si="33"/>
        <v>46136</v>
      </c>
      <c r="C30" s="74">
        <f t="shared" si="2"/>
        <v>46136</v>
      </c>
      <c r="D30" s="75">
        <v>0.25</v>
      </c>
      <c r="E30" s="74">
        <f t="shared" si="3"/>
        <v>46137</v>
      </c>
      <c r="F30" s="75">
        <v>0.25</v>
      </c>
      <c r="G30" s="76">
        <f t="shared" si="7"/>
        <v>1</v>
      </c>
      <c r="H30" s="77">
        <f t="shared" si="28"/>
        <v>4383627.22</v>
      </c>
      <c r="I30" s="77">
        <v>4389151.75</v>
      </c>
      <c r="J30" s="77">
        <f t="shared" si="26"/>
        <v>5524.5300000002608</v>
      </c>
      <c r="K30" s="91">
        <f t="shared" si="27"/>
        <v>230.18875000001086</v>
      </c>
      <c r="L30" s="36"/>
    </row>
    <row r="31" spans="1:14">
      <c r="A31" s="78">
        <f t="shared" si="33"/>
        <v>25</v>
      </c>
      <c r="B31" s="74">
        <f t="shared" si="33"/>
        <v>46137</v>
      </c>
      <c r="C31" s="74">
        <f t="shared" si="2"/>
        <v>46137</v>
      </c>
      <c r="D31" s="75">
        <v>0.25</v>
      </c>
      <c r="E31" s="74">
        <f t="shared" si="3"/>
        <v>46138</v>
      </c>
      <c r="F31" s="75">
        <v>0.25</v>
      </c>
      <c r="G31" s="76">
        <f t="shared" si="7"/>
        <v>1</v>
      </c>
      <c r="H31" s="77">
        <f t="shared" si="28"/>
        <v>4389151.75</v>
      </c>
      <c r="I31" s="77">
        <v>4396096.68</v>
      </c>
      <c r="J31" s="77">
        <f t="shared" si="26"/>
        <v>6944.929999999702</v>
      </c>
      <c r="K31" s="91">
        <f t="shared" si="27"/>
        <v>289.37208333332092</v>
      </c>
      <c r="L31" s="36"/>
    </row>
    <row r="32" spans="1:14">
      <c r="A32" s="78">
        <f t="shared" si="33"/>
        <v>26</v>
      </c>
      <c r="B32" s="74">
        <f t="shared" si="33"/>
        <v>46138</v>
      </c>
      <c r="C32" s="74">
        <f t="shared" si="2"/>
        <v>46138</v>
      </c>
      <c r="D32" s="75">
        <v>0.25</v>
      </c>
      <c r="E32" s="74">
        <f t="shared" si="3"/>
        <v>46139</v>
      </c>
      <c r="F32" s="75">
        <v>0.25</v>
      </c>
      <c r="G32" s="76">
        <f t="shared" si="7"/>
        <v>1</v>
      </c>
      <c r="H32" s="77">
        <f t="shared" si="28"/>
        <v>4396096.68</v>
      </c>
      <c r="I32" s="77">
        <v>4404941.49</v>
      </c>
      <c r="J32" s="77">
        <f t="shared" si="26"/>
        <v>8844.8100000005215</v>
      </c>
      <c r="K32" s="91">
        <f t="shared" si="27"/>
        <v>368.53375000002171</v>
      </c>
      <c r="L32" s="36"/>
    </row>
    <row r="33" spans="1:12">
      <c r="A33" s="78">
        <f t="shared" si="33"/>
        <v>27</v>
      </c>
      <c r="B33" s="74">
        <f t="shared" si="33"/>
        <v>46139</v>
      </c>
      <c r="C33" s="74">
        <f t="shared" si="2"/>
        <v>46139</v>
      </c>
      <c r="D33" s="75">
        <v>0.25</v>
      </c>
      <c r="E33" s="74">
        <f t="shared" si="3"/>
        <v>46140</v>
      </c>
      <c r="F33" s="75">
        <v>0.25</v>
      </c>
      <c r="G33" s="76">
        <f t="shared" si="7"/>
        <v>1</v>
      </c>
      <c r="H33" s="77">
        <f t="shared" si="28"/>
        <v>4404941.49</v>
      </c>
      <c r="I33" s="77">
        <v>4409911.5199999996</v>
      </c>
      <c r="J33" s="77">
        <f t="shared" si="26"/>
        <v>4970.0299999993294</v>
      </c>
      <c r="K33" s="91">
        <f t="shared" si="27"/>
        <v>207.0845833333054</v>
      </c>
      <c r="L33" s="36"/>
    </row>
    <row r="34" spans="1:12">
      <c r="A34" s="78">
        <f t="shared" si="33"/>
        <v>28</v>
      </c>
      <c r="B34" s="74">
        <f t="shared" si="33"/>
        <v>46140</v>
      </c>
      <c r="C34" s="74">
        <f t="shared" si="2"/>
        <v>46140</v>
      </c>
      <c r="D34" s="75">
        <v>0.25</v>
      </c>
      <c r="E34" s="74">
        <f t="shared" si="3"/>
        <v>46141</v>
      </c>
      <c r="F34" s="75">
        <v>0.25</v>
      </c>
      <c r="G34" s="76">
        <f t="shared" si="7"/>
        <v>1</v>
      </c>
      <c r="H34" s="77">
        <f t="shared" si="28"/>
        <v>4409911.5199999996</v>
      </c>
      <c r="I34" s="77">
        <v>4414194.9000000004</v>
      </c>
      <c r="J34" s="77">
        <f t="shared" si="26"/>
        <v>4283.3800000008196</v>
      </c>
      <c r="K34" s="91">
        <f t="shared" si="27"/>
        <v>178.47416666670082</v>
      </c>
      <c r="L34" s="36"/>
    </row>
    <row r="35" spans="1:12">
      <c r="A35" s="78">
        <f t="shared" si="33"/>
        <v>29</v>
      </c>
      <c r="B35" s="74">
        <f t="shared" si="33"/>
        <v>46141</v>
      </c>
      <c r="C35" s="74">
        <f t="shared" si="2"/>
        <v>46141</v>
      </c>
      <c r="D35" s="75">
        <v>0.25</v>
      </c>
      <c r="E35" s="74">
        <f t="shared" si="3"/>
        <v>46142</v>
      </c>
      <c r="F35" s="75">
        <v>0.25</v>
      </c>
      <c r="G35" s="76">
        <f t="shared" si="7"/>
        <v>1</v>
      </c>
      <c r="H35" s="77">
        <f t="shared" si="28"/>
        <v>4414194.9000000004</v>
      </c>
      <c r="I35" s="77">
        <v>4414591.5999999996</v>
      </c>
      <c r="J35" s="77">
        <f t="shared" si="26"/>
        <v>396.69999999925494</v>
      </c>
      <c r="K35" s="91">
        <f t="shared" si="27"/>
        <v>16.529166666635621</v>
      </c>
      <c r="L35" s="36"/>
    </row>
    <row r="36" spans="1:12">
      <c r="A36" s="78">
        <f t="shared" si="33"/>
        <v>30</v>
      </c>
      <c r="B36" s="74">
        <f t="shared" si="33"/>
        <v>46142</v>
      </c>
      <c r="C36" s="74">
        <f t="shared" si="2"/>
        <v>46142</v>
      </c>
      <c r="D36" s="75">
        <v>0.25</v>
      </c>
      <c r="E36" s="74">
        <f t="shared" si="3"/>
        <v>46143</v>
      </c>
      <c r="F36" s="75">
        <v>0.25</v>
      </c>
      <c r="G36" s="76">
        <f t="shared" si="7"/>
        <v>1</v>
      </c>
      <c r="H36" s="77">
        <f t="shared" si="28"/>
        <v>4414591.5999999996</v>
      </c>
      <c r="I36" s="77">
        <v>4414591.5999999996</v>
      </c>
      <c r="J36" s="77">
        <f t="shared" si="26"/>
        <v>0</v>
      </c>
      <c r="K36" s="91">
        <f t="shared" si="27"/>
        <v>0</v>
      </c>
      <c r="L36" s="738" t="s">
        <v>348</v>
      </c>
    </row>
    <row r="37" spans="1:12">
      <c r="A37" s="78"/>
      <c r="B37" s="74"/>
      <c r="C37" s="74"/>
      <c r="D37" s="75"/>
      <c r="E37" s="74"/>
      <c r="F37" s="75"/>
      <c r="G37" s="76"/>
      <c r="H37" s="77"/>
      <c r="I37" s="77"/>
      <c r="J37" s="77"/>
      <c r="K37" s="91"/>
      <c r="L37" s="36"/>
    </row>
    <row r="38" spans="1:12">
      <c r="A38" s="79"/>
      <c r="B38" s="20"/>
      <c r="C38" s="20"/>
      <c r="D38" s="227"/>
      <c r="E38" s="20"/>
      <c r="F38" s="227"/>
      <c r="G38" s="228"/>
      <c r="H38" s="92"/>
      <c r="I38" s="92"/>
      <c r="J38" s="92"/>
      <c r="K38" s="40"/>
      <c r="L38" s="65"/>
    </row>
    <row r="39" spans="1:12">
      <c r="A39" s="82" t="s">
        <v>7</v>
      </c>
      <c r="B39" s="83"/>
      <c r="C39" s="83"/>
      <c r="D39" s="83"/>
      <c r="E39" s="83"/>
      <c r="F39" s="83"/>
      <c r="G39" s="84">
        <f>SUM(G7:G34)</f>
        <v>28</v>
      </c>
      <c r="H39" s="85"/>
      <c r="I39" s="85"/>
      <c r="J39" s="93">
        <f>SUM(J7:J38)</f>
        <v>148607.05999999959</v>
      </c>
      <c r="K39" s="93">
        <f>AVERAGE(K7:K34)</f>
        <v>220.55113095238144</v>
      </c>
      <c r="L39" s="94"/>
    </row>
    <row r="40" spans="1:12">
      <c r="A40" s="86" t="s">
        <v>127</v>
      </c>
      <c r="B40" s="87"/>
      <c r="C40" s="87"/>
      <c r="D40" s="87"/>
      <c r="E40" s="87"/>
      <c r="F40" s="87"/>
      <c r="G40" s="88">
        <f>G39/SUMPRODUCT((G7:G34&gt;0)*1)</f>
        <v>1</v>
      </c>
      <c r="H40" s="89"/>
      <c r="I40" s="89"/>
      <c r="J40" s="89"/>
      <c r="K40" s="89">
        <f>K39/SUMPRODUCT((K7:K34&gt;0)*1)</f>
        <v>8.4827358058608251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zoomScale="77" zoomScaleNormal="77" workbookViewId="0">
      <pane ySplit="6" topLeftCell="A7" activePane="bottomLeft" state="frozen"/>
      <selection pane="bottomLef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4.85546875" style="1" customWidth="1"/>
    <col min="9" max="9" width="15.28515625" style="1" customWidth="1"/>
    <col min="10" max="10" width="11.5703125" style="1" customWidth="1"/>
    <col min="11" max="11" width="9.140625" style="1"/>
    <col min="12" max="12" width="45.85546875" style="1" customWidth="1"/>
    <col min="13" max="15" width="9.140625" style="1"/>
    <col min="16" max="16" width="12.42578125" style="1" customWidth="1"/>
    <col min="17" max="16384" width="9.140625" style="1"/>
  </cols>
  <sheetData>
    <row r="1" spans="1:12">
      <c r="B1" s="5"/>
      <c r="C1" s="6" t="s">
        <v>149</v>
      </c>
      <c r="D1" s="5"/>
      <c r="E1" s="5"/>
      <c r="F1" s="5"/>
      <c r="G1" s="5"/>
      <c r="H1" s="5"/>
      <c r="I1" s="5"/>
      <c r="J1" s="5"/>
      <c r="K1" s="5"/>
      <c r="L1" s="5"/>
    </row>
    <row r="2" spans="1:12">
      <c r="B2" s="5"/>
      <c r="C2" s="6" t="s">
        <v>170</v>
      </c>
      <c r="D2" s="5"/>
      <c r="E2" s="5"/>
      <c r="F2" s="5"/>
      <c r="G2" s="5"/>
      <c r="H2" s="5"/>
      <c r="I2" s="5"/>
      <c r="J2" s="5"/>
      <c r="K2" s="5"/>
      <c r="L2" s="98" t="s">
        <v>151</v>
      </c>
    </row>
    <row r="3" spans="1:12">
      <c r="B3" s="5"/>
      <c r="C3" s="6" t="str">
        <f>INDOFOOD!C3</f>
        <v>Bulan April 2026</v>
      </c>
      <c r="D3" s="5"/>
      <c r="E3" s="5"/>
      <c r="F3" s="5"/>
      <c r="G3" s="5"/>
      <c r="H3" s="5"/>
      <c r="I3" s="5"/>
      <c r="J3" s="5"/>
      <c r="K3" s="5"/>
      <c r="L3" s="5"/>
    </row>
    <row r="4" spans="1:12">
      <c r="B4" s="8"/>
      <c r="C4" s="47">
        <f>'Summary sales'!A4</f>
        <v>46113</v>
      </c>
      <c r="D4" s="5"/>
      <c r="E4" s="5"/>
      <c r="F4" s="5"/>
      <c r="G4" s="5"/>
      <c r="H4" s="5"/>
      <c r="I4" s="5"/>
      <c r="J4" s="5" t="s">
        <v>152</v>
      </c>
      <c r="K4" s="28">
        <f>MAX(K7:K39)</f>
        <v>820.87250000021106</v>
      </c>
      <c r="L4" s="5"/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75" t="s">
        <v>156</v>
      </c>
      <c r="I5" s="675"/>
      <c r="J5" s="675" t="s">
        <v>157</v>
      </c>
      <c r="K5" s="679" t="s">
        <v>158</v>
      </c>
      <c r="L5" s="673" t="s">
        <v>159</v>
      </c>
    </row>
    <row r="6" spans="1:12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224" t="s">
        <v>153</v>
      </c>
      <c r="I6" s="11" t="s">
        <v>154</v>
      </c>
      <c r="J6" s="678"/>
      <c r="K6" s="680"/>
      <c r="L6" s="674"/>
    </row>
    <row r="7" spans="1:12">
      <c r="A7" s="72">
        <v>1</v>
      </c>
      <c r="B7" s="73">
        <f>C4</f>
        <v>46113</v>
      </c>
      <c r="C7" s="73">
        <f>B7</f>
        <v>46113</v>
      </c>
      <c r="D7" s="207">
        <v>0.25</v>
      </c>
      <c r="E7" s="74">
        <f>B7+1</f>
        <v>46114</v>
      </c>
      <c r="F7" s="207">
        <v>0.25</v>
      </c>
      <c r="G7" s="76">
        <f>IFERROR(((E7-C7)+(F7-D7)),"")</f>
        <v>1</v>
      </c>
      <c r="H7" s="77">
        <v>35723064.987000003</v>
      </c>
      <c r="I7" s="77">
        <v>35740690.243000001</v>
      </c>
      <c r="J7" s="77">
        <f t="shared" ref="J7" si="0">I7-H7</f>
        <v>17625.255999997258</v>
      </c>
      <c r="K7" s="91">
        <f t="shared" ref="K7" si="1">J7/24</f>
        <v>734.38566666655242</v>
      </c>
      <c r="L7" s="99"/>
    </row>
    <row r="8" spans="1:12">
      <c r="A8" s="78">
        <f t="shared" ref="A8:A36" si="2">A7+1</f>
        <v>2</v>
      </c>
      <c r="B8" s="74">
        <f t="shared" ref="B8:B31" si="3">C8</f>
        <v>46114</v>
      </c>
      <c r="C8" s="74">
        <f t="shared" ref="C8:C36" si="4">C7+1</f>
        <v>46114</v>
      </c>
      <c r="D8" s="75">
        <v>0.25</v>
      </c>
      <c r="E8" s="74">
        <f>B8+1</f>
        <v>46115</v>
      </c>
      <c r="F8" s="75">
        <v>0.25</v>
      </c>
      <c r="G8" s="76">
        <f>IFERROR(((E8-C8)+(F8-D8)),"")</f>
        <v>1</v>
      </c>
      <c r="H8" s="77">
        <f t="shared" ref="H8:H13" si="5">I7</f>
        <v>35740690.243000001</v>
      </c>
      <c r="I8" s="77">
        <v>35756910.030000001</v>
      </c>
      <c r="J8" s="77">
        <f t="shared" ref="J8" si="6">I8-H8</f>
        <v>16219.787000000477</v>
      </c>
      <c r="K8" s="91">
        <f t="shared" ref="K8" si="7">J8/24</f>
        <v>675.82445833335316</v>
      </c>
      <c r="L8" s="101"/>
    </row>
    <row r="9" spans="1:12">
      <c r="A9" s="78">
        <f t="shared" si="2"/>
        <v>3</v>
      </c>
      <c r="B9" s="74">
        <f t="shared" si="3"/>
        <v>46115</v>
      </c>
      <c r="C9" s="74">
        <f t="shared" si="4"/>
        <v>46115</v>
      </c>
      <c r="D9" s="75">
        <v>0.25</v>
      </c>
      <c r="E9" s="74">
        <f t="shared" ref="E9:E31" si="8">B9+1</f>
        <v>46116</v>
      </c>
      <c r="F9" s="75">
        <v>0.25</v>
      </c>
      <c r="G9" s="76">
        <f t="shared" ref="G9:G31" si="9">IFERROR(((E9-C9)+(F9-D9)),"")</f>
        <v>1</v>
      </c>
      <c r="H9" s="77">
        <f t="shared" si="5"/>
        <v>35756910.030000001</v>
      </c>
      <c r="I9" s="77">
        <v>35770437.810999997</v>
      </c>
      <c r="J9" s="77">
        <f t="shared" ref="J9" si="10">I9-H9</f>
        <v>13527.780999995768</v>
      </c>
      <c r="K9" s="91">
        <f t="shared" ref="K9" si="11">J9/24</f>
        <v>563.65754166649037</v>
      </c>
      <c r="L9" s="36"/>
    </row>
    <row r="10" spans="1:12">
      <c r="A10" s="78">
        <f t="shared" si="2"/>
        <v>4</v>
      </c>
      <c r="B10" s="74">
        <f t="shared" si="3"/>
        <v>46116</v>
      </c>
      <c r="C10" s="74">
        <f t="shared" si="4"/>
        <v>46116</v>
      </c>
      <c r="D10" s="75">
        <v>0.25</v>
      </c>
      <c r="E10" s="74">
        <f t="shared" si="8"/>
        <v>46117</v>
      </c>
      <c r="F10" s="75">
        <v>0.25</v>
      </c>
      <c r="G10" s="76">
        <f t="shared" si="9"/>
        <v>1</v>
      </c>
      <c r="H10" s="77">
        <f t="shared" si="5"/>
        <v>35770437.810999997</v>
      </c>
      <c r="I10" s="77">
        <v>35785471.413000003</v>
      </c>
      <c r="J10" s="77">
        <f t="shared" ref="J10" si="12">I10-H10</f>
        <v>15033.602000005543</v>
      </c>
      <c r="K10" s="91">
        <f t="shared" ref="K10" si="13">J10/24</f>
        <v>626.40008333356434</v>
      </c>
      <c r="L10" s="36"/>
    </row>
    <row r="11" spans="1:12">
      <c r="A11" s="78">
        <f t="shared" si="2"/>
        <v>5</v>
      </c>
      <c r="B11" s="74">
        <f t="shared" si="3"/>
        <v>46117</v>
      </c>
      <c r="C11" s="74">
        <f t="shared" si="4"/>
        <v>46117</v>
      </c>
      <c r="D11" s="75">
        <v>0.25</v>
      </c>
      <c r="E11" s="74">
        <f t="shared" si="8"/>
        <v>46118</v>
      </c>
      <c r="F11" s="75">
        <v>0.25</v>
      </c>
      <c r="G11" s="76">
        <f t="shared" si="9"/>
        <v>1</v>
      </c>
      <c r="H11" s="77">
        <f t="shared" si="5"/>
        <v>35785471.413000003</v>
      </c>
      <c r="I11" s="77">
        <v>35792045.137999997</v>
      </c>
      <c r="J11" s="77">
        <f t="shared" ref="J11" si="14">I11-H11</f>
        <v>6573.7249999940395</v>
      </c>
      <c r="K11" s="91">
        <f t="shared" ref="K11" si="15">J11/24</f>
        <v>273.905208333085</v>
      </c>
      <c r="L11" s="36"/>
    </row>
    <row r="12" spans="1:12">
      <c r="A12" s="78">
        <f t="shared" si="2"/>
        <v>6</v>
      </c>
      <c r="B12" s="74">
        <f t="shared" si="3"/>
        <v>46118</v>
      </c>
      <c r="C12" s="74">
        <f t="shared" si="4"/>
        <v>46118</v>
      </c>
      <c r="D12" s="75">
        <v>0.25</v>
      </c>
      <c r="E12" s="74">
        <f t="shared" si="8"/>
        <v>46119</v>
      </c>
      <c r="F12" s="75">
        <v>0.25</v>
      </c>
      <c r="G12" s="76">
        <f t="shared" si="9"/>
        <v>1</v>
      </c>
      <c r="H12" s="77">
        <f t="shared" si="5"/>
        <v>35792045.137999997</v>
      </c>
      <c r="I12" s="77">
        <v>35807243.081</v>
      </c>
      <c r="J12" s="77">
        <f t="shared" ref="J12" si="16">I12-H12</f>
        <v>15197.943000003695</v>
      </c>
      <c r="K12" s="91">
        <f t="shared" ref="K12" si="17">J12/24</f>
        <v>633.24762500015402</v>
      </c>
      <c r="L12" s="36"/>
    </row>
    <row r="13" spans="1:12">
      <c r="A13" s="78">
        <f t="shared" si="2"/>
        <v>7</v>
      </c>
      <c r="B13" s="74">
        <f t="shared" si="3"/>
        <v>46119</v>
      </c>
      <c r="C13" s="74">
        <f t="shared" si="4"/>
        <v>46119</v>
      </c>
      <c r="D13" s="75">
        <v>0.25</v>
      </c>
      <c r="E13" s="74">
        <f t="shared" si="8"/>
        <v>46120</v>
      </c>
      <c r="F13" s="75">
        <v>0.25</v>
      </c>
      <c r="G13" s="76">
        <f t="shared" si="9"/>
        <v>1</v>
      </c>
      <c r="H13" s="77">
        <f t="shared" si="5"/>
        <v>35807243.081</v>
      </c>
      <c r="I13" s="77">
        <v>35823102.534000002</v>
      </c>
      <c r="J13" s="77">
        <f t="shared" ref="J13" si="18">I13-H13</f>
        <v>15859.453000001609</v>
      </c>
      <c r="K13" s="91">
        <f t="shared" ref="K13" si="19">J13/24</f>
        <v>660.81054166673368</v>
      </c>
      <c r="L13" s="36"/>
    </row>
    <row r="14" spans="1:12">
      <c r="A14" s="78">
        <f t="shared" si="2"/>
        <v>8</v>
      </c>
      <c r="B14" s="74">
        <f t="shared" si="3"/>
        <v>46120</v>
      </c>
      <c r="C14" s="74">
        <f t="shared" si="4"/>
        <v>46120</v>
      </c>
      <c r="D14" s="75">
        <v>0.25</v>
      </c>
      <c r="E14" s="74">
        <f t="shared" si="8"/>
        <v>46121</v>
      </c>
      <c r="F14" s="75">
        <v>0.25</v>
      </c>
      <c r="G14" s="76">
        <f t="shared" si="9"/>
        <v>1</v>
      </c>
      <c r="H14" s="77">
        <f t="shared" ref="H14:H36" si="20">I13</f>
        <v>35823102.534000002</v>
      </c>
      <c r="I14" s="77">
        <v>35840066.589000002</v>
      </c>
      <c r="J14" s="77">
        <f t="shared" ref="J14" si="21">I14-H14</f>
        <v>16964.054999999702</v>
      </c>
      <c r="K14" s="91">
        <f t="shared" ref="K14" si="22">J14/24</f>
        <v>706.83562499998754</v>
      </c>
      <c r="L14" s="36"/>
    </row>
    <row r="15" spans="1:12">
      <c r="A15" s="78">
        <f t="shared" si="2"/>
        <v>9</v>
      </c>
      <c r="B15" s="74">
        <f t="shared" si="3"/>
        <v>46121</v>
      </c>
      <c r="C15" s="74">
        <f t="shared" si="4"/>
        <v>46121</v>
      </c>
      <c r="D15" s="75">
        <v>0.25</v>
      </c>
      <c r="E15" s="74">
        <f t="shared" si="8"/>
        <v>46122</v>
      </c>
      <c r="F15" s="75">
        <v>0.25</v>
      </c>
      <c r="G15" s="76">
        <f t="shared" si="9"/>
        <v>1</v>
      </c>
      <c r="H15" s="77">
        <f t="shared" si="20"/>
        <v>35840066.589000002</v>
      </c>
      <c r="I15" s="77">
        <v>35856928.112000003</v>
      </c>
      <c r="J15" s="77">
        <f t="shared" ref="J15:J36" si="23">I15-H15</f>
        <v>16861.523000001907</v>
      </c>
      <c r="K15" s="91">
        <f t="shared" ref="K15:K36" si="24">J15/24</f>
        <v>702.56345833341277</v>
      </c>
      <c r="L15" s="36"/>
    </row>
    <row r="16" spans="1:12">
      <c r="A16" s="78">
        <f t="shared" si="2"/>
        <v>10</v>
      </c>
      <c r="B16" s="74">
        <f t="shared" si="3"/>
        <v>46122</v>
      </c>
      <c r="C16" s="74">
        <f t="shared" si="4"/>
        <v>46122</v>
      </c>
      <c r="D16" s="75">
        <v>0.25</v>
      </c>
      <c r="E16" s="74">
        <f t="shared" si="8"/>
        <v>46123</v>
      </c>
      <c r="F16" s="75">
        <v>0.25</v>
      </c>
      <c r="G16" s="76">
        <f t="shared" si="9"/>
        <v>1</v>
      </c>
      <c r="H16" s="77">
        <f t="shared" si="20"/>
        <v>35856928.112000003</v>
      </c>
      <c r="I16" s="77">
        <v>35874670.064000003</v>
      </c>
      <c r="J16" s="77">
        <f t="shared" si="23"/>
        <v>17741.951999999583</v>
      </c>
      <c r="K16" s="91">
        <f t="shared" si="24"/>
        <v>739.24799999998265</v>
      </c>
      <c r="L16" s="36"/>
    </row>
    <row r="17" spans="1:12">
      <c r="A17" s="78">
        <f t="shared" si="2"/>
        <v>11</v>
      </c>
      <c r="B17" s="74">
        <f t="shared" si="3"/>
        <v>46123</v>
      </c>
      <c r="C17" s="74">
        <f t="shared" si="4"/>
        <v>46123</v>
      </c>
      <c r="D17" s="75">
        <v>0.25</v>
      </c>
      <c r="E17" s="74">
        <f t="shared" si="8"/>
        <v>46124</v>
      </c>
      <c r="F17" s="75">
        <v>0.25</v>
      </c>
      <c r="G17" s="76">
        <f t="shared" si="9"/>
        <v>1</v>
      </c>
      <c r="H17" s="77">
        <f t="shared" si="20"/>
        <v>35874670.064000003</v>
      </c>
      <c r="I17" s="77">
        <v>35890711.612000003</v>
      </c>
      <c r="J17" s="77">
        <f t="shared" si="23"/>
        <v>16041.548000000417</v>
      </c>
      <c r="K17" s="91">
        <f t="shared" si="24"/>
        <v>668.39783333335072</v>
      </c>
      <c r="L17" s="36"/>
    </row>
    <row r="18" spans="1:12">
      <c r="A18" s="78">
        <f t="shared" si="2"/>
        <v>12</v>
      </c>
      <c r="B18" s="74">
        <f t="shared" si="3"/>
        <v>46124</v>
      </c>
      <c r="C18" s="74">
        <f t="shared" si="4"/>
        <v>46124</v>
      </c>
      <c r="D18" s="75">
        <v>0.25</v>
      </c>
      <c r="E18" s="74">
        <f t="shared" si="8"/>
        <v>46125</v>
      </c>
      <c r="F18" s="75">
        <v>0.25</v>
      </c>
      <c r="G18" s="76">
        <f t="shared" si="9"/>
        <v>1</v>
      </c>
      <c r="H18" s="77">
        <f t="shared" si="20"/>
        <v>35890711.612000003</v>
      </c>
      <c r="I18" s="77">
        <v>35898087.417999998</v>
      </c>
      <c r="J18" s="77">
        <f t="shared" si="23"/>
        <v>7375.805999994278</v>
      </c>
      <c r="K18" s="91">
        <f t="shared" si="24"/>
        <v>307.32524999976158</v>
      </c>
      <c r="L18" s="36"/>
    </row>
    <row r="19" spans="1:12">
      <c r="A19" s="78">
        <f t="shared" si="2"/>
        <v>13</v>
      </c>
      <c r="B19" s="74">
        <f t="shared" si="3"/>
        <v>46125</v>
      </c>
      <c r="C19" s="74">
        <f t="shared" si="4"/>
        <v>46125</v>
      </c>
      <c r="D19" s="75">
        <v>0.25</v>
      </c>
      <c r="E19" s="74">
        <f t="shared" si="8"/>
        <v>46126</v>
      </c>
      <c r="F19" s="75">
        <v>0.25</v>
      </c>
      <c r="G19" s="76">
        <f t="shared" si="9"/>
        <v>1</v>
      </c>
      <c r="H19" s="77">
        <f t="shared" si="20"/>
        <v>35898087.417999998</v>
      </c>
      <c r="I19" s="77">
        <v>35911523.805</v>
      </c>
      <c r="J19" s="77">
        <f t="shared" si="23"/>
        <v>13436.387000001967</v>
      </c>
      <c r="K19" s="91">
        <f t="shared" si="24"/>
        <v>559.84945833341533</v>
      </c>
      <c r="L19" s="36"/>
    </row>
    <row r="20" spans="1:12">
      <c r="A20" s="78">
        <f t="shared" si="2"/>
        <v>14</v>
      </c>
      <c r="B20" s="74">
        <f t="shared" si="3"/>
        <v>46126</v>
      </c>
      <c r="C20" s="74">
        <f t="shared" si="4"/>
        <v>46126</v>
      </c>
      <c r="D20" s="75">
        <v>0.25</v>
      </c>
      <c r="E20" s="74">
        <f t="shared" si="8"/>
        <v>46127</v>
      </c>
      <c r="F20" s="75">
        <v>0.25</v>
      </c>
      <c r="G20" s="76">
        <f t="shared" si="9"/>
        <v>1</v>
      </c>
      <c r="H20" s="77">
        <f t="shared" si="20"/>
        <v>35911523.805</v>
      </c>
      <c r="I20" s="77">
        <v>35927962.550999999</v>
      </c>
      <c r="J20" s="77">
        <f t="shared" si="23"/>
        <v>16438.745999999344</v>
      </c>
      <c r="K20" s="91">
        <f t="shared" si="24"/>
        <v>684.94774999997264</v>
      </c>
      <c r="L20" s="225"/>
    </row>
    <row r="21" spans="1:12">
      <c r="A21" s="78">
        <f t="shared" si="2"/>
        <v>15</v>
      </c>
      <c r="B21" s="74">
        <f t="shared" si="3"/>
        <v>46127</v>
      </c>
      <c r="C21" s="74">
        <f t="shared" si="4"/>
        <v>46127</v>
      </c>
      <c r="D21" s="75">
        <v>0.25</v>
      </c>
      <c r="E21" s="74">
        <f t="shared" si="8"/>
        <v>46128</v>
      </c>
      <c r="F21" s="75">
        <v>0.25</v>
      </c>
      <c r="G21" s="76">
        <f t="shared" si="9"/>
        <v>1</v>
      </c>
      <c r="H21" s="77">
        <f t="shared" si="20"/>
        <v>35927962.550999999</v>
      </c>
      <c r="I21" s="77">
        <v>35945852.715999998</v>
      </c>
      <c r="J21" s="77">
        <f t="shared" si="23"/>
        <v>17890.164999999106</v>
      </c>
      <c r="K21" s="91">
        <f t="shared" si="24"/>
        <v>745.42354166662938</v>
      </c>
      <c r="L21" s="225"/>
    </row>
    <row r="22" spans="1:12">
      <c r="A22" s="78">
        <f t="shared" si="2"/>
        <v>16</v>
      </c>
      <c r="B22" s="74">
        <f t="shared" si="3"/>
        <v>46128</v>
      </c>
      <c r="C22" s="74">
        <f t="shared" si="4"/>
        <v>46128</v>
      </c>
      <c r="D22" s="75">
        <v>0.25</v>
      </c>
      <c r="E22" s="74">
        <f t="shared" si="8"/>
        <v>46129</v>
      </c>
      <c r="F22" s="75">
        <v>0.25</v>
      </c>
      <c r="G22" s="76">
        <f t="shared" si="9"/>
        <v>1</v>
      </c>
      <c r="H22" s="77">
        <f t="shared" si="20"/>
        <v>35945852.715999998</v>
      </c>
      <c r="I22" s="77">
        <v>35965553.656000003</v>
      </c>
      <c r="J22" s="77">
        <f t="shared" si="23"/>
        <v>19700.940000005066</v>
      </c>
      <c r="K22" s="91">
        <f t="shared" si="24"/>
        <v>820.87250000021106</v>
      </c>
      <c r="L22" s="225"/>
    </row>
    <row r="23" spans="1:12">
      <c r="A23" s="78">
        <f t="shared" si="2"/>
        <v>17</v>
      </c>
      <c r="B23" s="74">
        <f t="shared" si="3"/>
        <v>46129</v>
      </c>
      <c r="C23" s="74">
        <f t="shared" si="4"/>
        <v>46129</v>
      </c>
      <c r="D23" s="75">
        <v>0.25</v>
      </c>
      <c r="E23" s="74">
        <f t="shared" si="8"/>
        <v>46130</v>
      </c>
      <c r="F23" s="75">
        <v>0.25</v>
      </c>
      <c r="G23" s="76">
        <f t="shared" si="9"/>
        <v>1</v>
      </c>
      <c r="H23" s="77">
        <f t="shared" si="20"/>
        <v>35965553.656000003</v>
      </c>
      <c r="I23" s="77">
        <v>35982795.229000002</v>
      </c>
      <c r="J23" s="77">
        <f t="shared" si="23"/>
        <v>17241.572999998927</v>
      </c>
      <c r="K23" s="91">
        <f t="shared" si="24"/>
        <v>718.3988749999553</v>
      </c>
      <c r="L23" s="225"/>
    </row>
    <row r="24" spans="1:12">
      <c r="A24" s="78">
        <f t="shared" si="2"/>
        <v>18</v>
      </c>
      <c r="B24" s="74">
        <f t="shared" si="3"/>
        <v>46130</v>
      </c>
      <c r="C24" s="74">
        <f t="shared" si="4"/>
        <v>46130</v>
      </c>
      <c r="D24" s="75">
        <v>0.25</v>
      </c>
      <c r="E24" s="74">
        <f t="shared" si="8"/>
        <v>46131</v>
      </c>
      <c r="F24" s="75">
        <v>0.25</v>
      </c>
      <c r="G24" s="76">
        <f t="shared" si="9"/>
        <v>1</v>
      </c>
      <c r="H24" s="77">
        <f t="shared" si="20"/>
        <v>35982795.229000002</v>
      </c>
      <c r="I24" s="77">
        <v>36002333.618000001</v>
      </c>
      <c r="J24" s="77">
        <f t="shared" si="23"/>
        <v>19538.388999998569</v>
      </c>
      <c r="K24" s="91">
        <f t="shared" si="24"/>
        <v>814.09954166660702</v>
      </c>
      <c r="L24" s="226"/>
    </row>
    <row r="25" spans="1:12">
      <c r="A25" s="78">
        <f t="shared" si="2"/>
        <v>19</v>
      </c>
      <c r="B25" s="74">
        <f t="shared" si="3"/>
        <v>46131</v>
      </c>
      <c r="C25" s="74">
        <f t="shared" si="4"/>
        <v>46131</v>
      </c>
      <c r="D25" s="75">
        <v>0.25</v>
      </c>
      <c r="E25" s="74">
        <f t="shared" si="8"/>
        <v>46132</v>
      </c>
      <c r="F25" s="75">
        <v>0.25</v>
      </c>
      <c r="G25" s="76">
        <f t="shared" si="9"/>
        <v>1</v>
      </c>
      <c r="H25" s="77">
        <f t="shared" si="20"/>
        <v>36002333.618000001</v>
      </c>
      <c r="I25" s="77">
        <v>36010340.221000001</v>
      </c>
      <c r="J25" s="77">
        <f t="shared" si="23"/>
        <v>8006.6030000001192</v>
      </c>
      <c r="K25" s="91">
        <f t="shared" si="24"/>
        <v>333.60845833333832</v>
      </c>
      <c r="L25" s="226"/>
    </row>
    <row r="26" spans="1:12">
      <c r="A26" s="78">
        <f t="shared" si="2"/>
        <v>20</v>
      </c>
      <c r="B26" s="74">
        <f t="shared" si="3"/>
        <v>46132</v>
      </c>
      <c r="C26" s="74">
        <f t="shared" si="4"/>
        <v>46132</v>
      </c>
      <c r="D26" s="75">
        <v>0.25</v>
      </c>
      <c r="E26" s="74">
        <f t="shared" si="8"/>
        <v>46133</v>
      </c>
      <c r="F26" s="75">
        <v>0.25</v>
      </c>
      <c r="G26" s="76">
        <f t="shared" si="9"/>
        <v>1</v>
      </c>
      <c r="H26" s="77">
        <f t="shared" si="20"/>
        <v>36010340.221000001</v>
      </c>
      <c r="I26" s="77">
        <v>36026846.234999999</v>
      </c>
      <c r="J26" s="77">
        <f t="shared" si="23"/>
        <v>16506.013999998569</v>
      </c>
      <c r="K26" s="91">
        <f t="shared" si="24"/>
        <v>687.75058333327377</v>
      </c>
      <c r="L26" s="226"/>
    </row>
    <row r="27" spans="1:12">
      <c r="A27" s="78">
        <f t="shared" si="2"/>
        <v>21</v>
      </c>
      <c r="B27" s="74">
        <f t="shared" si="3"/>
        <v>46133</v>
      </c>
      <c r="C27" s="74">
        <f t="shared" si="4"/>
        <v>46133</v>
      </c>
      <c r="D27" s="75">
        <v>0.25</v>
      </c>
      <c r="E27" s="74">
        <f t="shared" si="8"/>
        <v>46134</v>
      </c>
      <c r="F27" s="75">
        <v>0.25</v>
      </c>
      <c r="G27" s="76">
        <f t="shared" si="9"/>
        <v>1</v>
      </c>
      <c r="H27" s="77">
        <f t="shared" si="20"/>
        <v>36026846.234999999</v>
      </c>
      <c r="I27" s="77">
        <v>36043749.012000002</v>
      </c>
      <c r="J27" s="77">
        <f t="shared" si="23"/>
        <v>16902.777000002563</v>
      </c>
      <c r="K27" s="91">
        <f t="shared" si="24"/>
        <v>704.28237500010675</v>
      </c>
      <c r="L27" s="36"/>
    </row>
    <row r="28" spans="1:12">
      <c r="A28" s="78">
        <f t="shared" si="2"/>
        <v>22</v>
      </c>
      <c r="B28" s="74">
        <f t="shared" si="3"/>
        <v>46134</v>
      </c>
      <c r="C28" s="74">
        <f t="shared" si="4"/>
        <v>46134</v>
      </c>
      <c r="D28" s="75">
        <v>0.25</v>
      </c>
      <c r="E28" s="74">
        <f t="shared" si="8"/>
        <v>46135</v>
      </c>
      <c r="F28" s="75">
        <v>0.25</v>
      </c>
      <c r="G28" s="76">
        <f t="shared" si="9"/>
        <v>1</v>
      </c>
      <c r="H28" s="77">
        <f t="shared" si="20"/>
        <v>36043749.012000002</v>
      </c>
      <c r="I28" s="77">
        <v>36061341.865000002</v>
      </c>
      <c r="J28" s="77">
        <f t="shared" si="23"/>
        <v>17592.853000000119</v>
      </c>
      <c r="K28" s="91">
        <f t="shared" si="24"/>
        <v>733.03554166667163</v>
      </c>
      <c r="L28" s="101"/>
    </row>
    <row r="29" spans="1:12">
      <c r="A29" s="78">
        <f t="shared" si="2"/>
        <v>23</v>
      </c>
      <c r="B29" s="74">
        <f t="shared" si="3"/>
        <v>46135</v>
      </c>
      <c r="C29" s="74">
        <f t="shared" si="4"/>
        <v>46135</v>
      </c>
      <c r="D29" s="75">
        <v>0.25</v>
      </c>
      <c r="E29" s="74">
        <f t="shared" si="8"/>
        <v>46136</v>
      </c>
      <c r="F29" s="75">
        <v>0.25</v>
      </c>
      <c r="G29" s="76">
        <f t="shared" si="9"/>
        <v>1</v>
      </c>
      <c r="H29" s="77">
        <f t="shared" si="20"/>
        <v>36061341.865000002</v>
      </c>
      <c r="I29" s="77">
        <v>36080299.762999997</v>
      </c>
      <c r="J29" s="77">
        <f t="shared" si="23"/>
        <v>18957.897999994457</v>
      </c>
      <c r="K29" s="91">
        <f t="shared" si="24"/>
        <v>789.91241666643566</v>
      </c>
      <c r="L29" s="101"/>
    </row>
    <row r="30" spans="1:12">
      <c r="A30" s="78">
        <f t="shared" si="2"/>
        <v>24</v>
      </c>
      <c r="B30" s="74">
        <f t="shared" si="3"/>
        <v>46136</v>
      </c>
      <c r="C30" s="74">
        <f t="shared" si="4"/>
        <v>46136</v>
      </c>
      <c r="D30" s="75">
        <v>0.25</v>
      </c>
      <c r="E30" s="74">
        <f t="shared" si="8"/>
        <v>46137</v>
      </c>
      <c r="F30" s="75">
        <v>0.25</v>
      </c>
      <c r="G30" s="76">
        <f t="shared" si="9"/>
        <v>1</v>
      </c>
      <c r="H30" s="77">
        <f t="shared" si="20"/>
        <v>36080299.762999997</v>
      </c>
      <c r="I30" s="77">
        <v>36094814.262000002</v>
      </c>
      <c r="J30" s="77">
        <f t="shared" si="23"/>
        <v>14514.499000005424</v>
      </c>
      <c r="K30" s="91">
        <f t="shared" si="24"/>
        <v>604.77079166689271</v>
      </c>
      <c r="L30" s="101"/>
    </row>
    <row r="31" spans="1:12">
      <c r="A31" s="78">
        <f t="shared" si="2"/>
        <v>25</v>
      </c>
      <c r="B31" s="74">
        <f t="shared" si="3"/>
        <v>46137</v>
      </c>
      <c r="C31" s="74">
        <f t="shared" si="4"/>
        <v>46137</v>
      </c>
      <c r="D31" s="75">
        <v>0.25</v>
      </c>
      <c r="E31" s="74">
        <f t="shared" si="8"/>
        <v>46138</v>
      </c>
      <c r="F31" s="75">
        <v>0.25</v>
      </c>
      <c r="G31" s="76">
        <f t="shared" si="9"/>
        <v>1</v>
      </c>
      <c r="H31" s="77">
        <f t="shared" si="20"/>
        <v>36094814.262000002</v>
      </c>
      <c r="I31" s="77">
        <v>36107964.016999997</v>
      </c>
      <c r="J31" s="77">
        <f t="shared" si="23"/>
        <v>13149.754999995232</v>
      </c>
      <c r="K31" s="91">
        <f t="shared" si="24"/>
        <v>547.90645833313465</v>
      </c>
      <c r="L31" s="101"/>
    </row>
    <row r="32" spans="1:12">
      <c r="A32" s="78">
        <f t="shared" si="2"/>
        <v>26</v>
      </c>
      <c r="B32" s="74">
        <f t="shared" ref="B32:B34" si="25">C32</f>
        <v>46138</v>
      </c>
      <c r="C32" s="74">
        <f t="shared" si="4"/>
        <v>46138</v>
      </c>
      <c r="D32" s="75">
        <v>0.25</v>
      </c>
      <c r="E32" s="74">
        <f t="shared" ref="E32:E34" si="26">B32+1</f>
        <v>46139</v>
      </c>
      <c r="F32" s="75">
        <v>0.25</v>
      </c>
      <c r="G32" s="76">
        <f t="shared" ref="G32:G34" si="27">IFERROR(((E32-C32)+(F32-D32)),"")</f>
        <v>1</v>
      </c>
      <c r="H32" s="77">
        <f t="shared" si="20"/>
        <v>36107964.016999997</v>
      </c>
      <c r="I32" s="77">
        <v>36116601.571999997</v>
      </c>
      <c r="J32" s="77">
        <f t="shared" si="23"/>
        <v>8637.554999999702</v>
      </c>
      <c r="K32" s="91">
        <f t="shared" si="24"/>
        <v>359.8981249999876</v>
      </c>
      <c r="L32" s="101"/>
    </row>
    <row r="33" spans="1:12">
      <c r="A33" s="78">
        <f t="shared" si="2"/>
        <v>27</v>
      </c>
      <c r="B33" s="74">
        <f t="shared" si="25"/>
        <v>46139</v>
      </c>
      <c r="C33" s="74">
        <f t="shared" si="4"/>
        <v>46139</v>
      </c>
      <c r="D33" s="75">
        <v>0.25</v>
      </c>
      <c r="E33" s="74">
        <f t="shared" si="26"/>
        <v>46140</v>
      </c>
      <c r="F33" s="75">
        <v>0.25</v>
      </c>
      <c r="G33" s="76">
        <f t="shared" si="27"/>
        <v>1</v>
      </c>
      <c r="H33" s="77">
        <f t="shared" si="20"/>
        <v>36116601.571999997</v>
      </c>
      <c r="I33" s="77">
        <v>36129436.088</v>
      </c>
      <c r="J33" s="77">
        <f t="shared" si="23"/>
        <v>12834.516000002623</v>
      </c>
      <c r="K33" s="91">
        <f t="shared" si="24"/>
        <v>534.77150000010931</v>
      </c>
      <c r="L33" s="101"/>
    </row>
    <row r="34" spans="1:12">
      <c r="A34" s="78">
        <f t="shared" si="2"/>
        <v>28</v>
      </c>
      <c r="B34" s="74">
        <f t="shared" si="25"/>
        <v>46140</v>
      </c>
      <c r="C34" s="74">
        <f t="shared" si="4"/>
        <v>46140</v>
      </c>
      <c r="D34" s="75">
        <v>0.25</v>
      </c>
      <c r="E34" s="74">
        <f t="shared" si="26"/>
        <v>46141</v>
      </c>
      <c r="F34" s="75">
        <v>0.25</v>
      </c>
      <c r="G34" s="76">
        <f t="shared" si="27"/>
        <v>1</v>
      </c>
      <c r="H34" s="77">
        <f t="shared" si="20"/>
        <v>36129436.088</v>
      </c>
      <c r="I34" s="77">
        <v>36144541.072999999</v>
      </c>
      <c r="J34" s="77">
        <f t="shared" si="23"/>
        <v>15104.984999999404</v>
      </c>
      <c r="K34" s="91">
        <f t="shared" si="24"/>
        <v>629.3743749999752</v>
      </c>
      <c r="L34" s="101"/>
    </row>
    <row r="35" spans="1:12">
      <c r="A35" s="78">
        <f t="shared" si="2"/>
        <v>29</v>
      </c>
      <c r="B35" s="74">
        <f t="shared" ref="B35:B36" si="28">C35</f>
        <v>46141</v>
      </c>
      <c r="C35" s="74">
        <f t="shared" si="4"/>
        <v>46141</v>
      </c>
      <c r="D35" s="75">
        <v>0.25</v>
      </c>
      <c r="E35" s="74">
        <f t="shared" ref="E35:E36" si="29">B35+1</f>
        <v>46142</v>
      </c>
      <c r="F35" s="75">
        <v>0.25</v>
      </c>
      <c r="G35" s="76">
        <f t="shared" ref="G35:G36" si="30">IFERROR(((E35-C35)+(F35-D35)),"")</f>
        <v>1</v>
      </c>
      <c r="H35" s="77">
        <f t="shared" si="20"/>
        <v>36144541.072999999</v>
      </c>
      <c r="I35" s="77">
        <v>36161814.403999999</v>
      </c>
      <c r="J35" s="77">
        <f t="shared" si="23"/>
        <v>17273.331000000238</v>
      </c>
      <c r="K35" s="91">
        <f t="shared" si="24"/>
        <v>719.7221250000099</v>
      </c>
      <c r="L35" s="101"/>
    </row>
    <row r="36" spans="1:12">
      <c r="A36" s="78">
        <f t="shared" si="2"/>
        <v>30</v>
      </c>
      <c r="B36" s="74">
        <f t="shared" si="28"/>
        <v>46142</v>
      </c>
      <c r="C36" s="74">
        <f t="shared" si="4"/>
        <v>46142</v>
      </c>
      <c r="D36" s="75">
        <v>0.25</v>
      </c>
      <c r="E36" s="74">
        <f t="shared" si="29"/>
        <v>46143</v>
      </c>
      <c r="F36" s="75">
        <v>0.25</v>
      </c>
      <c r="G36" s="76">
        <f t="shared" si="30"/>
        <v>1</v>
      </c>
      <c r="H36" s="77">
        <f t="shared" si="20"/>
        <v>36161814.403999999</v>
      </c>
      <c r="I36" s="77">
        <v>36175184.240999997</v>
      </c>
      <c r="J36" s="77">
        <f t="shared" si="23"/>
        <v>13369.836999997497</v>
      </c>
      <c r="K36" s="91">
        <f t="shared" si="24"/>
        <v>557.07654166656232</v>
      </c>
      <c r="L36" s="101"/>
    </row>
    <row r="37" spans="1:12">
      <c r="A37" s="78"/>
      <c r="B37" s="74"/>
      <c r="C37" s="74"/>
      <c r="D37" s="75"/>
      <c r="E37" s="74"/>
      <c r="F37" s="75"/>
      <c r="G37" s="76"/>
      <c r="H37" s="77"/>
      <c r="I37" s="77"/>
      <c r="J37" s="77"/>
      <c r="K37" s="91"/>
      <c r="L37" s="101"/>
    </row>
    <row r="38" spans="1:12">
      <c r="A38" s="78"/>
      <c r="B38" s="74"/>
      <c r="C38" s="74"/>
      <c r="D38" s="75"/>
      <c r="E38" s="74"/>
      <c r="F38" s="75"/>
      <c r="G38" s="76"/>
      <c r="H38" s="77"/>
      <c r="I38" s="77"/>
      <c r="J38" s="77"/>
      <c r="K38" s="91"/>
      <c r="L38" s="101"/>
    </row>
    <row r="39" spans="1:12">
      <c r="A39" s="78"/>
      <c r="B39" s="74"/>
      <c r="C39" s="74"/>
      <c r="D39" s="75"/>
      <c r="E39" s="74"/>
      <c r="F39" s="75"/>
      <c r="G39" s="76"/>
      <c r="H39" s="77"/>
      <c r="I39" s="77"/>
      <c r="J39" s="77"/>
      <c r="K39" s="91"/>
      <c r="L39" s="101"/>
    </row>
    <row r="40" spans="1:12">
      <c r="A40" s="82" t="s">
        <v>7</v>
      </c>
      <c r="B40" s="83"/>
      <c r="C40" s="83"/>
      <c r="D40" s="83"/>
      <c r="E40" s="83"/>
      <c r="F40" s="83"/>
      <c r="G40" s="84">
        <f>SUM(G7:G39)</f>
        <v>30</v>
      </c>
      <c r="H40" s="85"/>
      <c r="I40" s="85"/>
      <c r="J40" s="93">
        <f>SUM(J7:J39)</f>
        <v>452119.25399999321</v>
      </c>
      <c r="K40" s="93">
        <f>AVERAGE(K7:K39)</f>
        <v>627.94340833332376</v>
      </c>
      <c r="L40" s="94"/>
    </row>
    <row r="41" spans="1:12">
      <c r="A41" s="86" t="s">
        <v>127</v>
      </c>
      <c r="B41" s="87"/>
      <c r="C41" s="87"/>
      <c r="D41" s="87"/>
      <c r="E41" s="87"/>
      <c r="F41" s="87"/>
      <c r="G41" s="88">
        <f>G40/SUMPRODUCT((G7:G39&gt;0)*1)</f>
        <v>1</v>
      </c>
      <c r="H41" s="89"/>
      <c r="I41" s="89"/>
      <c r="J41" s="89"/>
      <c r="K41" s="89">
        <f>K40/SUMPRODUCT((K7:K39&gt;0)*1)</f>
        <v>20.931446944444126</v>
      </c>
      <c r="L41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90" zoomScaleNormal="90" workbookViewId="0">
      <pane xSplit="6" ySplit="6" topLeftCell="G7" activePane="bottomRight" state="frozen"/>
      <selection pane="topRight"/>
      <selection pane="bottomLeft"/>
      <selection pane="bottomRigh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149</v>
      </c>
      <c r="D1" s="5"/>
      <c r="E1" s="5"/>
      <c r="F1" s="5"/>
    </row>
    <row r="2" spans="1:12">
      <c r="B2" s="5"/>
      <c r="C2" s="149" t="s">
        <v>171</v>
      </c>
      <c r="D2" s="5"/>
      <c r="E2" s="5"/>
      <c r="F2" s="5"/>
      <c r="L2" s="98" t="s">
        <v>151</v>
      </c>
    </row>
    <row r="3" spans="1:12">
      <c r="B3" s="5"/>
      <c r="C3" s="6" t="str">
        <f>UMI!C3</f>
        <v>Bulan April 2026</v>
      </c>
      <c r="D3" s="5"/>
      <c r="E3" s="5"/>
      <c r="F3" s="5"/>
    </row>
    <row r="4" spans="1:12">
      <c r="B4" s="8"/>
      <c r="C4" s="47">
        <f>'Summary sales'!A4</f>
        <v>46113</v>
      </c>
      <c r="D4" s="8"/>
      <c r="E4" s="5"/>
      <c r="F4" s="5"/>
      <c r="J4" s="5" t="s">
        <v>152</v>
      </c>
      <c r="K4" s="28">
        <f>MAX(K7:K39)</f>
        <v>110.75624999999611</v>
      </c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75" t="s">
        <v>156</v>
      </c>
      <c r="I5" s="675"/>
      <c r="J5" s="675" t="s">
        <v>157</v>
      </c>
      <c r="K5" s="679" t="s">
        <v>158</v>
      </c>
      <c r="L5" s="673" t="s">
        <v>159</v>
      </c>
    </row>
    <row r="6" spans="1:12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11" t="s">
        <v>154</v>
      </c>
      <c r="J6" s="678"/>
      <c r="K6" s="680"/>
      <c r="L6" s="674"/>
    </row>
    <row r="7" spans="1:12">
      <c r="A7" s="72">
        <v>1</v>
      </c>
      <c r="B7" s="73">
        <f>C4</f>
        <v>46113</v>
      </c>
      <c r="C7" s="73">
        <f>C4</f>
        <v>46113</v>
      </c>
      <c r="D7" s="207">
        <v>0.25</v>
      </c>
      <c r="E7" s="73">
        <f>C7+1</f>
        <v>46114</v>
      </c>
      <c r="F7" s="207">
        <v>0.25</v>
      </c>
      <c r="G7" s="76">
        <f>IFERROR(((E7-C7)+(F7-D7)),"")</f>
        <v>1</v>
      </c>
      <c r="H7" s="77">
        <v>1366148.38</v>
      </c>
      <c r="I7" s="77">
        <v>1368038.42</v>
      </c>
      <c r="J7" s="77">
        <f t="shared" ref="J7" si="0">I7-H7</f>
        <v>1890.0400000000373</v>
      </c>
      <c r="K7" s="91">
        <f t="shared" ref="K7" si="1">J7/24</f>
        <v>78.751666666668214</v>
      </c>
      <c r="L7" s="99"/>
    </row>
    <row r="8" spans="1:12">
      <c r="A8" s="78">
        <f>A7+1</f>
        <v>2</v>
      </c>
      <c r="B8" s="74">
        <f>B7+1</f>
        <v>46114</v>
      </c>
      <c r="C8" s="74">
        <f t="shared" ref="C8:C34" si="2">B8</f>
        <v>46114</v>
      </c>
      <c r="D8" s="75">
        <f>D7</f>
        <v>0.25</v>
      </c>
      <c r="E8" s="74">
        <f>C8+1</f>
        <v>46115</v>
      </c>
      <c r="F8" s="75">
        <v>0.25</v>
      </c>
      <c r="G8" s="76">
        <f>IFERROR(((E8-C8)+(F8-D8)),"")</f>
        <v>1</v>
      </c>
      <c r="H8" s="77">
        <f t="shared" ref="H8:H13" si="3">I7</f>
        <v>1368038.42</v>
      </c>
      <c r="I8" s="77">
        <v>1370064.07</v>
      </c>
      <c r="J8" s="77">
        <f t="shared" ref="J8" si="4">I8-H8</f>
        <v>2025.6500000001397</v>
      </c>
      <c r="K8" s="91">
        <f t="shared" ref="K8" si="5">J8/24</f>
        <v>84.402083333339149</v>
      </c>
      <c r="L8" s="101"/>
    </row>
    <row r="9" spans="1:12">
      <c r="A9" s="78">
        <f t="shared" ref="A9:B24" si="6">A8+1</f>
        <v>3</v>
      </c>
      <c r="B9" s="74">
        <f t="shared" si="6"/>
        <v>46115</v>
      </c>
      <c r="C9" s="74">
        <f t="shared" si="2"/>
        <v>46115</v>
      </c>
      <c r="D9" s="75">
        <f t="shared" ref="D9:D36" si="7">D8</f>
        <v>0.25</v>
      </c>
      <c r="E9" s="74">
        <f t="shared" ref="E9:E34" si="8">C9+1</f>
        <v>46116</v>
      </c>
      <c r="F9" s="75">
        <v>0.25</v>
      </c>
      <c r="G9" s="76">
        <f>IFERROR(((E9-C9)+(F9-D9)),"")</f>
        <v>1</v>
      </c>
      <c r="H9" s="77">
        <f t="shared" si="3"/>
        <v>1370064.07</v>
      </c>
      <c r="I9" s="77">
        <v>1372010.65</v>
      </c>
      <c r="J9" s="77">
        <f t="shared" ref="J9" si="9">I9-H9</f>
        <v>1946.5799999998417</v>
      </c>
      <c r="K9" s="91">
        <f t="shared" ref="K9" si="10">J9/24</f>
        <v>81.107499999993408</v>
      </c>
      <c r="L9" s="101"/>
    </row>
    <row r="10" spans="1:12">
      <c r="A10" s="78">
        <f t="shared" si="6"/>
        <v>4</v>
      </c>
      <c r="B10" s="74">
        <f t="shared" si="6"/>
        <v>46116</v>
      </c>
      <c r="C10" s="74">
        <f t="shared" si="2"/>
        <v>46116</v>
      </c>
      <c r="D10" s="75">
        <f t="shared" si="7"/>
        <v>0.25</v>
      </c>
      <c r="E10" s="74">
        <f t="shared" si="8"/>
        <v>46117</v>
      </c>
      <c r="F10" s="75">
        <v>0.25</v>
      </c>
      <c r="G10" s="76">
        <f>IFERROR(((E10-C10)+(F10-D10)),"")</f>
        <v>1</v>
      </c>
      <c r="H10" s="77">
        <f t="shared" si="3"/>
        <v>1372010.65</v>
      </c>
      <c r="I10" s="77">
        <v>1373853.19</v>
      </c>
      <c r="J10" s="77">
        <f t="shared" ref="J10" si="11">I10-H10</f>
        <v>1842.5400000000373</v>
      </c>
      <c r="K10" s="91">
        <f t="shared" ref="K10" si="12">J10/24</f>
        <v>76.772500000001557</v>
      </c>
      <c r="L10" s="101"/>
    </row>
    <row r="11" spans="1:12">
      <c r="A11" s="78">
        <f t="shared" si="6"/>
        <v>5</v>
      </c>
      <c r="B11" s="74">
        <f t="shared" si="6"/>
        <v>46117</v>
      </c>
      <c r="C11" s="74">
        <f t="shared" si="2"/>
        <v>46117</v>
      </c>
      <c r="D11" s="75">
        <f t="shared" si="7"/>
        <v>0.25</v>
      </c>
      <c r="E11" s="74">
        <f t="shared" si="8"/>
        <v>46118</v>
      </c>
      <c r="F11" s="75">
        <v>0.25</v>
      </c>
      <c r="G11" s="76">
        <f t="shared" ref="G11:G34" si="13">IFERROR(((E11-C11)+(F11-D11)),"")</f>
        <v>1</v>
      </c>
      <c r="H11" s="77">
        <f t="shared" si="3"/>
        <v>1373853.19</v>
      </c>
      <c r="I11" s="77">
        <v>1376181.11</v>
      </c>
      <c r="J11" s="77">
        <f t="shared" ref="J11" si="14">I11-H11</f>
        <v>2327.9200000001583</v>
      </c>
      <c r="K11" s="91">
        <f t="shared" ref="K11" si="15">J11/24</f>
        <v>96.996666666673264</v>
      </c>
      <c r="L11" s="101"/>
    </row>
    <row r="12" spans="1:12">
      <c r="A12" s="78">
        <f t="shared" si="6"/>
        <v>6</v>
      </c>
      <c r="B12" s="74">
        <f t="shared" si="6"/>
        <v>46118</v>
      </c>
      <c r="C12" s="74">
        <f t="shared" si="2"/>
        <v>46118</v>
      </c>
      <c r="D12" s="75">
        <f t="shared" si="7"/>
        <v>0.25</v>
      </c>
      <c r="E12" s="74">
        <f t="shared" si="8"/>
        <v>46119</v>
      </c>
      <c r="F12" s="75">
        <v>0.25</v>
      </c>
      <c r="G12" s="76">
        <f t="shared" si="13"/>
        <v>1</v>
      </c>
      <c r="H12" s="77">
        <f t="shared" si="3"/>
        <v>1376181.11</v>
      </c>
      <c r="I12" s="77">
        <v>1378477.09</v>
      </c>
      <c r="J12" s="77">
        <f t="shared" ref="J12" si="16">I12-H12</f>
        <v>2295.9799999999814</v>
      </c>
      <c r="K12" s="91">
        <f t="shared" ref="K12" si="17">J12/24</f>
        <v>95.665833333332557</v>
      </c>
      <c r="L12" s="101"/>
    </row>
    <row r="13" spans="1:12">
      <c r="A13" s="78">
        <f t="shared" si="6"/>
        <v>7</v>
      </c>
      <c r="B13" s="74">
        <f t="shared" si="6"/>
        <v>46119</v>
      </c>
      <c r="C13" s="74">
        <f t="shared" si="2"/>
        <v>46119</v>
      </c>
      <c r="D13" s="75">
        <f t="shared" si="7"/>
        <v>0.25</v>
      </c>
      <c r="E13" s="74">
        <f t="shared" si="8"/>
        <v>46120</v>
      </c>
      <c r="F13" s="75">
        <v>0.25</v>
      </c>
      <c r="G13" s="76">
        <f t="shared" si="13"/>
        <v>1</v>
      </c>
      <c r="H13" s="77">
        <f t="shared" si="3"/>
        <v>1378477.09</v>
      </c>
      <c r="I13" s="77">
        <v>1381001</v>
      </c>
      <c r="J13" s="77">
        <f t="shared" ref="J13" si="18">I13-H13</f>
        <v>2523.9099999999162</v>
      </c>
      <c r="K13" s="91">
        <f t="shared" ref="K13" si="19">J13/24</f>
        <v>105.16291666666318</v>
      </c>
      <c r="L13" s="101"/>
    </row>
    <row r="14" spans="1:12">
      <c r="A14" s="78">
        <f t="shared" si="6"/>
        <v>8</v>
      </c>
      <c r="B14" s="74">
        <f t="shared" si="6"/>
        <v>46120</v>
      </c>
      <c r="C14" s="74">
        <f t="shared" si="2"/>
        <v>46120</v>
      </c>
      <c r="D14" s="75">
        <f t="shared" si="7"/>
        <v>0.25</v>
      </c>
      <c r="E14" s="74">
        <f t="shared" si="8"/>
        <v>46121</v>
      </c>
      <c r="F14" s="75">
        <v>0.25</v>
      </c>
      <c r="G14" s="76">
        <f t="shared" si="13"/>
        <v>1</v>
      </c>
      <c r="H14" s="77">
        <f t="shared" ref="H14:H36" si="20">I13</f>
        <v>1381001</v>
      </c>
      <c r="I14" s="77">
        <v>1382831</v>
      </c>
      <c r="J14" s="77">
        <f t="shared" ref="J14" si="21">I14-H14</f>
        <v>1830</v>
      </c>
      <c r="K14" s="91">
        <f t="shared" ref="K14" si="22">J14/24</f>
        <v>76.25</v>
      </c>
      <c r="L14" s="101"/>
    </row>
    <row r="15" spans="1:12">
      <c r="A15" s="78">
        <f t="shared" si="6"/>
        <v>9</v>
      </c>
      <c r="B15" s="74">
        <f t="shared" si="6"/>
        <v>46121</v>
      </c>
      <c r="C15" s="74">
        <f t="shared" si="2"/>
        <v>46121</v>
      </c>
      <c r="D15" s="75">
        <f t="shared" si="7"/>
        <v>0.25</v>
      </c>
      <c r="E15" s="74">
        <f t="shared" si="8"/>
        <v>46122</v>
      </c>
      <c r="F15" s="75">
        <v>0.25</v>
      </c>
      <c r="G15" s="76">
        <f t="shared" si="13"/>
        <v>1</v>
      </c>
      <c r="H15" s="77">
        <f t="shared" si="20"/>
        <v>1382831</v>
      </c>
      <c r="I15" s="77">
        <v>1385066.85</v>
      </c>
      <c r="J15" s="77">
        <f t="shared" ref="J15:J36" si="23">I15-H15</f>
        <v>2235.8500000000931</v>
      </c>
      <c r="K15" s="91">
        <f t="shared" ref="K15:K36" si="24">J15/24</f>
        <v>93.160416666670542</v>
      </c>
      <c r="L15" s="101"/>
    </row>
    <row r="16" spans="1:12">
      <c r="A16" s="78">
        <f t="shared" si="6"/>
        <v>10</v>
      </c>
      <c r="B16" s="74">
        <f t="shared" si="6"/>
        <v>46122</v>
      </c>
      <c r="C16" s="74">
        <f t="shared" si="2"/>
        <v>46122</v>
      </c>
      <c r="D16" s="75">
        <f t="shared" si="7"/>
        <v>0.25</v>
      </c>
      <c r="E16" s="74">
        <f t="shared" si="8"/>
        <v>46123</v>
      </c>
      <c r="F16" s="75">
        <v>0.25</v>
      </c>
      <c r="G16" s="76">
        <f t="shared" si="13"/>
        <v>1</v>
      </c>
      <c r="H16" s="77">
        <f t="shared" si="20"/>
        <v>1385066.85</v>
      </c>
      <c r="I16" s="77">
        <v>1386550.37</v>
      </c>
      <c r="J16" s="77">
        <f t="shared" si="23"/>
        <v>1483.5200000000186</v>
      </c>
      <c r="K16" s="91">
        <f t="shared" si="24"/>
        <v>61.813333333334107</v>
      </c>
      <c r="L16" s="101"/>
    </row>
    <row r="17" spans="1:14">
      <c r="A17" s="78">
        <f t="shared" si="6"/>
        <v>11</v>
      </c>
      <c r="B17" s="74">
        <f t="shared" si="6"/>
        <v>46123</v>
      </c>
      <c r="C17" s="74">
        <f t="shared" si="2"/>
        <v>46123</v>
      </c>
      <c r="D17" s="75">
        <f t="shared" si="7"/>
        <v>0.25</v>
      </c>
      <c r="E17" s="74">
        <f t="shared" si="8"/>
        <v>46124</v>
      </c>
      <c r="F17" s="75">
        <v>0.25</v>
      </c>
      <c r="G17" s="76">
        <f t="shared" si="13"/>
        <v>1</v>
      </c>
      <c r="H17" s="77">
        <f t="shared" si="20"/>
        <v>1386550.37</v>
      </c>
      <c r="I17" s="77">
        <v>1388483.09</v>
      </c>
      <c r="J17" s="77">
        <f t="shared" si="23"/>
        <v>1932.7199999999721</v>
      </c>
      <c r="K17" s="91">
        <f t="shared" si="24"/>
        <v>80.529999999998836</v>
      </c>
      <c r="L17" s="101"/>
    </row>
    <row r="18" spans="1:14">
      <c r="A18" s="78">
        <f t="shared" si="6"/>
        <v>12</v>
      </c>
      <c r="B18" s="74">
        <f t="shared" si="6"/>
        <v>46124</v>
      </c>
      <c r="C18" s="74">
        <f t="shared" si="2"/>
        <v>46124</v>
      </c>
      <c r="D18" s="75">
        <f t="shared" si="7"/>
        <v>0.25</v>
      </c>
      <c r="E18" s="74">
        <f t="shared" si="8"/>
        <v>46125</v>
      </c>
      <c r="F18" s="75">
        <v>0.25</v>
      </c>
      <c r="G18" s="76">
        <f t="shared" si="13"/>
        <v>1</v>
      </c>
      <c r="H18" s="77">
        <f t="shared" si="20"/>
        <v>1388483.09</v>
      </c>
      <c r="I18" s="77">
        <v>1391141.24</v>
      </c>
      <c r="J18" s="77">
        <f t="shared" si="23"/>
        <v>2658.1499999999069</v>
      </c>
      <c r="K18" s="91">
        <f t="shared" si="24"/>
        <v>110.75624999999611</v>
      </c>
      <c r="L18" s="101"/>
      <c r="N18" s="3"/>
    </row>
    <row r="19" spans="1:14">
      <c r="A19" s="78">
        <f t="shared" si="6"/>
        <v>13</v>
      </c>
      <c r="B19" s="74">
        <f t="shared" si="6"/>
        <v>46125</v>
      </c>
      <c r="C19" s="74">
        <f t="shared" si="2"/>
        <v>46125</v>
      </c>
      <c r="D19" s="75">
        <f t="shared" si="7"/>
        <v>0.25</v>
      </c>
      <c r="E19" s="74">
        <f t="shared" si="8"/>
        <v>46126</v>
      </c>
      <c r="F19" s="75">
        <v>0.25</v>
      </c>
      <c r="G19" s="76">
        <f t="shared" si="13"/>
        <v>1</v>
      </c>
      <c r="H19" s="77">
        <f t="shared" si="20"/>
        <v>1391141.24</v>
      </c>
      <c r="I19" s="77">
        <v>1393022.92</v>
      </c>
      <c r="J19" s="77">
        <f t="shared" si="23"/>
        <v>1881.6799999999348</v>
      </c>
      <c r="K19" s="91">
        <f t="shared" si="24"/>
        <v>78.403333333330622</v>
      </c>
      <c r="L19" s="101"/>
    </row>
    <row r="20" spans="1:14">
      <c r="A20" s="78">
        <f t="shared" si="6"/>
        <v>14</v>
      </c>
      <c r="B20" s="74">
        <f t="shared" si="6"/>
        <v>46126</v>
      </c>
      <c r="C20" s="74">
        <f t="shared" si="2"/>
        <v>46126</v>
      </c>
      <c r="D20" s="75">
        <f t="shared" si="7"/>
        <v>0.25</v>
      </c>
      <c r="E20" s="74">
        <f t="shared" si="8"/>
        <v>46127</v>
      </c>
      <c r="F20" s="75">
        <v>0.25</v>
      </c>
      <c r="G20" s="76">
        <f t="shared" si="13"/>
        <v>1</v>
      </c>
      <c r="H20" s="77">
        <f t="shared" si="20"/>
        <v>1393022.92</v>
      </c>
      <c r="I20" s="208">
        <v>1394927.49</v>
      </c>
      <c r="J20" s="77">
        <f t="shared" si="23"/>
        <v>1904.5700000000652</v>
      </c>
      <c r="K20" s="91">
        <f t="shared" si="24"/>
        <v>79.35708333333605</v>
      </c>
      <c r="L20" s="101"/>
    </row>
    <row r="21" spans="1:14">
      <c r="A21" s="78">
        <f t="shared" si="6"/>
        <v>15</v>
      </c>
      <c r="B21" s="74">
        <f t="shared" si="6"/>
        <v>46127</v>
      </c>
      <c r="C21" s="74">
        <f t="shared" si="2"/>
        <v>46127</v>
      </c>
      <c r="D21" s="75">
        <f t="shared" si="7"/>
        <v>0.25</v>
      </c>
      <c r="E21" s="74">
        <f t="shared" si="8"/>
        <v>46128</v>
      </c>
      <c r="F21" s="75">
        <v>0.25</v>
      </c>
      <c r="G21" s="76">
        <f t="shared" si="13"/>
        <v>1</v>
      </c>
      <c r="H21" s="77">
        <f t="shared" si="20"/>
        <v>1394927.49</v>
      </c>
      <c r="I21" s="77">
        <v>1396746.08</v>
      </c>
      <c r="J21" s="77">
        <f t="shared" si="23"/>
        <v>1818.5900000000838</v>
      </c>
      <c r="K21" s="91">
        <f t="shared" si="24"/>
        <v>75.774583333336821</v>
      </c>
      <c r="L21" s="101"/>
    </row>
    <row r="22" spans="1:14">
      <c r="A22" s="78">
        <f t="shared" si="6"/>
        <v>16</v>
      </c>
      <c r="B22" s="74">
        <f t="shared" si="6"/>
        <v>46128</v>
      </c>
      <c r="C22" s="74">
        <f t="shared" si="2"/>
        <v>46128</v>
      </c>
      <c r="D22" s="75">
        <f t="shared" si="7"/>
        <v>0.25</v>
      </c>
      <c r="E22" s="74">
        <f t="shared" si="8"/>
        <v>46129</v>
      </c>
      <c r="F22" s="75">
        <v>0.25</v>
      </c>
      <c r="G22" s="76">
        <f t="shared" si="13"/>
        <v>1</v>
      </c>
      <c r="H22" s="77">
        <f t="shared" si="20"/>
        <v>1396746.08</v>
      </c>
      <c r="I22" s="77">
        <v>1398610.83</v>
      </c>
      <c r="J22" s="77">
        <f t="shared" si="23"/>
        <v>1864.75</v>
      </c>
      <c r="K22" s="91">
        <f t="shared" si="24"/>
        <v>77.697916666666671</v>
      </c>
      <c r="L22" s="101"/>
    </row>
    <row r="23" spans="1:14">
      <c r="A23" s="78">
        <f t="shared" si="6"/>
        <v>17</v>
      </c>
      <c r="B23" s="74">
        <f t="shared" si="6"/>
        <v>46129</v>
      </c>
      <c r="C23" s="74">
        <f t="shared" si="2"/>
        <v>46129</v>
      </c>
      <c r="D23" s="75">
        <f t="shared" si="7"/>
        <v>0.25</v>
      </c>
      <c r="E23" s="74">
        <f t="shared" si="8"/>
        <v>46130</v>
      </c>
      <c r="F23" s="75">
        <v>0.25</v>
      </c>
      <c r="G23" s="76">
        <f t="shared" si="13"/>
        <v>1</v>
      </c>
      <c r="H23" s="77">
        <f t="shared" si="20"/>
        <v>1398610.83</v>
      </c>
      <c r="I23" s="77">
        <v>1400137.97</v>
      </c>
      <c r="J23" s="77">
        <f t="shared" si="23"/>
        <v>1527.1399999998976</v>
      </c>
      <c r="K23" s="91">
        <f t="shared" si="24"/>
        <v>63.630833333329065</v>
      </c>
      <c r="L23" s="101"/>
    </row>
    <row r="24" spans="1:14">
      <c r="A24" s="78">
        <f t="shared" si="6"/>
        <v>18</v>
      </c>
      <c r="B24" s="74">
        <f t="shared" si="6"/>
        <v>46130</v>
      </c>
      <c r="C24" s="74">
        <f t="shared" si="2"/>
        <v>46130</v>
      </c>
      <c r="D24" s="75">
        <f t="shared" si="7"/>
        <v>0.25</v>
      </c>
      <c r="E24" s="74">
        <f t="shared" si="8"/>
        <v>46131</v>
      </c>
      <c r="F24" s="75">
        <v>0.25</v>
      </c>
      <c r="G24" s="76">
        <f t="shared" si="13"/>
        <v>1</v>
      </c>
      <c r="H24" s="77">
        <f t="shared" si="20"/>
        <v>1400137.97</v>
      </c>
      <c r="I24" s="77">
        <v>1401726.42</v>
      </c>
      <c r="J24" s="77">
        <f t="shared" si="23"/>
        <v>1588.4499999999534</v>
      </c>
      <c r="K24" s="91">
        <f t="shared" si="24"/>
        <v>66.185416666664722</v>
      </c>
      <c r="L24" s="101"/>
    </row>
    <row r="25" spans="1:14">
      <c r="A25" s="78">
        <f t="shared" ref="A25:B34" si="25">A24+1</f>
        <v>19</v>
      </c>
      <c r="B25" s="74">
        <f t="shared" si="25"/>
        <v>46131</v>
      </c>
      <c r="C25" s="74">
        <f t="shared" si="2"/>
        <v>46131</v>
      </c>
      <c r="D25" s="75">
        <f t="shared" si="7"/>
        <v>0.25</v>
      </c>
      <c r="E25" s="74">
        <f t="shared" si="8"/>
        <v>46132</v>
      </c>
      <c r="F25" s="75">
        <v>0.25</v>
      </c>
      <c r="G25" s="76">
        <f t="shared" si="13"/>
        <v>1</v>
      </c>
      <c r="H25" s="77">
        <f t="shared" si="20"/>
        <v>1401726.42</v>
      </c>
      <c r="I25" s="77">
        <v>1403465.43</v>
      </c>
      <c r="J25" s="77">
        <f t="shared" si="23"/>
        <v>1739.0100000000093</v>
      </c>
      <c r="K25" s="91">
        <f t="shared" si="24"/>
        <v>72.458750000000393</v>
      </c>
      <c r="L25" s="101"/>
    </row>
    <row r="26" spans="1:14">
      <c r="A26" s="78">
        <f t="shared" si="25"/>
        <v>20</v>
      </c>
      <c r="B26" s="74">
        <f t="shared" si="25"/>
        <v>46132</v>
      </c>
      <c r="C26" s="74">
        <f t="shared" si="2"/>
        <v>46132</v>
      </c>
      <c r="D26" s="75">
        <f t="shared" si="7"/>
        <v>0.25</v>
      </c>
      <c r="E26" s="74">
        <f t="shared" si="8"/>
        <v>46133</v>
      </c>
      <c r="F26" s="75">
        <v>0.25</v>
      </c>
      <c r="G26" s="76">
        <f t="shared" si="13"/>
        <v>1</v>
      </c>
      <c r="H26" s="77">
        <f t="shared" si="20"/>
        <v>1403465.43</v>
      </c>
      <c r="I26" s="77">
        <v>1405594.95</v>
      </c>
      <c r="J26" s="77">
        <f t="shared" si="23"/>
        <v>2129.5200000000186</v>
      </c>
      <c r="K26" s="91">
        <f t="shared" si="24"/>
        <v>88.730000000000771</v>
      </c>
      <c r="L26" s="101"/>
    </row>
    <row r="27" spans="1:14">
      <c r="A27" s="78">
        <f t="shared" si="25"/>
        <v>21</v>
      </c>
      <c r="B27" s="74">
        <f t="shared" si="25"/>
        <v>46133</v>
      </c>
      <c r="C27" s="74">
        <f t="shared" si="2"/>
        <v>46133</v>
      </c>
      <c r="D27" s="75">
        <f t="shared" si="7"/>
        <v>0.25</v>
      </c>
      <c r="E27" s="74">
        <f t="shared" si="8"/>
        <v>46134</v>
      </c>
      <c r="F27" s="75">
        <v>0.25</v>
      </c>
      <c r="G27" s="76">
        <f t="shared" si="13"/>
        <v>1</v>
      </c>
      <c r="H27" s="77">
        <f t="shared" si="20"/>
        <v>1405594.95</v>
      </c>
      <c r="I27" s="77">
        <v>1406718.57</v>
      </c>
      <c r="J27" s="77">
        <f t="shared" si="23"/>
        <v>1123.6200000001118</v>
      </c>
      <c r="K27" s="91">
        <f t="shared" si="24"/>
        <v>46.817500000004657</v>
      </c>
      <c r="L27" s="101"/>
    </row>
    <row r="28" spans="1:14">
      <c r="A28" s="78">
        <f t="shared" si="25"/>
        <v>22</v>
      </c>
      <c r="B28" s="74">
        <f t="shared" si="25"/>
        <v>46134</v>
      </c>
      <c r="C28" s="74">
        <f t="shared" si="2"/>
        <v>46134</v>
      </c>
      <c r="D28" s="75">
        <f t="shared" si="7"/>
        <v>0.25</v>
      </c>
      <c r="E28" s="74">
        <f t="shared" si="8"/>
        <v>46135</v>
      </c>
      <c r="F28" s="75">
        <v>0.25</v>
      </c>
      <c r="G28" s="76">
        <f t="shared" si="13"/>
        <v>1</v>
      </c>
      <c r="H28" s="77">
        <f t="shared" si="20"/>
        <v>1406718.57</v>
      </c>
      <c r="I28" s="77">
        <v>1408668.83</v>
      </c>
      <c r="J28" s="77">
        <f t="shared" si="23"/>
        <v>1950.2600000000093</v>
      </c>
      <c r="K28" s="91">
        <f t="shared" si="24"/>
        <v>81.260833333333721</v>
      </c>
      <c r="L28" s="101"/>
    </row>
    <row r="29" spans="1:14">
      <c r="A29" s="78">
        <f t="shared" si="25"/>
        <v>23</v>
      </c>
      <c r="B29" s="74">
        <f t="shared" si="25"/>
        <v>46135</v>
      </c>
      <c r="C29" s="74">
        <f t="shared" si="2"/>
        <v>46135</v>
      </c>
      <c r="D29" s="75">
        <f t="shared" si="7"/>
        <v>0.25</v>
      </c>
      <c r="E29" s="74">
        <f t="shared" si="8"/>
        <v>46136</v>
      </c>
      <c r="F29" s="75">
        <v>0.25</v>
      </c>
      <c r="G29" s="76">
        <f t="shared" si="13"/>
        <v>1</v>
      </c>
      <c r="H29" s="77">
        <f t="shared" si="20"/>
        <v>1408668.83</v>
      </c>
      <c r="I29" s="77">
        <v>1410527.57</v>
      </c>
      <c r="J29" s="77">
        <f t="shared" si="23"/>
        <v>1858.7399999999907</v>
      </c>
      <c r="K29" s="91">
        <f t="shared" si="24"/>
        <v>77.447499999999607</v>
      </c>
      <c r="L29" s="101"/>
    </row>
    <row r="30" spans="1:14">
      <c r="A30" s="78">
        <f t="shared" si="25"/>
        <v>24</v>
      </c>
      <c r="B30" s="74">
        <f t="shared" si="25"/>
        <v>46136</v>
      </c>
      <c r="C30" s="74">
        <f t="shared" si="2"/>
        <v>46136</v>
      </c>
      <c r="D30" s="75">
        <f t="shared" si="7"/>
        <v>0.25</v>
      </c>
      <c r="E30" s="74">
        <f t="shared" si="8"/>
        <v>46137</v>
      </c>
      <c r="F30" s="75">
        <v>0.25</v>
      </c>
      <c r="G30" s="76">
        <f t="shared" si="13"/>
        <v>1</v>
      </c>
      <c r="H30" s="77">
        <f t="shared" si="20"/>
        <v>1410527.57</v>
      </c>
      <c r="I30" s="77">
        <v>1412501.6</v>
      </c>
      <c r="J30" s="77">
        <f t="shared" si="23"/>
        <v>1974.0300000000279</v>
      </c>
      <c r="K30" s="91">
        <f t="shared" si="24"/>
        <v>82.251250000001164</v>
      </c>
      <c r="L30" s="101"/>
    </row>
    <row r="31" spans="1:14">
      <c r="A31" s="78">
        <f t="shared" si="25"/>
        <v>25</v>
      </c>
      <c r="B31" s="74">
        <f t="shared" si="25"/>
        <v>46137</v>
      </c>
      <c r="C31" s="74">
        <f t="shared" si="2"/>
        <v>46137</v>
      </c>
      <c r="D31" s="75">
        <f t="shared" si="7"/>
        <v>0.25</v>
      </c>
      <c r="E31" s="74">
        <f t="shared" si="8"/>
        <v>46138</v>
      </c>
      <c r="F31" s="75">
        <v>0.25</v>
      </c>
      <c r="G31" s="76">
        <f t="shared" si="13"/>
        <v>1</v>
      </c>
      <c r="H31" s="77">
        <f t="shared" si="20"/>
        <v>1412501.6</v>
      </c>
      <c r="I31" s="77">
        <v>1414554.92</v>
      </c>
      <c r="J31" s="77">
        <f t="shared" si="23"/>
        <v>2053.3199999998324</v>
      </c>
      <c r="K31" s="91">
        <f t="shared" si="24"/>
        <v>85.554999999993015</v>
      </c>
      <c r="L31" s="101"/>
    </row>
    <row r="32" spans="1:14">
      <c r="A32" s="78">
        <f t="shared" si="25"/>
        <v>26</v>
      </c>
      <c r="B32" s="74">
        <f t="shared" si="25"/>
        <v>46138</v>
      </c>
      <c r="C32" s="74">
        <f t="shared" si="2"/>
        <v>46138</v>
      </c>
      <c r="D32" s="75">
        <f t="shared" si="7"/>
        <v>0.25</v>
      </c>
      <c r="E32" s="74">
        <f t="shared" si="8"/>
        <v>46139</v>
      </c>
      <c r="F32" s="75">
        <v>0.25</v>
      </c>
      <c r="G32" s="76">
        <f t="shared" si="13"/>
        <v>1</v>
      </c>
      <c r="H32" s="77">
        <f t="shared" si="20"/>
        <v>1414554.92</v>
      </c>
      <c r="I32" s="77">
        <v>1416648.81</v>
      </c>
      <c r="J32" s="77">
        <f t="shared" si="23"/>
        <v>2093.8900000001304</v>
      </c>
      <c r="K32" s="91">
        <f t="shared" si="24"/>
        <v>87.245416666672099</v>
      </c>
      <c r="L32" s="101"/>
    </row>
    <row r="33" spans="1:12">
      <c r="A33" s="78">
        <f t="shared" si="25"/>
        <v>27</v>
      </c>
      <c r="B33" s="74">
        <f t="shared" si="25"/>
        <v>46139</v>
      </c>
      <c r="C33" s="74">
        <f t="shared" si="2"/>
        <v>46139</v>
      </c>
      <c r="D33" s="75">
        <f t="shared" si="7"/>
        <v>0.25</v>
      </c>
      <c r="E33" s="74">
        <f t="shared" si="8"/>
        <v>46140</v>
      </c>
      <c r="F33" s="75">
        <v>0.25</v>
      </c>
      <c r="G33" s="76">
        <f t="shared" si="13"/>
        <v>1</v>
      </c>
      <c r="H33" s="77">
        <f t="shared" si="20"/>
        <v>1416648.81</v>
      </c>
      <c r="I33" s="77">
        <v>1418549.36</v>
      </c>
      <c r="J33" s="77">
        <f t="shared" si="23"/>
        <v>1900.5500000000466</v>
      </c>
      <c r="K33" s="91">
        <f t="shared" si="24"/>
        <v>79.189583333335278</v>
      </c>
      <c r="L33" s="101"/>
    </row>
    <row r="34" spans="1:12">
      <c r="A34" s="78">
        <f t="shared" si="25"/>
        <v>28</v>
      </c>
      <c r="B34" s="74">
        <f t="shared" si="25"/>
        <v>46140</v>
      </c>
      <c r="C34" s="74">
        <f t="shared" si="2"/>
        <v>46140</v>
      </c>
      <c r="D34" s="75">
        <f t="shared" si="7"/>
        <v>0.25</v>
      </c>
      <c r="E34" s="74">
        <f t="shared" si="8"/>
        <v>46141</v>
      </c>
      <c r="F34" s="75">
        <v>0.25</v>
      </c>
      <c r="G34" s="76">
        <f t="shared" si="13"/>
        <v>1</v>
      </c>
      <c r="H34" s="77">
        <f t="shared" si="20"/>
        <v>1418549.36</v>
      </c>
      <c r="I34" s="77">
        <v>1421089.28</v>
      </c>
      <c r="J34" s="77">
        <f t="shared" si="23"/>
        <v>2539.9199999999255</v>
      </c>
      <c r="K34" s="91">
        <f t="shared" si="24"/>
        <v>105.8299999999969</v>
      </c>
      <c r="L34" s="101"/>
    </row>
    <row r="35" spans="1:12">
      <c r="A35" s="78">
        <f t="shared" ref="A35:B35" si="26">A34+1</f>
        <v>29</v>
      </c>
      <c r="B35" s="74">
        <f t="shared" si="26"/>
        <v>46141</v>
      </c>
      <c r="C35" s="74">
        <f t="shared" ref="C35:C36" si="27">B35</f>
        <v>46141</v>
      </c>
      <c r="D35" s="75">
        <f t="shared" si="7"/>
        <v>0.25</v>
      </c>
      <c r="E35" s="74">
        <f t="shared" ref="E35:E36" si="28">C35+1</f>
        <v>46142</v>
      </c>
      <c r="F35" s="75">
        <v>0.25</v>
      </c>
      <c r="G35" s="76">
        <f t="shared" ref="G35:G36" si="29">IFERROR(((E35-C35)+(F35-D35)),"")</f>
        <v>1</v>
      </c>
      <c r="H35" s="77">
        <f t="shared" si="20"/>
        <v>1421089.28</v>
      </c>
      <c r="I35" s="77">
        <v>1423352.84</v>
      </c>
      <c r="J35" s="77">
        <f t="shared" si="23"/>
        <v>2263.5600000000559</v>
      </c>
      <c r="K35" s="91">
        <f t="shared" si="24"/>
        <v>94.315000000002328</v>
      </c>
      <c r="L35" s="101"/>
    </row>
    <row r="36" spans="1:12">
      <c r="A36" s="78">
        <f t="shared" ref="A36:B36" si="30">A35+1</f>
        <v>30</v>
      </c>
      <c r="B36" s="74">
        <f t="shared" si="30"/>
        <v>46142</v>
      </c>
      <c r="C36" s="74">
        <f t="shared" si="27"/>
        <v>46142</v>
      </c>
      <c r="D36" s="75">
        <f t="shared" si="7"/>
        <v>0.25</v>
      </c>
      <c r="E36" s="74">
        <f t="shared" si="28"/>
        <v>46143</v>
      </c>
      <c r="F36" s="75">
        <v>0.25</v>
      </c>
      <c r="G36" s="76">
        <f t="shared" si="29"/>
        <v>1</v>
      </c>
      <c r="H36" s="77">
        <f t="shared" si="20"/>
        <v>1423352.84</v>
      </c>
      <c r="I36" s="77">
        <v>1425737</v>
      </c>
      <c r="J36" s="77">
        <f t="shared" si="23"/>
        <v>2384.1599999999162</v>
      </c>
      <c r="K36" s="91">
        <f t="shared" si="24"/>
        <v>99.339999999996508</v>
      </c>
      <c r="L36" s="101"/>
    </row>
    <row r="37" spans="1:12">
      <c r="A37" s="78"/>
      <c r="B37" s="74"/>
      <c r="C37" s="74"/>
      <c r="D37" s="75"/>
      <c r="E37" s="74"/>
      <c r="F37" s="75"/>
      <c r="G37" s="76"/>
      <c r="H37" s="77"/>
      <c r="I37" s="77"/>
      <c r="J37" s="77"/>
      <c r="K37" s="91"/>
      <c r="L37" s="36"/>
    </row>
    <row r="38" spans="1:12">
      <c r="A38" s="78"/>
      <c r="B38" s="74"/>
      <c r="C38" s="74"/>
      <c r="D38" s="75"/>
      <c r="E38" s="74"/>
      <c r="F38" s="75"/>
      <c r="G38" s="76"/>
      <c r="H38" s="77"/>
      <c r="I38" s="77"/>
      <c r="J38" s="77"/>
      <c r="K38" s="91"/>
      <c r="L38" s="36"/>
    </row>
    <row r="39" spans="1:12">
      <c r="A39" s="78"/>
      <c r="B39" s="74"/>
      <c r="C39" s="74"/>
      <c r="D39" s="75"/>
      <c r="E39" s="74"/>
      <c r="F39" s="75"/>
      <c r="G39" s="76"/>
      <c r="H39" s="77"/>
      <c r="I39" s="77"/>
      <c r="J39" s="77"/>
      <c r="K39" s="91"/>
      <c r="L39" s="101"/>
    </row>
    <row r="40" spans="1:12">
      <c r="A40" s="82" t="s">
        <v>7</v>
      </c>
      <c r="B40" s="83"/>
      <c r="C40" s="83"/>
      <c r="D40" s="83"/>
      <c r="E40" s="83"/>
      <c r="F40" s="83"/>
      <c r="G40" s="84">
        <f>SUM(G7:G39)</f>
        <v>30</v>
      </c>
      <c r="H40" s="85"/>
      <c r="I40" s="85"/>
      <c r="J40" s="93">
        <f>SUM(J7:J39)</f>
        <v>59588.620000000112</v>
      </c>
      <c r="K40" s="93">
        <f>AVERAGE(K7:K39)</f>
        <v>82.761972222222354</v>
      </c>
      <c r="L40" s="94"/>
    </row>
    <row r="41" spans="1:12">
      <c r="A41" s="86" t="s">
        <v>127</v>
      </c>
      <c r="B41" s="87"/>
      <c r="C41" s="87"/>
      <c r="D41" s="87"/>
      <c r="E41" s="87"/>
      <c r="F41" s="87"/>
      <c r="G41" s="88">
        <f>G40/SUMPRODUCT((G7:G39&gt;0)*1)</f>
        <v>1</v>
      </c>
      <c r="H41" s="89"/>
      <c r="I41" s="89"/>
      <c r="J41" s="89"/>
      <c r="K41" s="89">
        <f>K40/SUMPRODUCT((K7:K39&gt;0)*1)</f>
        <v>2.758732407407412</v>
      </c>
      <c r="L41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xSplit="6" ySplit="6" topLeftCell="G8" activePane="bottomRight" state="frozen"/>
      <selection pane="topRight"/>
      <selection pane="bottomLeft"/>
      <selection pane="bottomRigh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149</v>
      </c>
      <c r="D1" s="5"/>
      <c r="E1" s="5"/>
      <c r="F1" s="5"/>
    </row>
    <row r="2" spans="1:12">
      <c r="B2" s="5"/>
      <c r="C2" s="149" t="s">
        <v>172</v>
      </c>
      <c r="D2" s="5"/>
      <c r="E2" s="5"/>
      <c r="F2" s="5"/>
      <c r="L2" s="98" t="s">
        <v>151</v>
      </c>
    </row>
    <row r="3" spans="1:12">
      <c r="B3" s="5"/>
      <c r="C3" s="6" t="str">
        <f>PCIM!C3</f>
        <v>Bulan April 2026</v>
      </c>
      <c r="D3" s="5"/>
      <c r="E3" s="5"/>
      <c r="F3" s="5"/>
    </row>
    <row r="4" spans="1:12">
      <c r="B4" s="8"/>
      <c r="C4" s="47">
        <f>'Summary sales'!A4</f>
        <v>46113</v>
      </c>
      <c r="D4" s="8"/>
      <c r="E4" s="5"/>
      <c r="F4" s="5"/>
      <c r="J4" s="5" t="s">
        <v>152</v>
      </c>
      <c r="K4" s="28">
        <f>MAX(K7:K39)</f>
        <v>487.28666666666203</v>
      </c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62" t="s">
        <v>156</v>
      </c>
      <c r="I5" s="663"/>
      <c r="J5" s="675" t="s">
        <v>157</v>
      </c>
      <c r="K5" s="679" t="s">
        <v>158</v>
      </c>
      <c r="L5" s="673" t="s">
        <v>159</v>
      </c>
    </row>
    <row r="6" spans="1:12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209" t="s">
        <v>154</v>
      </c>
      <c r="J6" s="678"/>
      <c r="K6" s="680"/>
      <c r="L6" s="674"/>
    </row>
    <row r="7" spans="1:12">
      <c r="A7" s="72">
        <v>1</v>
      </c>
      <c r="B7" s="73">
        <f>C4</f>
        <v>46113</v>
      </c>
      <c r="C7" s="73">
        <f>C4</f>
        <v>46113</v>
      </c>
      <c r="D7" s="207">
        <v>0.25</v>
      </c>
      <c r="E7" s="73">
        <f>C7+1</f>
        <v>46114</v>
      </c>
      <c r="F7" s="207">
        <v>0.25</v>
      </c>
      <c r="G7" s="76">
        <f>IFERROR(((E7-C7)+(F7-D7)),"")</f>
        <v>1</v>
      </c>
      <c r="H7" s="208">
        <v>4783812.01</v>
      </c>
      <c r="I7" s="208">
        <v>4794412.3099999996</v>
      </c>
      <c r="J7" s="77">
        <f t="shared" ref="J7" si="0">I7-H7</f>
        <v>10600.299999999814</v>
      </c>
      <c r="K7" s="91">
        <f t="shared" ref="K7" si="1">J7/24</f>
        <v>441.67916666665889</v>
      </c>
      <c r="L7" s="99"/>
    </row>
    <row r="8" spans="1:12">
      <c r="A8" s="78">
        <f>A7+1</f>
        <v>2</v>
      </c>
      <c r="B8" s="74">
        <f>B7+1</f>
        <v>46114</v>
      </c>
      <c r="C8" s="74">
        <f t="shared" ref="C8:C34" si="2">B8</f>
        <v>46114</v>
      </c>
      <c r="D8" s="75">
        <f>D7</f>
        <v>0.25</v>
      </c>
      <c r="E8" s="74">
        <f>C8+1</f>
        <v>46115</v>
      </c>
      <c r="F8" s="75">
        <v>0.25</v>
      </c>
      <c r="G8" s="76">
        <f>IFERROR(((E8-C8)+(F8-D8)),"")</f>
        <v>1</v>
      </c>
      <c r="H8" s="77">
        <f t="shared" ref="H8:H13" si="3">I7</f>
        <v>4794412.3099999996</v>
      </c>
      <c r="I8" s="77">
        <v>4803406.0599999996</v>
      </c>
      <c r="J8" s="77">
        <f t="shared" ref="J8" si="4">I8-H8</f>
        <v>8993.75</v>
      </c>
      <c r="K8" s="91">
        <f t="shared" ref="K8" si="5">J8/24</f>
        <v>374.73958333333331</v>
      </c>
      <c r="L8" s="101"/>
    </row>
    <row r="9" spans="1:12">
      <c r="A9" s="78">
        <f t="shared" ref="A9:B25" si="6">A8+1</f>
        <v>3</v>
      </c>
      <c r="B9" s="74">
        <f t="shared" si="6"/>
        <v>46115</v>
      </c>
      <c r="C9" s="74">
        <f t="shared" si="2"/>
        <v>46115</v>
      </c>
      <c r="D9" s="75">
        <f t="shared" ref="D9:D36" si="7">D8</f>
        <v>0.25</v>
      </c>
      <c r="E9" s="74">
        <f t="shared" ref="E9:E34" si="8">C9+1</f>
        <v>46116</v>
      </c>
      <c r="F9" s="75">
        <v>0.25</v>
      </c>
      <c r="G9" s="76">
        <f>IFERROR(((E9-C9)+(F9-D9)),"")</f>
        <v>1</v>
      </c>
      <c r="H9" s="77">
        <f t="shared" si="3"/>
        <v>4803406.0599999996</v>
      </c>
      <c r="I9" s="77">
        <v>4812700.1100000003</v>
      </c>
      <c r="J9" s="77">
        <f t="shared" ref="J9" si="9">I9-H9</f>
        <v>9294.0500000007451</v>
      </c>
      <c r="K9" s="91">
        <f t="shared" ref="K9" si="10">J9/24</f>
        <v>387.2520833333644</v>
      </c>
      <c r="L9" s="101"/>
    </row>
    <row r="10" spans="1:12">
      <c r="A10" s="78">
        <f t="shared" si="6"/>
        <v>4</v>
      </c>
      <c r="B10" s="74">
        <f t="shared" si="6"/>
        <v>46116</v>
      </c>
      <c r="C10" s="74">
        <f t="shared" si="2"/>
        <v>46116</v>
      </c>
      <c r="D10" s="75">
        <f t="shared" si="7"/>
        <v>0.25</v>
      </c>
      <c r="E10" s="74">
        <f t="shared" si="8"/>
        <v>46117</v>
      </c>
      <c r="F10" s="75">
        <v>0.25</v>
      </c>
      <c r="G10" s="76">
        <f>IFERROR(((E10-C10)+(F10-D10)),"")</f>
        <v>1</v>
      </c>
      <c r="H10" s="77">
        <f t="shared" si="3"/>
        <v>4812700.1100000003</v>
      </c>
      <c r="I10" s="77">
        <v>4824394.99</v>
      </c>
      <c r="J10" s="77">
        <f t="shared" ref="J10" si="11">I10-H10</f>
        <v>11694.879999999888</v>
      </c>
      <c r="K10" s="91">
        <f t="shared" ref="K10" si="12">J10/24</f>
        <v>487.28666666666203</v>
      </c>
      <c r="L10" s="36"/>
    </row>
    <row r="11" spans="1:12">
      <c r="A11" s="78">
        <f t="shared" si="6"/>
        <v>5</v>
      </c>
      <c r="B11" s="74">
        <f t="shared" ref="B11" si="13">B10+1</f>
        <v>46117</v>
      </c>
      <c r="C11" s="74">
        <f t="shared" ref="C11:C30" si="14">B11</f>
        <v>46117</v>
      </c>
      <c r="D11" s="75">
        <f t="shared" si="7"/>
        <v>0.25</v>
      </c>
      <c r="E11" s="74">
        <f t="shared" ref="E11:E30" si="15">C11+1</f>
        <v>46118</v>
      </c>
      <c r="F11" s="75">
        <v>0.25</v>
      </c>
      <c r="G11" s="76">
        <f t="shared" ref="G11:G30" si="16">IFERROR(((E11-C11)+(F11-D11)),"")</f>
        <v>1</v>
      </c>
      <c r="H11" s="77">
        <f t="shared" si="3"/>
        <v>4824394.99</v>
      </c>
      <c r="I11" s="77">
        <v>4834440.8099999996</v>
      </c>
      <c r="J11" s="77">
        <f t="shared" ref="J11" si="17">I11-H11</f>
        <v>10045.819999999367</v>
      </c>
      <c r="K11" s="91">
        <f t="shared" ref="K11" si="18">J11/24</f>
        <v>418.57583333330695</v>
      </c>
      <c r="L11" s="101"/>
    </row>
    <row r="12" spans="1:12">
      <c r="A12" s="78">
        <f t="shared" si="6"/>
        <v>6</v>
      </c>
      <c r="B12" s="74">
        <f t="shared" ref="B12" si="19">B11+1</f>
        <v>46118</v>
      </c>
      <c r="C12" s="74">
        <f t="shared" si="14"/>
        <v>46118</v>
      </c>
      <c r="D12" s="75">
        <f t="shared" si="7"/>
        <v>0.25</v>
      </c>
      <c r="E12" s="74">
        <f t="shared" si="15"/>
        <v>46119</v>
      </c>
      <c r="F12" s="75">
        <v>0.25</v>
      </c>
      <c r="G12" s="76">
        <f t="shared" si="16"/>
        <v>1</v>
      </c>
      <c r="H12" s="77">
        <f t="shared" si="3"/>
        <v>4834440.8099999996</v>
      </c>
      <c r="I12" s="77">
        <v>4843391.4000000004</v>
      </c>
      <c r="J12" s="77">
        <f t="shared" ref="J12" si="20">I12-H12</f>
        <v>8950.5900000007823</v>
      </c>
      <c r="K12" s="91">
        <f t="shared" ref="K12" si="21">J12/24</f>
        <v>372.9412500000326</v>
      </c>
      <c r="L12" s="101"/>
    </row>
    <row r="13" spans="1:12">
      <c r="A13" s="78">
        <f t="shared" si="6"/>
        <v>7</v>
      </c>
      <c r="B13" s="74">
        <f t="shared" ref="B13" si="22">B12+1</f>
        <v>46119</v>
      </c>
      <c r="C13" s="74">
        <f t="shared" si="14"/>
        <v>46119</v>
      </c>
      <c r="D13" s="75">
        <f t="shared" si="7"/>
        <v>0.25</v>
      </c>
      <c r="E13" s="74">
        <f t="shared" si="15"/>
        <v>46120</v>
      </c>
      <c r="F13" s="75">
        <v>0.25</v>
      </c>
      <c r="G13" s="76">
        <f t="shared" si="16"/>
        <v>1</v>
      </c>
      <c r="H13" s="77">
        <f t="shared" si="3"/>
        <v>4843391.4000000004</v>
      </c>
      <c r="I13" s="77">
        <v>4852166.2699999996</v>
      </c>
      <c r="J13" s="77">
        <f t="shared" ref="J13" si="23">I13-H13</f>
        <v>8774.8699999991804</v>
      </c>
      <c r="K13" s="91">
        <f t="shared" ref="K13" si="24">J13/24</f>
        <v>365.6195833332992</v>
      </c>
      <c r="L13" s="101"/>
    </row>
    <row r="14" spans="1:12">
      <c r="A14" s="78">
        <f t="shared" ref="A14:B14" si="25">A13+1</f>
        <v>8</v>
      </c>
      <c r="B14" s="74">
        <f t="shared" si="25"/>
        <v>46120</v>
      </c>
      <c r="C14" s="74">
        <f t="shared" si="14"/>
        <v>46120</v>
      </c>
      <c r="D14" s="75">
        <f t="shared" si="7"/>
        <v>0.25</v>
      </c>
      <c r="E14" s="74">
        <f t="shared" si="15"/>
        <v>46121</v>
      </c>
      <c r="F14" s="75">
        <v>0.25</v>
      </c>
      <c r="G14" s="76">
        <f t="shared" si="16"/>
        <v>1</v>
      </c>
      <c r="H14" s="77">
        <f t="shared" ref="H14:H36" si="26">I13</f>
        <v>4852166.2699999996</v>
      </c>
      <c r="I14" s="77">
        <v>4861289.87</v>
      </c>
      <c r="J14" s="77">
        <f t="shared" ref="J14" si="27">I14-H14</f>
        <v>9123.6000000005588</v>
      </c>
      <c r="K14" s="91">
        <f t="shared" ref="K14" si="28">J14/24</f>
        <v>380.15000000002328</v>
      </c>
      <c r="L14" s="101"/>
    </row>
    <row r="15" spans="1:12">
      <c r="A15" s="78">
        <f t="shared" ref="A15:B15" si="29">A14+1</f>
        <v>9</v>
      </c>
      <c r="B15" s="74">
        <f t="shared" si="29"/>
        <v>46121</v>
      </c>
      <c r="C15" s="74">
        <f t="shared" si="14"/>
        <v>46121</v>
      </c>
      <c r="D15" s="75">
        <f t="shared" si="7"/>
        <v>0.25</v>
      </c>
      <c r="E15" s="74">
        <f t="shared" si="15"/>
        <v>46122</v>
      </c>
      <c r="F15" s="75">
        <v>0.25</v>
      </c>
      <c r="G15" s="76">
        <f t="shared" si="16"/>
        <v>1</v>
      </c>
      <c r="H15" s="77">
        <f t="shared" si="26"/>
        <v>4861289.87</v>
      </c>
      <c r="I15" s="77">
        <v>4871521.16</v>
      </c>
      <c r="J15" s="77">
        <f t="shared" ref="J15:J36" si="30">I15-H15</f>
        <v>10231.290000000037</v>
      </c>
      <c r="K15" s="91">
        <f t="shared" ref="K15:K36" si="31">J15/24</f>
        <v>426.30375000000157</v>
      </c>
      <c r="L15" s="101"/>
    </row>
    <row r="16" spans="1:12">
      <c r="A16" s="78">
        <f t="shared" ref="A16:B16" si="32">A15+1</f>
        <v>10</v>
      </c>
      <c r="B16" s="74">
        <f t="shared" si="32"/>
        <v>46122</v>
      </c>
      <c r="C16" s="74">
        <f t="shared" si="14"/>
        <v>46122</v>
      </c>
      <c r="D16" s="75">
        <f t="shared" si="7"/>
        <v>0.25</v>
      </c>
      <c r="E16" s="74">
        <f t="shared" si="15"/>
        <v>46123</v>
      </c>
      <c r="F16" s="75">
        <v>0.25</v>
      </c>
      <c r="G16" s="76">
        <f t="shared" si="16"/>
        <v>1</v>
      </c>
      <c r="H16" s="77">
        <f t="shared" si="26"/>
        <v>4871521.16</v>
      </c>
      <c r="I16" s="77">
        <v>4880657.97</v>
      </c>
      <c r="J16" s="77">
        <f t="shared" si="30"/>
        <v>9136.8099999995902</v>
      </c>
      <c r="K16" s="91">
        <f t="shared" si="31"/>
        <v>380.70041666664957</v>
      </c>
      <c r="L16" s="101"/>
    </row>
    <row r="17" spans="1:14">
      <c r="A17" s="78">
        <f t="shared" si="6"/>
        <v>11</v>
      </c>
      <c r="B17" s="74">
        <f t="shared" ref="B17" si="33">B16+1</f>
        <v>46123</v>
      </c>
      <c r="C17" s="74">
        <f t="shared" si="14"/>
        <v>46123</v>
      </c>
      <c r="D17" s="75">
        <f t="shared" si="7"/>
        <v>0.25</v>
      </c>
      <c r="E17" s="74">
        <f t="shared" si="15"/>
        <v>46124</v>
      </c>
      <c r="F17" s="75">
        <v>0.25</v>
      </c>
      <c r="G17" s="76">
        <f t="shared" si="16"/>
        <v>1</v>
      </c>
      <c r="H17" s="77">
        <f t="shared" si="26"/>
        <v>4880657.97</v>
      </c>
      <c r="I17" s="77">
        <v>4890888.67</v>
      </c>
      <c r="J17" s="77">
        <f t="shared" si="30"/>
        <v>10230.700000000186</v>
      </c>
      <c r="K17" s="91">
        <f t="shared" si="31"/>
        <v>426.27916666667443</v>
      </c>
      <c r="L17" s="101"/>
    </row>
    <row r="18" spans="1:14">
      <c r="A18" s="78">
        <f t="shared" si="6"/>
        <v>12</v>
      </c>
      <c r="B18" s="74">
        <f t="shared" ref="B18" si="34">B17+1</f>
        <v>46124</v>
      </c>
      <c r="C18" s="74">
        <f t="shared" si="14"/>
        <v>46124</v>
      </c>
      <c r="D18" s="75">
        <f t="shared" si="7"/>
        <v>0.25</v>
      </c>
      <c r="E18" s="74">
        <f t="shared" si="15"/>
        <v>46125</v>
      </c>
      <c r="F18" s="75">
        <v>0.25</v>
      </c>
      <c r="G18" s="76">
        <f t="shared" si="16"/>
        <v>1</v>
      </c>
      <c r="H18" s="77">
        <f t="shared" si="26"/>
        <v>4890888.67</v>
      </c>
      <c r="I18" s="77">
        <v>4900909.87</v>
      </c>
      <c r="J18" s="77">
        <f t="shared" si="30"/>
        <v>10021.200000000186</v>
      </c>
      <c r="K18" s="91">
        <f t="shared" si="31"/>
        <v>417.55000000000774</v>
      </c>
      <c r="L18" s="101"/>
    </row>
    <row r="19" spans="1:14">
      <c r="A19" s="78">
        <f t="shared" si="6"/>
        <v>13</v>
      </c>
      <c r="B19" s="74">
        <f t="shared" ref="B19" si="35">B18+1</f>
        <v>46125</v>
      </c>
      <c r="C19" s="74">
        <f t="shared" si="14"/>
        <v>46125</v>
      </c>
      <c r="D19" s="75">
        <f t="shared" si="7"/>
        <v>0.25</v>
      </c>
      <c r="E19" s="74">
        <f t="shared" si="15"/>
        <v>46126</v>
      </c>
      <c r="F19" s="75">
        <v>0.25</v>
      </c>
      <c r="G19" s="76">
        <f t="shared" si="16"/>
        <v>1</v>
      </c>
      <c r="H19" s="77">
        <f t="shared" si="26"/>
        <v>4900909.87</v>
      </c>
      <c r="I19" s="77">
        <v>4910039.46</v>
      </c>
      <c r="J19" s="77">
        <f t="shared" si="30"/>
        <v>9129.589999999851</v>
      </c>
      <c r="K19" s="91">
        <f t="shared" si="31"/>
        <v>380.39958333332714</v>
      </c>
      <c r="L19" s="101"/>
      <c r="N19" s="3"/>
    </row>
    <row r="20" spans="1:14">
      <c r="A20" s="78">
        <f t="shared" si="6"/>
        <v>14</v>
      </c>
      <c r="B20" s="74">
        <f t="shared" ref="B20" si="36">B19+1</f>
        <v>46126</v>
      </c>
      <c r="C20" s="74">
        <f t="shared" si="14"/>
        <v>46126</v>
      </c>
      <c r="D20" s="75">
        <f t="shared" si="7"/>
        <v>0.25</v>
      </c>
      <c r="E20" s="74">
        <f t="shared" si="15"/>
        <v>46127</v>
      </c>
      <c r="F20" s="75">
        <v>0.25</v>
      </c>
      <c r="G20" s="76">
        <f t="shared" si="16"/>
        <v>1</v>
      </c>
      <c r="H20" s="77">
        <f t="shared" si="26"/>
        <v>4910039.46</v>
      </c>
      <c r="I20" s="77">
        <v>4918689.3499999996</v>
      </c>
      <c r="J20" s="77">
        <f t="shared" si="30"/>
        <v>8649.8899999996647</v>
      </c>
      <c r="K20" s="91">
        <f t="shared" si="31"/>
        <v>360.41208333331934</v>
      </c>
      <c r="L20" s="101"/>
    </row>
    <row r="21" spans="1:14">
      <c r="A21" s="78">
        <f t="shared" si="6"/>
        <v>15</v>
      </c>
      <c r="B21" s="74">
        <f t="shared" ref="B21" si="37">B20+1</f>
        <v>46127</v>
      </c>
      <c r="C21" s="74">
        <f t="shared" si="14"/>
        <v>46127</v>
      </c>
      <c r="D21" s="75">
        <f t="shared" si="7"/>
        <v>0.25</v>
      </c>
      <c r="E21" s="74">
        <f t="shared" si="15"/>
        <v>46128</v>
      </c>
      <c r="F21" s="75">
        <v>0.25</v>
      </c>
      <c r="G21" s="76">
        <f t="shared" si="16"/>
        <v>1</v>
      </c>
      <c r="H21" s="77">
        <f t="shared" si="26"/>
        <v>4918689.3499999996</v>
      </c>
      <c r="I21" s="77">
        <v>4929642.72</v>
      </c>
      <c r="J21" s="77">
        <f t="shared" si="30"/>
        <v>10953.370000000112</v>
      </c>
      <c r="K21" s="91">
        <f t="shared" si="31"/>
        <v>456.39041666667134</v>
      </c>
      <c r="L21" s="101"/>
    </row>
    <row r="22" spans="1:14">
      <c r="A22" s="78">
        <f t="shared" si="6"/>
        <v>16</v>
      </c>
      <c r="B22" s="74">
        <f t="shared" ref="B22" si="38">B21+1</f>
        <v>46128</v>
      </c>
      <c r="C22" s="74">
        <f t="shared" si="14"/>
        <v>46128</v>
      </c>
      <c r="D22" s="75">
        <f t="shared" si="7"/>
        <v>0.25</v>
      </c>
      <c r="E22" s="74">
        <f t="shared" si="15"/>
        <v>46129</v>
      </c>
      <c r="F22" s="75">
        <v>0.25</v>
      </c>
      <c r="G22" s="76">
        <f t="shared" si="16"/>
        <v>1</v>
      </c>
      <c r="H22" s="77">
        <f t="shared" si="26"/>
        <v>4929642.72</v>
      </c>
      <c r="I22" s="77">
        <v>4936908.4400000004</v>
      </c>
      <c r="J22" s="77">
        <f t="shared" si="30"/>
        <v>7265.7200000006706</v>
      </c>
      <c r="K22" s="91">
        <f t="shared" si="31"/>
        <v>302.73833333336125</v>
      </c>
      <c r="L22" s="101"/>
    </row>
    <row r="23" spans="1:14">
      <c r="A23" s="78">
        <f t="shared" si="6"/>
        <v>17</v>
      </c>
      <c r="B23" s="74">
        <f t="shared" ref="B23" si="39">B22+1</f>
        <v>46129</v>
      </c>
      <c r="C23" s="74">
        <f t="shared" si="14"/>
        <v>46129</v>
      </c>
      <c r="D23" s="75">
        <f t="shared" si="7"/>
        <v>0.25</v>
      </c>
      <c r="E23" s="74">
        <f t="shared" si="15"/>
        <v>46130</v>
      </c>
      <c r="F23" s="75">
        <v>0.25</v>
      </c>
      <c r="G23" s="76">
        <f t="shared" si="16"/>
        <v>1</v>
      </c>
      <c r="H23" s="77">
        <f t="shared" si="26"/>
        <v>4936908.4400000004</v>
      </c>
      <c r="I23" s="77">
        <v>4942769.26</v>
      </c>
      <c r="J23" s="77">
        <f t="shared" si="30"/>
        <v>5860.8199999993667</v>
      </c>
      <c r="K23" s="91">
        <f t="shared" si="31"/>
        <v>244.20083333330695</v>
      </c>
      <c r="L23" s="101"/>
    </row>
    <row r="24" spans="1:14">
      <c r="A24" s="78">
        <f t="shared" si="6"/>
        <v>18</v>
      </c>
      <c r="B24" s="74">
        <f t="shared" ref="B24" si="40">B23+1</f>
        <v>46130</v>
      </c>
      <c r="C24" s="74">
        <f t="shared" si="14"/>
        <v>46130</v>
      </c>
      <c r="D24" s="75">
        <f t="shared" si="7"/>
        <v>0.25</v>
      </c>
      <c r="E24" s="74">
        <f t="shared" si="15"/>
        <v>46131</v>
      </c>
      <c r="F24" s="75">
        <v>0.25</v>
      </c>
      <c r="G24" s="76">
        <f t="shared" si="16"/>
        <v>1</v>
      </c>
      <c r="H24" s="77">
        <f t="shared" si="26"/>
        <v>4942769.26</v>
      </c>
      <c r="I24" s="77">
        <v>4950177.54</v>
      </c>
      <c r="J24" s="77">
        <f t="shared" si="30"/>
        <v>7408.2800000002608</v>
      </c>
      <c r="K24" s="91">
        <f t="shared" si="31"/>
        <v>308.6783333333442</v>
      </c>
      <c r="L24" s="101"/>
    </row>
    <row r="25" spans="1:14">
      <c r="A25" s="78">
        <f t="shared" si="6"/>
        <v>19</v>
      </c>
      <c r="B25" s="74">
        <f t="shared" ref="B25" si="41">B24+1</f>
        <v>46131</v>
      </c>
      <c r="C25" s="74">
        <f t="shared" si="14"/>
        <v>46131</v>
      </c>
      <c r="D25" s="75">
        <f t="shared" si="7"/>
        <v>0.25</v>
      </c>
      <c r="E25" s="74">
        <f t="shared" si="15"/>
        <v>46132</v>
      </c>
      <c r="F25" s="75">
        <v>0.25</v>
      </c>
      <c r="G25" s="76">
        <f t="shared" si="16"/>
        <v>1</v>
      </c>
      <c r="H25" s="77">
        <f t="shared" si="26"/>
        <v>4950177.54</v>
      </c>
      <c r="I25" s="77">
        <v>4956587.5599999996</v>
      </c>
      <c r="J25" s="77">
        <f t="shared" si="30"/>
        <v>6410.019999999553</v>
      </c>
      <c r="K25" s="91">
        <f t="shared" si="31"/>
        <v>267.08416666664806</v>
      </c>
      <c r="L25" s="101"/>
    </row>
    <row r="26" spans="1:14">
      <c r="A26" s="78">
        <f t="shared" ref="A26:B34" si="42">A25+1</f>
        <v>20</v>
      </c>
      <c r="B26" s="74">
        <f t="shared" si="42"/>
        <v>46132</v>
      </c>
      <c r="C26" s="74">
        <f t="shared" si="14"/>
        <v>46132</v>
      </c>
      <c r="D26" s="75">
        <f t="shared" si="7"/>
        <v>0.25</v>
      </c>
      <c r="E26" s="74">
        <f t="shared" si="15"/>
        <v>46133</v>
      </c>
      <c r="F26" s="75">
        <v>0.25</v>
      </c>
      <c r="G26" s="76">
        <f t="shared" si="16"/>
        <v>1</v>
      </c>
      <c r="H26" s="77">
        <f t="shared" si="26"/>
        <v>4956587.5599999996</v>
      </c>
      <c r="I26" s="77">
        <v>4963782.7</v>
      </c>
      <c r="J26" s="77">
        <f t="shared" si="30"/>
        <v>7195.140000000596</v>
      </c>
      <c r="K26" s="91">
        <f t="shared" si="31"/>
        <v>299.79750000002485</v>
      </c>
      <c r="L26" s="101"/>
    </row>
    <row r="27" spans="1:14">
      <c r="A27" s="78">
        <f t="shared" si="42"/>
        <v>21</v>
      </c>
      <c r="B27" s="74">
        <f t="shared" si="42"/>
        <v>46133</v>
      </c>
      <c r="C27" s="74">
        <f t="shared" si="14"/>
        <v>46133</v>
      </c>
      <c r="D27" s="75">
        <f t="shared" si="7"/>
        <v>0.25</v>
      </c>
      <c r="E27" s="74">
        <f t="shared" si="15"/>
        <v>46134</v>
      </c>
      <c r="F27" s="75">
        <v>0.25</v>
      </c>
      <c r="G27" s="76">
        <f t="shared" si="16"/>
        <v>1</v>
      </c>
      <c r="H27" s="77">
        <f t="shared" si="26"/>
        <v>4963782.7</v>
      </c>
      <c r="I27" s="77">
        <v>4971412.21</v>
      </c>
      <c r="J27" s="77">
        <f t="shared" si="30"/>
        <v>7629.5099999997765</v>
      </c>
      <c r="K27" s="91">
        <f t="shared" si="31"/>
        <v>317.89624999999069</v>
      </c>
      <c r="L27" s="101"/>
    </row>
    <row r="28" spans="1:14">
      <c r="A28" s="78">
        <f t="shared" si="42"/>
        <v>22</v>
      </c>
      <c r="B28" s="74">
        <f t="shared" si="42"/>
        <v>46134</v>
      </c>
      <c r="C28" s="74">
        <f t="shared" si="14"/>
        <v>46134</v>
      </c>
      <c r="D28" s="75">
        <f t="shared" si="7"/>
        <v>0.25</v>
      </c>
      <c r="E28" s="74">
        <f t="shared" si="15"/>
        <v>46135</v>
      </c>
      <c r="F28" s="75">
        <v>0.25</v>
      </c>
      <c r="G28" s="76">
        <f t="shared" si="16"/>
        <v>1</v>
      </c>
      <c r="H28" s="77">
        <f t="shared" si="26"/>
        <v>4971412.21</v>
      </c>
      <c r="I28" s="77">
        <v>4980532.24</v>
      </c>
      <c r="J28" s="77">
        <f t="shared" si="30"/>
        <v>9120.0300000002608</v>
      </c>
      <c r="K28" s="91">
        <f t="shared" si="31"/>
        <v>380.00125000001088</v>
      </c>
      <c r="L28" s="101"/>
    </row>
    <row r="29" spans="1:14">
      <c r="A29" s="78">
        <f t="shared" si="42"/>
        <v>23</v>
      </c>
      <c r="B29" s="74">
        <f t="shared" si="42"/>
        <v>46135</v>
      </c>
      <c r="C29" s="74">
        <f t="shared" si="14"/>
        <v>46135</v>
      </c>
      <c r="D29" s="75">
        <f t="shared" si="7"/>
        <v>0.25</v>
      </c>
      <c r="E29" s="74">
        <f t="shared" si="15"/>
        <v>46136</v>
      </c>
      <c r="F29" s="75">
        <v>0.25</v>
      </c>
      <c r="G29" s="76">
        <f t="shared" si="16"/>
        <v>1</v>
      </c>
      <c r="H29" s="77">
        <f t="shared" si="26"/>
        <v>4980532.24</v>
      </c>
      <c r="I29" s="77">
        <v>4990689.75</v>
      </c>
      <c r="J29" s="77">
        <f t="shared" si="30"/>
        <v>10157.509999999776</v>
      </c>
      <c r="K29" s="91">
        <f t="shared" si="31"/>
        <v>423.229583333324</v>
      </c>
      <c r="L29" s="101"/>
    </row>
    <row r="30" spans="1:14">
      <c r="A30" s="78">
        <f t="shared" si="42"/>
        <v>24</v>
      </c>
      <c r="B30" s="74">
        <f t="shared" si="42"/>
        <v>46136</v>
      </c>
      <c r="C30" s="74">
        <f t="shared" si="14"/>
        <v>46136</v>
      </c>
      <c r="D30" s="75">
        <f t="shared" si="7"/>
        <v>0.25</v>
      </c>
      <c r="E30" s="74">
        <f t="shared" si="15"/>
        <v>46137</v>
      </c>
      <c r="F30" s="75">
        <v>0.25</v>
      </c>
      <c r="G30" s="76">
        <f t="shared" si="16"/>
        <v>1</v>
      </c>
      <c r="H30" s="77">
        <f t="shared" si="26"/>
        <v>4990689.75</v>
      </c>
      <c r="I30" s="77">
        <v>5000349.6399999997</v>
      </c>
      <c r="J30" s="77">
        <f t="shared" si="30"/>
        <v>9659.8899999996647</v>
      </c>
      <c r="K30" s="91">
        <f t="shared" si="31"/>
        <v>402.49541666665272</v>
      </c>
      <c r="L30" s="101"/>
    </row>
    <row r="31" spans="1:14">
      <c r="A31" s="78">
        <f t="shared" si="42"/>
        <v>25</v>
      </c>
      <c r="B31" s="74">
        <f t="shared" si="42"/>
        <v>46137</v>
      </c>
      <c r="C31" s="74">
        <f t="shared" si="2"/>
        <v>46137</v>
      </c>
      <c r="D31" s="75">
        <f t="shared" si="7"/>
        <v>0.25</v>
      </c>
      <c r="E31" s="74">
        <f t="shared" si="8"/>
        <v>46138</v>
      </c>
      <c r="F31" s="75">
        <v>0.25</v>
      </c>
      <c r="G31" s="76">
        <f t="shared" ref="G31:G34" si="43">IFERROR(((E31-C31)+(F31-D31)),"")</f>
        <v>1</v>
      </c>
      <c r="H31" s="77">
        <f t="shared" si="26"/>
        <v>5000349.6399999997</v>
      </c>
      <c r="I31" s="77">
        <v>5010550.34</v>
      </c>
      <c r="J31" s="77">
        <f t="shared" si="30"/>
        <v>10200.700000000186</v>
      </c>
      <c r="K31" s="91">
        <f t="shared" si="31"/>
        <v>425.02916666667443</v>
      </c>
      <c r="L31" s="101"/>
    </row>
    <row r="32" spans="1:14">
      <c r="A32" s="78">
        <f t="shared" si="42"/>
        <v>26</v>
      </c>
      <c r="B32" s="74">
        <f t="shared" si="42"/>
        <v>46138</v>
      </c>
      <c r="C32" s="74">
        <f t="shared" si="2"/>
        <v>46138</v>
      </c>
      <c r="D32" s="75">
        <f t="shared" si="7"/>
        <v>0.25</v>
      </c>
      <c r="E32" s="74">
        <f t="shared" si="8"/>
        <v>46139</v>
      </c>
      <c r="F32" s="75">
        <v>0.25</v>
      </c>
      <c r="G32" s="76">
        <f t="shared" si="43"/>
        <v>1</v>
      </c>
      <c r="H32" s="77">
        <f t="shared" si="26"/>
        <v>5010550.34</v>
      </c>
      <c r="I32" s="77">
        <v>5019523.97</v>
      </c>
      <c r="J32" s="77">
        <f t="shared" si="30"/>
        <v>8973.6299999998882</v>
      </c>
      <c r="K32" s="91">
        <f t="shared" si="31"/>
        <v>373.90124999999534</v>
      </c>
      <c r="L32" s="101"/>
    </row>
    <row r="33" spans="1:12">
      <c r="A33" s="78">
        <f t="shared" si="42"/>
        <v>27</v>
      </c>
      <c r="B33" s="74">
        <f t="shared" si="42"/>
        <v>46139</v>
      </c>
      <c r="C33" s="74">
        <f t="shared" si="2"/>
        <v>46139</v>
      </c>
      <c r="D33" s="75">
        <f t="shared" si="7"/>
        <v>0.25</v>
      </c>
      <c r="E33" s="74">
        <f t="shared" si="8"/>
        <v>46140</v>
      </c>
      <c r="F33" s="75">
        <v>0.25</v>
      </c>
      <c r="G33" s="76">
        <f t="shared" si="43"/>
        <v>1</v>
      </c>
      <c r="H33" s="77">
        <f t="shared" si="26"/>
        <v>5019523.97</v>
      </c>
      <c r="I33" s="208">
        <v>5028602.74</v>
      </c>
      <c r="J33" s="77">
        <f t="shared" si="30"/>
        <v>9078.7700000004843</v>
      </c>
      <c r="K33" s="91">
        <f t="shared" si="31"/>
        <v>378.28208333335351</v>
      </c>
      <c r="L33" s="101"/>
    </row>
    <row r="34" spans="1:12">
      <c r="A34" s="78">
        <f t="shared" si="42"/>
        <v>28</v>
      </c>
      <c r="B34" s="74">
        <f t="shared" si="42"/>
        <v>46140</v>
      </c>
      <c r="C34" s="74">
        <f t="shared" si="2"/>
        <v>46140</v>
      </c>
      <c r="D34" s="75">
        <f t="shared" si="7"/>
        <v>0.25</v>
      </c>
      <c r="E34" s="74">
        <f t="shared" si="8"/>
        <v>46141</v>
      </c>
      <c r="F34" s="75">
        <v>0.25</v>
      </c>
      <c r="G34" s="76">
        <f t="shared" si="43"/>
        <v>1</v>
      </c>
      <c r="H34" s="77">
        <f t="shared" si="26"/>
        <v>5028602.74</v>
      </c>
      <c r="I34" s="208">
        <v>5038703.8</v>
      </c>
      <c r="J34" s="77">
        <f t="shared" si="30"/>
        <v>10101.05999999959</v>
      </c>
      <c r="K34" s="91">
        <f t="shared" si="31"/>
        <v>420.87749999998294</v>
      </c>
      <c r="L34" s="101"/>
    </row>
    <row r="35" spans="1:12">
      <c r="A35" s="78">
        <f t="shared" ref="A35:B35" si="44">A34+1</f>
        <v>29</v>
      </c>
      <c r="B35" s="74">
        <f t="shared" si="44"/>
        <v>46141</v>
      </c>
      <c r="C35" s="74">
        <f t="shared" ref="C35:C36" si="45">B35</f>
        <v>46141</v>
      </c>
      <c r="D35" s="75">
        <f t="shared" si="7"/>
        <v>0.25</v>
      </c>
      <c r="E35" s="74">
        <f t="shared" ref="E35:E36" si="46">C35+1</f>
        <v>46142</v>
      </c>
      <c r="F35" s="75">
        <v>0.25</v>
      </c>
      <c r="G35" s="76">
        <f t="shared" ref="G35:G36" si="47">IFERROR(((E35-C35)+(F35-D35)),"")</f>
        <v>1</v>
      </c>
      <c r="H35" s="77">
        <f t="shared" si="26"/>
        <v>5038703.8</v>
      </c>
      <c r="I35" s="208">
        <v>5046662.13</v>
      </c>
      <c r="J35" s="77">
        <f t="shared" si="30"/>
        <v>7958.3300000000745</v>
      </c>
      <c r="K35" s="91">
        <f t="shared" si="31"/>
        <v>331.59708333333646</v>
      </c>
      <c r="L35" s="101"/>
    </row>
    <row r="36" spans="1:12">
      <c r="A36" s="78">
        <f t="shared" ref="A36:B36" si="48">A35+1</f>
        <v>30</v>
      </c>
      <c r="B36" s="74">
        <f t="shared" si="48"/>
        <v>46142</v>
      </c>
      <c r="C36" s="74">
        <f t="shared" si="45"/>
        <v>46142</v>
      </c>
      <c r="D36" s="75">
        <f t="shared" si="7"/>
        <v>0.25</v>
      </c>
      <c r="E36" s="74">
        <f t="shared" si="46"/>
        <v>46143</v>
      </c>
      <c r="F36" s="75">
        <v>0.25</v>
      </c>
      <c r="G36" s="76">
        <f t="shared" si="47"/>
        <v>1</v>
      </c>
      <c r="H36" s="77">
        <f t="shared" si="26"/>
        <v>5046662.13</v>
      </c>
      <c r="I36" s="208">
        <v>5055736.41</v>
      </c>
      <c r="J36" s="77">
        <f t="shared" si="30"/>
        <v>9074.2800000002608</v>
      </c>
      <c r="K36" s="91">
        <f t="shared" si="31"/>
        <v>378.09500000001088</v>
      </c>
      <c r="L36" s="101"/>
    </row>
    <row r="37" spans="1:12">
      <c r="A37" s="78"/>
      <c r="B37" s="74"/>
      <c r="C37" s="74"/>
      <c r="D37" s="75"/>
      <c r="E37" s="74"/>
      <c r="F37" s="75"/>
      <c r="G37" s="76"/>
      <c r="H37" s="77"/>
      <c r="I37" s="208"/>
      <c r="J37" s="77"/>
      <c r="K37" s="91"/>
      <c r="L37" s="36"/>
    </row>
    <row r="38" spans="1:12">
      <c r="A38" s="78"/>
      <c r="B38" s="74"/>
      <c r="C38" s="74"/>
      <c r="D38" s="75"/>
      <c r="E38" s="74"/>
      <c r="F38" s="75"/>
      <c r="G38" s="76"/>
      <c r="H38" s="77"/>
      <c r="I38" s="208"/>
      <c r="J38" s="77"/>
      <c r="K38" s="91"/>
      <c r="L38" s="36"/>
    </row>
    <row r="39" spans="1:12">
      <c r="A39" s="78"/>
      <c r="B39" s="74"/>
      <c r="C39" s="74"/>
      <c r="D39" s="75"/>
      <c r="E39" s="74"/>
      <c r="F39" s="75"/>
      <c r="G39" s="76"/>
      <c r="H39" s="77"/>
      <c r="I39" s="208"/>
      <c r="J39" s="77"/>
      <c r="K39" s="91"/>
      <c r="L39" s="101"/>
    </row>
    <row r="40" spans="1:12">
      <c r="A40" s="82" t="s">
        <v>7</v>
      </c>
      <c r="B40" s="83"/>
      <c r="C40" s="83"/>
      <c r="D40" s="83"/>
      <c r="E40" s="83"/>
      <c r="F40" s="83"/>
      <c r="G40" s="84">
        <f>SUM(G7:G39)</f>
        <v>30</v>
      </c>
      <c r="H40" s="85"/>
      <c r="I40" s="85"/>
      <c r="J40" s="93">
        <f>SUM(J7:J39)</f>
        <v>271924.40000000037</v>
      </c>
      <c r="K40" s="93">
        <f>AVERAGE(K7:K39)</f>
        <v>377.67277777777821</v>
      </c>
      <c r="L40" s="94"/>
    </row>
    <row r="41" spans="1:12">
      <c r="A41" s="86" t="s">
        <v>127</v>
      </c>
      <c r="B41" s="87"/>
      <c r="C41" s="87"/>
      <c r="D41" s="87"/>
      <c r="E41" s="87"/>
      <c r="F41" s="87"/>
      <c r="G41" s="88">
        <f>G40/SUMPRODUCT((G7:G39&gt;0)*1)</f>
        <v>1</v>
      </c>
      <c r="H41" s="89"/>
      <c r="I41" s="89"/>
      <c r="J41" s="89"/>
      <c r="K41" s="89">
        <f>K40/SUMPRODUCT((K7:K39&gt;0)*1)</f>
        <v>12.589092592592607</v>
      </c>
      <c r="L41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85" zoomScaleNormal="85" workbookViewId="0">
      <pane ySplit="7" topLeftCell="A8" activePane="bottomLeft" state="frozen"/>
      <selection pane="bottomLef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149</v>
      </c>
      <c r="D1" s="5"/>
      <c r="E1" s="5"/>
      <c r="F1" s="5"/>
    </row>
    <row r="2" spans="1:12">
      <c r="B2" s="5"/>
      <c r="C2" s="149" t="s">
        <v>22</v>
      </c>
      <c r="D2" s="5"/>
      <c r="E2" s="5"/>
      <c r="F2" s="5"/>
      <c r="L2" s="98" t="s">
        <v>151</v>
      </c>
    </row>
    <row r="3" spans="1:12">
      <c r="B3" s="5"/>
      <c r="C3" s="6" t="str">
        <f>PCIM!C3</f>
        <v>Bulan April 2026</v>
      </c>
      <c r="D3" s="5"/>
      <c r="E3" s="5"/>
      <c r="F3" s="5"/>
    </row>
    <row r="4" spans="1:12">
      <c r="B4" s="8"/>
      <c r="C4" s="47">
        <f>'Summary sales'!A4</f>
        <v>46113</v>
      </c>
      <c r="D4" s="8"/>
      <c r="E4" s="5"/>
      <c r="F4" s="5"/>
      <c r="J4" s="5" t="s">
        <v>152</v>
      </c>
      <c r="K4" s="28">
        <f>MAX(K7:K39)</f>
        <v>465.95374999998603</v>
      </c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62" t="s">
        <v>156</v>
      </c>
      <c r="I5" s="663"/>
      <c r="J5" s="675" t="s">
        <v>157</v>
      </c>
      <c r="K5" s="679" t="s">
        <v>158</v>
      </c>
      <c r="L5" s="673" t="s">
        <v>159</v>
      </c>
    </row>
    <row r="6" spans="1:12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209" t="s">
        <v>154</v>
      </c>
      <c r="J6" s="678"/>
      <c r="K6" s="680"/>
      <c r="L6" s="674"/>
    </row>
    <row r="7" spans="1:12">
      <c r="A7" s="72">
        <v>1</v>
      </c>
      <c r="B7" s="73">
        <f>C4</f>
        <v>46113</v>
      </c>
      <c r="C7" s="73">
        <f>C4</f>
        <v>46113</v>
      </c>
      <c r="D7" s="207">
        <v>0.29166666666666702</v>
      </c>
      <c r="E7" s="73">
        <f>C7+1</f>
        <v>46114</v>
      </c>
      <c r="F7" s="207">
        <v>0.29166666666666702</v>
      </c>
      <c r="G7" s="76">
        <f>IFERROR(((E7-C7)+(F7-D7)),"")</f>
        <v>1</v>
      </c>
      <c r="H7" s="208">
        <v>2565958.81</v>
      </c>
      <c r="I7" s="208">
        <v>2576998.23</v>
      </c>
      <c r="J7" s="77">
        <f t="shared" ref="J7" si="0">I7-H7</f>
        <v>11039.419999999925</v>
      </c>
      <c r="K7" s="91">
        <f t="shared" ref="K7" si="1">J7/24</f>
        <v>459.97583333333023</v>
      </c>
      <c r="L7" s="99"/>
    </row>
    <row r="8" spans="1:12">
      <c r="A8" s="78">
        <f>A7+1</f>
        <v>2</v>
      </c>
      <c r="B8" s="74">
        <f>B7+1</f>
        <v>46114</v>
      </c>
      <c r="C8" s="74">
        <f t="shared" ref="C8:C36" si="2">B8</f>
        <v>46114</v>
      </c>
      <c r="D8" s="75">
        <f>D7</f>
        <v>0.29166666666666702</v>
      </c>
      <c r="E8" s="74">
        <f>C8+1</f>
        <v>46115</v>
      </c>
      <c r="F8" s="75">
        <f>F7</f>
        <v>0.29166666666666702</v>
      </c>
      <c r="G8" s="76">
        <f>IFERROR(((E8-C8)+(F8-D8)),"")</f>
        <v>1</v>
      </c>
      <c r="H8" s="77">
        <f t="shared" ref="H8:H36" si="3">I7</f>
        <v>2576998.23</v>
      </c>
      <c r="I8" s="77">
        <v>2587372.19</v>
      </c>
      <c r="J8" s="77">
        <f t="shared" ref="J8" si="4">I8-H8</f>
        <v>10373.959999999963</v>
      </c>
      <c r="K8" s="91">
        <f t="shared" ref="K8" si="5">J8/24</f>
        <v>432.2483333333318</v>
      </c>
      <c r="L8" s="101"/>
    </row>
    <row r="9" spans="1:12">
      <c r="A9" s="78">
        <f t="shared" ref="A9:B24" si="6">A8+1</f>
        <v>3</v>
      </c>
      <c r="B9" s="74">
        <f t="shared" si="6"/>
        <v>46115</v>
      </c>
      <c r="C9" s="74">
        <f t="shared" si="2"/>
        <v>46115</v>
      </c>
      <c r="D9" s="75">
        <f t="shared" ref="D9:F36" si="7">D8</f>
        <v>0.29166666666666702</v>
      </c>
      <c r="E9" s="74">
        <f t="shared" ref="E9:E36" si="8">C9+1</f>
        <v>46116</v>
      </c>
      <c r="F9" s="75">
        <f t="shared" si="7"/>
        <v>0.29166666666666702</v>
      </c>
      <c r="G9" s="76">
        <f>IFERROR(((E9-C9)+(F9-D9)),"")</f>
        <v>1</v>
      </c>
      <c r="H9" s="77">
        <f t="shared" si="3"/>
        <v>2587372.19</v>
      </c>
      <c r="I9" s="77">
        <v>2592431.89</v>
      </c>
      <c r="J9" s="77">
        <f t="shared" ref="J9" si="9">I9-H9</f>
        <v>5059.7000000001863</v>
      </c>
      <c r="K9" s="91">
        <f t="shared" ref="K9" si="10">J9/24</f>
        <v>210.82083333334108</v>
      </c>
      <c r="L9" s="101"/>
    </row>
    <row r="10" spans="1:12">
      <c r="A10" s="78">
        <f t="shared" si="6"/>
        <v>4</v>
      </c>
      <c r="B10" s="74">
        <f t="shared" si="6"/>
        <v>46116</v>
      </c>
      <c r="C10" s="74">
        <f t="shared" si="2"/>
        <v>46116</v>
      </c>
      <c r="D10" s="75">
        <f t="shared" si="7"/>
        <v>0.29166666666666702</v>
      </c>
      <c r="E10" s="74">
        <f t="shared" si="8"/>
        <v>46117</v>
      </c>
      <c r="F10" s="75">
        <f t="shared" si="7"/>
        <v>0.29166666666666702</v>
      </c>
      <c r="G10" s="76">
        <f>IFERROR(((E10-C10)+(F10-D10)),"")</f>
        <v>1</v>
      </c>
      <c r="H10" s="77">
        <f t="shared" si="3"/>
        <v>2592431.89</v>
      </c>
      <c r="I10" s="77">
        <v>2599954.58</v>
      </c>
      <c r="J10" s="77">
        <f t="shared" ref="J10" si="11">I10-H10</f>
        <v>7522.6899999999441</v>
      </c>
      <c r="K10" s="91">
        <f t="shared" ref="K10" si="12">J10/24</f>
        <v>313.44541666666436</v>
      </c>
      <c r="L10" s="36"/>
    </row>
    <row r="11" spans="1:12">
      <c r="A11" s="78">
        <f t="shared" si="6"/>
        <v>5</v>
      </c>
      <c r="B11" s="74">
        <f t="shared" si="6"/>
        <v>46117</v>
      </c>
      <c r="C11" s="74">
        <f t="shared" si="2"/>
        <v>46117</v>
      </c>
      <c r="D11" s="75">
        <f t="shared" si="7"/>
        <v>0.29166666666666702</v>
      </c>
      <c r="E11" s="74">
        <f t="shared" si="8"/>
        <v>46118</v>
      </c>
      <c r="F11" s="75">
        <f t="shared" si="7"/>
        <v>0.29166666666666702</v>
      </c>
      <c r="G11" s="76">
        <f t="shared" ref="G11:G36" si="13">IFERROR(((E11-C11)+(F11-D11)),"")</f>
        <v>1</v>
      </c>
      <c r="H11" s="77">
        <f t="shared" si="3"/>
        <v>2599954.58</v>
      </c>
      <c r="I11" s="77">
        <v>2605773.33</v>
      </c>
      <c r="J11" s="77">
        <f t="shared" ref="J11" si="14">I11-H11</f>
        <v>5818.75</v>
      </c>
      <c r="K11" s="91">
        <f t="shared" ref="K11" si="15">J11/24</f>
        <v>242.44791666666666</v>
      </c>
      <c r="L11" s="101"/>
    </row>
    <row r="12" spans="1:12">
      <c r="A12" s="78">
        <f t="shared" si="6"/>
        <v>6</v>
      </c>
      <c r="B12" s="74">
        <f t="shared" si="6"/>
        <v>46118</v>
      </c>
      <c r="C12" s="74">
        <f t="shared" si="2"/>
        <v>46118</v>
      </c>
      <c r="D12" s="75">
        <f t="shared" si="7"/>
        <v>0.29166666666666702</v>
      </c>
      <c r="E12" s="74">
        <f t="shared" si="8"/>
        <v>46119</v>
      </c>
      <c r="F12" s="75">
        <f t="shared" si="7"/>
        <v>0.29166666666666702</v>
      </c>
      <c r="G12" s="76">
        <f t="shared" si="13"/>
        <v>1</v>
      </c>
      <c r="H12" s="77">
        <f t="shared" si="3"/>
        <v>2605773.33</v>
      </c>
      <c r="I12" s="77">
        <v>2616322.9900000002</v>
      </c>
      <c r="J12" s="77">
        <f t="shared" ref="J12" si="16">I12-H12</f>
        <v>10549.660000000149</v>
      </c>
      <c r="K12" s="91">
        <f t="shared" ref="K12" si="17">J12/24</f>
        <v>439.56916666667286</v>
      </c>
      <c r="L12" s="101"/>
    </row>
    <row r="13" spans="1:12">
      <c r="A13" s="78">
        <f t="shared" si="6"/>
        <v>7</v>
      </c>
      <c r="B13" s="74">
        <f t="shared" si="6"/>
        <v>46119</v>
      </c>
      <c r="C13" s="74">
        <f t="shared" si="2"/>
        <v>46119</v>
      </c>
      <c r="D13" s="75">
        <f t="shared" si="7"/>
        <v>0.29166666666666702</v>
      </c>
      <c r="E13" s="74">
        <f t="shared" si="8"/>
        <v>46120</v>
      </c>
      <c r="F13" s="75">
        <f t="shared" si="7"/>
        <v>0.29166666666666702</v>
      </c>
      <c r="G13" s="76">
        <f t="shared" si="13"/>
        <v>1</v>
      </c>
      <c r="H13" s="77">
        <f t="shared" si="3"/>
        <v>2616322.9900000002</v>
      </c>
      <c r="I13" s="77">
        <v>2627505.88</v>
      </c>
      <c r="J13" s="77">
        <f t="shared" ref="J13" si="18">I13-H13</f>
        <v>11182.889999999665</v>
      </c>
      <c r="K13" s="91">
        <f t="shared" ref="K13" si="19">J13/24</f>
        <v>465.95374999998603</v>
      </c>
      <c r="L13" s="101"/>
    </row>
    <row r="14" spans="1:12">
      <c r="A14" s="78">
        <f t="shared" si="6"/>
        <v>8</v>
      </c>
      <c r="B14" s="74">
        <f t="shared" si="6"/>
        <v>46120</v>
      </c>
      <c r="C14" s="74">
        <f t="shared" si="2"/>
        <v>46120</v>
      </c>
      <c r="D14" s="75">
        <f t="shared" si="7"/>
        <v>0.29166666666666702</v>
      </c>
      <c r="E14" s="74">
        <f t="shared" si="8"/>
        <v>46121</v>
      </c>
      <c r="F14" s="75">
        <f t="shared" si="7"/>
        <v>0.29166666666666702</v>
      </c>
      <c r="G14" s="76">
        <f t="shared" si="13"/>
        <v>1</v>
      </c>
      <c r="H14" s="77">
        <f t="shared" si="3"/>
        <v>2627505.88</v>
      </c>
      <c r="I14" s="77">
        <v>2638262.0099999998</v>
      </c>
      <c r="J14" s="77">
        <f t="shared" ref="J14" si="20">I14-H14</f>
        <v>10756.129999999888</v>
      </c>
      <c r="K14" s="91">
        <f t="shared" ref="K14" si="21">J14/24</f>
        <v>448.17208333332866</v>
      </c>
      <c r="L14" s="101"/>
    </row>
    <row r="15" spans="1:12">
      <c r="A15" s="78">
        <f t="shared" si="6"/>
        <v>9</v>
      </c>
      <c r="B15" s="74">
        <f t="shared" si="6"/>
        <v>46121</v>
      </c>
      <c r="C15" s="74">
        <f t="shared" si="2"/>
        <v>46121</v>
      </c>
      <c r="D15" s="75">
        <f t="shared" si="7"/>
        <v>0.29166666666666702</v>
      </c>
      <c r="E15" s="74">
        <f t="shared" si="8"/>
        <v>46122</v>
      </c>
      <c r="F15" s="75">
        <f t="shared" si="7"/>
        <v>0.29166666666666702</v>
      </c>
      <c r="G15" s="76">
        <f t="shared" si="13"/>
        <v>1</v>
      </c>
      <c r="H15" s="77">
        <f t="shared" si="3"/>
        <v>2638262.0099999998</v>
      </c>
      <c r="I15" s="77">
        <v>2648009.91</v>
      </c>
      <c r="J15" s="77">
        <f t="shared" ref="J15:J36" si="22">I15-H15</f>
        <v>9747.9000000003725</v>
      </c>
      <c r="K15" s="91">
        <f t="shared" ref="K15:K36" si="23">J15/24</f>
        <v>406.16250000001554</v>
      </c>
      <c r="L15" s="101"/>
    </row>
    <row r="16" spans="1:12">
      <c r="A16" s="78">
        <f t="shared" si="6"/>
        <v>10</v>
      </c>
      <c r="B16" s="74">
        <f t="shared" si="6"/>
        <v>46122</v>
      </c>
      <c r="C16" s="74">
        <f t="shared" si="2"/>
        <v>46122</v>
      </c>
      <c r="D16" s="75">
        <f t="shared" si="7"/>
        <v>0.29166666666666702</v>
      </c>
      <c r="E16" s="74">
        <f t="shared" si="8"/>
        <v>46123</v>
      </c>
      <c r="F16" s="75">
        <f t="shared" si="7"/>
        <v>0.29166666666666702</v>
      </c>
      <c r="G16" s="76">
        <f t="shared" si="13"/>
        <v>1</v>
      </c>
      <c r="H16" s="77">
        <f t="shared" si="3"/>
        <v>2648009.91</v>
      </c>
      <c r="I16" s="77">
        <v>2657855.02</v>
      </c>
      <c r="J16" s="77">
        <f t="shared" si="22"/>
        <v>9845.1099999998696</v>
      </c>
      <c r="K16" s="91">
        <f t="shared" si="23"/>
        <v>410.21291666666122</v>
      </c>
      <c r="L16" s="101"/>
    </row>
    <row r="17" spans="1:14">
      <c r="A17" s="78">
        <f t="shared" si="6"/>
        <v>11</v>
      </c>
      <c r="B17" s="74">
        <f t="shared" si="6"/>
        <v>46123</v>
      </c>
      <c r="C17" s="74">
        <f t="shared" si="2"/>
        <v>46123</v>
      </c>
      <c r="D17" s="75">
        <f t="shared" si="7"/>
        <v>0.29166666666666702</v>
      </c>
      <c r="E17" s="74">
        <f t="shared" si="8"/>
        <v>46124</v>
      </c>
      <c r="F17" s="75">
        <f t="shared" si="7"/>
        <v>0.29166666666666702</v>
      </c>
      <c r="G17" s="76">
        <f t="shared" si="13"/>
        <v>1</v>
      </c>
      <c r="H17" s="77">
        <f t="shared" si="3"/>
        <v>2657855.02</v>
      </c>
      <c r="I17" s="77">
        <v>2665356.31</v>
      </c>
      <c r="J17" s="77">
        <f t="shared" si="22"/>
        <v>7501.2900000000373</v>
      </c>
      <c r="K17" s="91">
        <f t="shared" si="23"/>
        <v>312.55375000000157</v>
      </c>
      <c r="L17" s="101"/>
    </row>
    <row r="18" spans="1:14">
      <c r="A18" s="78">
        <f t="shared" si="6"/>
        <v>12</v>
      </c>
      <c r="B18" s="74">
        <f t="shared" si="6"/>
        <v>46124</v>
      </c>
      <c r="C18" s="74">
        <f t="shared" si="2"/>
        <v>46124</v>
      </c>
      <c r="D18" s="75">
        <f t="shared" si="7"/>
        <v>0.29166666666666702</v>
      </c>
      <c r="E18" s="74">
        <f t="shared" si="8"/>
        <v>46125</v>
      </c>
      <c r="F18" s="75">
        <f t="shared" si="7"/>
        <v>0.29166666666666702</v>
      </c>
      <c r="G18" s="76">
        <f t="shared" si="13"/>
        <v>1</v>
      </c>
      <c r="H18" s="77">
        <f t="shared" si="3"/>
        <v>2665356.31</v>
      </c>
      <c r="I18" s="77">
        <v>2670640.5699999998</v>
      </c>
      <c r="J18" s="77">
        <f t="shared" si="22"/>
        <v>5284.2599999997765</v>
      </c>
      <c r="K18" s="91">
        <f t="shared" si="23"/>
        <v>220.17749999999069</v>
      </c>
      <c r="L18" s="101"/>
    </row>
    <row r="19" spans="1:14">
      <c r="A19" s="78">
        <f t="shared" si="6"/>
        <v>13</v>
      </c>
      <c r="B19" s="74">
        <f t="shared" si="6"/>
        <v>46125</v>
      </c>
      <c r="C19" s="74">
        <f t="shared" si="2"/>
        <v>46125</v>
      </c>
      <c r="D19" s="75">
        <f t="shared" si="7"/>
        <v>0.29166666666666702</v>
      </c>
      <c r="E19" s="74">
        <f t="shared" si="8"/>
        <v>46126</v>
      </c>
      <c r="F19" s="75">
        <f t="shared" si="7"/>
        <v>0.29166666666666702</v>
      </c>
      <c r="G19" s="76">
        <f t="shared" si="13"/>
        <v>1</v>
      </c>
      <c r="H19" s="77">
        <f t="shared" si="3"/>
        <v>2670640.5699999998</v>
      </c>
      <c r="I19" s="77">
        <v>2679871.7599999998</v>
      </c>
      <c r="J19" s="77">
        <f t="shared" si="22"/>
        <v>9231.1899999999441</v>
      </c>
      <c r="K19" s="91">
        <f t="shared" si="23"/>
        <v>384.63291666666436</v>
      </c>
      <c r="L19" s="101"/>
      <c r="N19" s="3"/>
    </row>
    <row r="20" spans="1:14">
      <c r="A20" s="78">
        <f t="shared" si="6"/>
        <v>14</v>
      </c>
      <c r="B20" s="74">
        <f t="shared" si="6"/>
        <v>46126</v>
      </c>
      <c r="C20" s="74">
        <f t="shared" si="2"/>
        <v>46126</v>
      </c>
      <c r="D20" s="75">
        <f t="shared" si="7"/>
        <v>0.29166666666666702</v>
      </c>
      <c r="E20" s="74">
        <f t="shared" si="8"/>
        <v>46127</v>
      </c>
      <c r="F20" s="75">
        <f t="shared" si="7"/>
        <v>0.29166666666666702</v>
      </c>
      <c r="G20" s="76">
        <f t="shared" si="13"/>
        <v>1</v>
      </c>
      <c r="H20" s="77">
        <f t="shared" si="3"/>
        <v>2679871.7599999998</v>
      </c>
      <c r="I20" s="77">
        <v>2689684.92</v>
      </c>
      <c r="J20" s="77">
        <f t="shared" si="22"/>
        <v>9813.160000000149</v>
      </c>
      <c r="K20" s="91">
        <f t="shared" si="23"/>
        <v>408.88166666667286</v>
      </c>
      <c r="L20" s="101"/>
    </row>
    <row r="21" spans="1:14">
      <c r="A21" s="78">
        <f t="shared" si="6"/>
        <v>15</v>
      </c>
      <c r="B21" s="74">
        <f t="shared" si="6"/>
        <v>46127</v>
      </c>
      <c r="C21" s="74">
        <f t="shared" si="2"/>
        <v>46127</v>
      </c>
      <c r="D21" s="75">
        <f t="shared" si="7"/>
        <v>0.29166666666666702</v>
      </c>
      <c r="E21" s="74">
        <f t="shared" si="8"/>
        <v>46128</v>
      </c>
      <c r="F21" s="75">
        <f t="shared" si="7"/>
        <v>0.29166666666666702</v>
      </c>
      <c r="G21" s="76">
        <f t="shared" si="13"/>
        <v>1</v>
      </c>
      <c r="H21" s="77">
        <f t="shared" si="3"/>
        <v>2689684.92</v>
      </c>
      <c r="I21" s="77">
        <v>2699224.3</v>
      </c>
      <c r="J21" s="77">
        <f t="shared" si="22"/>
        <v>9539.3799999998882</v>
      </c>
      <c r="K21" s="91">
        <f t="shared" si="23"/>
        <v>397.47416666666203</v>
      </c>
      <c r="L21" s="101"/>
    </row>
    <row r="22" spans="1:14">
      <c r="A22" s="78">
        <f t="shared" si="6"/>
        <v>16</v>
      </c>
      <c r="B22" s="74">
        <f t="shared" si="6"/>
        <v>46128</v>
      </c>
      <c r="C22" s="74">
        <f t="shared" si="2"/>
        <v>46128</v>
      </c>
      <c r="D22" s="75">
        <f t="shared" si="7"/>
        <v>0.29166666666666702</v>
      </c>
      <c r="E22" s="74">
        <f t="shared" si="8"/>
        <v>46129</v>
      </c>
      <c r="F22" s="75">
        <f t="shared" si="7"/>
        <v>0.29166666666666702</v>
      </c>
      <c r="G22" s="76">
        <f t="shared" si="13"/>
        <v>1</v>
      </c>
      <c r="H22" s="77">
        <f t="shared" si="3"/>
        <v>2699224.3</v>
      </c>
      <c r="I22" s="77">
        <v>2708049.74</v>
      </c>
      <c r="J22" s="77">
        <f t="shared" si="22"/>
        <v>8825.4400000004098</v>
      </c>
      <c r="K22" s="91">
        <f t="shared" si="23"/>
        <v>367.72666666668374</v>
      </c>
      <c r="L22" s="101"/>
    </row>
    <row r="23" spans="1:14">
      <c r="A23" s="78">
        <f t="shared" si="6"/>
        <v>17</v>
      </c>
      <c r="B23" s="74">
        <f t="shared" si="6"/>
        <v>46129</v>
      </c>
      <c r="C23" s="74">
        <f t="shared" si="2"/>
        <v>46129</v>
      </c>
      <c r="D23" s="75">
        <f t="shared" si="7"/>
        <v>0.29166666666666702</v>
      </c>
      <c r="E23" s="74">
        <f t="shared" si="8"/>
        <v>46130</v>
      </c>
      <c r="F23" s="75">
        <f t="shared" si="7"/>
        <v>0.29166666666666702</v>
      </c>
      <c r="G23" s="76">
        <f t="shared" si="13"/>
        <v>1</v>
      </c>
      <c r="H23" s="77">
        <f t="shared" si="3"/>
        <v>2708049.74</v>
      </c>
      <c r="I23" s="77">
        <v>2716708.47</v>
      </c>
      <c r="J23" s="77">
        <f t="shared" si="22"/>
        <v>8658.7299999999814</v>
      </c>
      <c r="K23" s="91">
        <f t="shared" si="23"/>
        <v>360.78041666666587</v>
      </c>
      <c r="L23" s="101"/>
    </row>
    <row r="24" spans="1:14">
      <c r="A24" s="78">
        <f t="shared" si="6"/>
        <v>18</v>
      </c>
      <c r="B24" s="74">
        <f t="shared" si="6"/>
        <v>46130</v>
      </c>
      <c r="C24" s="74">
        <f t="shared" si="2"/>
        <v>46130</v>
      </c>
      <c r="D24" s="75">
        <f t="shared" si="7"/>
        <v>0.29166666666666702</v>
      </c>
      <c r="E24" s="74">
        <f t="shared" si="8"/>
        <v>46131</v>
      </c>
      <c r="F24" s="75">
        <f t="shared" si="7"/>
        <v>0.29166666666666702</v>
      </c>
      <c r="G24" s="76">
        <f t="shared" si="13"/>
        <v>1</v>
      </c>
      <c r="H24" s="77">
        <f t="shared" si="3"/>
        <v>2716708.47</v>
      </c>
      <c r="I24" s="77">
        <v>2723530.56</v>
      </c>
      <c r="J24" s="77">
        <f t="shared" si="22"/>
        <v>6822.089999999851</v>
      </c>
      <c r="K24" s="91">
        <f t="shared" si="23"/>
        <v>284.25374999999377</v>
      </c>
      <c r="L24" s="101"/>
    </row>
    <row r="25" spans="1:14">
      <c r="A25" s="78">
        <f t="shared" ref="A25:B36" si="24">A24+1</f>
        <v>19</v>
      </c>
      <c r="B25" s="74">
        <f t="shared" si="24"/>
        <v>46131</v>
      </c>
      <c r="C25" s="74">
        <f t="shared" si="2"/>
        <v>46131</v>
      </c>
      <c r="D25" s="75">
        <f t="shared" si="7"/>
        <v>0.29166666666666702</v>
      </c>
      <c r="E25" s="74">
        <f t="shared" si="8"/>
        <v>46132</v>
      </c>
      <c r="F25" s="75">
        <f t="shared" si="7"/>
        <v>0.29166666666666702</v>
      </c>
      <c r="G25" s="76">
        <f t="shared" si="13"/>
        <v>1</v>
      </c>
      <c r="H25" s="77">
        <f t="shared" si="3"/>
        <v>2723530.56</v>
      </c>
      <c r="I25" s="77">
        <v>2727973.34</v>
      </c>
      <c r="J25" s="77">
        <f t="shared" si="22"/>
        <v>4442.7799999997951</v>
      </c>
      <c r="K25" s="91">
        <f t="shared" si="23"/>
        <v>185.11583333332479</v>
      </c>
      <c r="L25" s="101"/>
    </row>
    <row r="26" spans="1:14">
      <c r="A26" s="78">
        <f t="shared" si="24"/>
        <v>20</v>
      </c>
      <c r="B26" s="74">
        <f t="shared" si="24"/>
        <v>46132</v>
      </c>
      <c r="C26" s="74">
        <f t="shared" si="2"/>
        <v>46132</v>
      </c>
      <c r="D26" s="75">
        <f t="shared" si="7"/>
        <v>0.29166666666666702</v>
      </c>
      <c r="E26" s="74">
        <f t="shared" si="8"/>
        <v>46133</v>
      </c>
      <c r="F26" s="75">
        <f t="shared" si="7"/>
        <v>0.29166666666666702</v>
      </c>
      <c r="G26" s="76">
        <f t="shared" si="13"/>
        <v>1</v>
      </c>
      <c r="H26" s="77">
        <f t="shared" si="3"/>
        <v>2727973.34</v>
      </c>
      <c r="I26" s="77">
        <v>2736979.44</v>
      </c>
      <c r="J26" s="77">
        <f t="shared" si="22"/>
        <v>9006.1000000000931</v>
      </c>
      <c r="K26" s="91">
        <f t="shared" si="23"/>
        <v>375.25416666667053</v>
      </c>
      <c r="L26" s="101"/>
    </row>
    <row r="27" spans="1:14">
      <c r="A27" s="78">
        <f t="shared" si="24"/>
        <v>21</v>
      </c>
      <c r="B27" s="74">
        <f t="shared" si="24"/>
        <v>46133</v>
      </c>
      <c r="C27" s="74">
        <f t="shared" si="2"/>
        <v>46133</v>
      </c>
      <c r="D27" s="75">
        <f t="shared" si="7"/>
        <v>0.29166666666666702</v>
      </c>
      <c r="E27" s="74">
        <f t="shared" si="8"/>
        <v>46134</v>
      </c>
      <c r="F27" s="75">
        <f t="shared" si="7"/>
        <v>0.29166666666666702</v>
      </c>
      <c r="G27" s="76">
        <f t="shared" si="13"/>
        <v>1</v>
      </c>
      <c r="H27" s="77">
        <f t="shared" si="3"/>
        <v>2736979.44</v>
      </c>
      <c r="I27" s="77">
        <v>2745773.89</v>
      </c>
      <c r="J27" s="77">
        <f t="shared" si="22"/>
        <v>8794.4500000001863</v>
      </c>
      <c r="K27" s="91">
        <f t="shared" si="23"/>
        <v>366.43541666667443</v>
      </c>
      <c r="L27" s="101"/>
    </row>
    <row r="28" spans="1:14">
      <c r="A28" s="78">
        <f t="shared" si="24"/>
        <v>22</v>
      </c>
      <c r="B28" s="74">
        <f t="shared" si="24"/>
        <v>46134</v>
      </c>
      <c r="C28" s="74">
        <f t="shared" si="2"/>
        <v>46134</v>
      </c>
      <c r="D28" s="75">
        <f t="shared" si="7"/>
        <v>0.29166666666666702</v>
      </c>
      <c r="E28" s="74">
        <f t="shared" si="8"/>
        <v>46135</v>
      </c>
      <c r="F28" s="75">
        <f t="shared" si="7"/>
        <v>0.29166666666666702</v>
      </c>
      <c r="G28" s="76">
        <f t="shared" si="13"/>
        <v>1</v>
      </c>
      <c r="H28" s="77">
        <f t="shared" si="3"/>
        <v>2745773.89</v>
      </c>
      <c r="I28" s="77">
        <v>2754431.32</v>
      </c>
      <c r="J28" s="77">
        <f t="shared" si="22"/>
        <v>8657.429999999702</v>
      </c>
      <c r="K28" s="91">
        <f t="shared" si="23"/>
        <v>360.7262499999876</v>
      </c>
      <c r="L28" s="101"/>
    </row>
    <row r="29" spans="1:14">
      <c r="A29" s="78">
        <f t="shared" si="24"/>
        <v>23</v>
      </c>
      <c r="B29" s="74">
        <f t="shared" si="24"/>
        <v>46135</v>
      </c>
      <c r="C29" s="74">
        <f t="shared" si="2"/>
        <v>46135</v>
      </c>
      <c r="D29" s="75">
        <f t="shared" si="7"/>
        <v>0.29166666666666702</v>
      </c>
      <c r="E29" s="74">
        <f t="shared" si="8"/>
        <v>46136</v>
      </c>
      <c r="F29" s="75">
        <f t="shared" si="7"/>
        <v>0.29166666666666702</v>
      </c>
      <c r="G29" s="76">
        <f t="shared" si="13"/>
        <v>1</v>
      </c>
      <c r="H29" s="77">
        <f t="shared" si="3"/>
        <v>2754431.32</v>
      </c>
      <c r="I29" s="77">
        <v>2762524.27</v>
      </c>
      <c r="J29" s="77">
        <f t="shared" si="22"/>
        <v>8092.9500000001863</v>
      </c>
      <c r="K29" s="91">
        <f t="shared" si="23"/>
        <v>337.20625000000774</v>
      </c>
      <c r="L29" s="101"/>
    </row>
    <row r="30" spans="1:14">
      <c r="A30" s="78">
        <f t="shared" si="24"/>
        <v>24</v>
      </c>
      <c r="B30" s="74">
        <f t="shared" si="24"/>
        <v>46136</v>
      </c>
      <c r="C30" s="74">
        <f t="shared" si="2"/>
        <v>46136</v>
      </c>
      <c r="D30" s="75">
        <f t="shared" si="7"/>
        <v>0.29166666666666702</v>
      </c>
      <c r="E30" s="74">
        <f t="shared" si="8"/>
        <v>46137</v>
      </c>
      <c r="F30" s="75">
        <f t="shared" si="7"/>
        <v>0.29166666666666702</v>
      </c>
      <c r="G30" s="76">
        <f t="shared" si="13"/>
        <v>1</v>
      </c>
      <c r="H30" s="77">
        <f t="shared" si="3"/>
        <v>2762524.27</v>
      </c>
      <c r="I30" s="77">
        <v>2770759.07</v>
      </c>
      <c r="J30" s="77">
        <f t="shared" si="22"/>
        <v>8234.7999999998137</v>
      </c>
      <c r="K30" s="91">
        <f t="shared" si="23"/>
        <v>343.11666666665889</v>
      </c>
      <c r="L30" s="101"/>
    </row>
    <row r="31" spans="1:14">
      <c r="A31" s="78">
        <f t="shared" si="24"/>
        <v>25</v>
      </c>
      <c r="B31" s="74">
        <f t="shared" si="24"/>
        <v>46137</v>
      </c>
      <c r="C31" s="74">
        <f t="shared" si="2"/>
        <v>46137</v>
      </c>
      <c r="D31" s="75">
        <f t="shared" si="7"/>
        <v>0.29166666666666702</v>
      </c>
      <c r="E31" s="74">
        <f t="shared" si="8"/>
        <v>46138</v>
      </c>
      <c r="F31" s="75">
        <f t="shared" si="7"/>
        <v>0.29166666666666702</v>
      </c>
      <c r="G31" s="76">
        <f t="shared" si="13"/>
        <v>1</v>
      </c>
      <c r="H31" s="77">
        <f t="shared" si="3"/>
        <v>2770759.07</v>
      </c>
      <c r="I31" s="77">
        <v>2776952.43</v>
      </c>
      <c r="J31" s="77">
        <f t="shared" si="22"/>
        <v>6193.3600000003353</v>
      </c>
      <c r="K31" s="91">
        <f t="shared" si="23"/>
        <v>258.05666666668066</v>
      </c>
      <c r="L31" s="101"/>
    </row>
    <row r="32" spans="1:14">
      <c r="A32" s="78">
        <f t="shared" si="24"/>
        <v>26</v>
      </c>
      <c r="B32" s="74">
        <f t="shared" si="24"/>
        <v>46138</v>
      </c>
      <c r="C32" s="74">
        <f t="shared" si="2"/>
        <v>46138</v>
      </c>
      <c r="D32" s="75">
        <f t="shared" si="7"/>
        <v>0.29166666666666702</v>
      </c>
      <c r="E32" s="74">
        <f t="shared" si="8"/>
        <v>46139</v>
      </c>
      <c r="F32" s="75">
        <f t="shared" si="7"/>
        <v>0.29166666666666702</v>
      </c>
      <c r="G32" s="76">
        <f t="shared" si="13"/>
        <v>1</v>
      </c>
      <c r="H32" s="77">
        <f t="shared" si="3"/>
        <v>2776952.43</v>
      </c>
      <c r="I32" s="77">
        <v>2781846.49</v>
      </c>
      <c r="J32" s="77">
        <f t="shared" si="22"/>
        <v>4894.0600000000559</v>
      </c>
      <c r="K32" s="91">
        <f t="shared" si="23"/>
        <v>203.91916666666899</v>
      </c>
      <c r="L32" s="101"/>
    </row>
    <row r="33" spans="1:12">
      <c r="A33" s="78">
        <f t="shared" si="24"/>
        <v>27</v>
      </c>
      <c r="B33" s="74">
        <f t="shared" si="24"/>
        <v>46139</v>
      </c>
      <c r="C33" s="74">
        <f t="shared" si="2"/>
        <v>46139</v>
      </c>
      <c r="D33" s="75">
        <f t="shared" si="7"/>
        <v>0.29166666666666702</v>
      </c>
      <c r="E33" s="74">
        <f t="shared" si="8"/>
        <v>46140</v>
      </c>
      <c r="F33" s="75">
        <f t="shared" si="7"/>
        <v>0.29166666666666702</v>
      </c>
      <c r="G33" s="76">
        <f t="shared" si="13"/>
        <v>1</v>
      </c>
      <c r="H33" s="77">
        <f t="shared" si="3"/>
        <v>2781846.49</v>
      </c>
      <c r="I33" s="208">
        <v>2789592</v>
      </c>
      <c r="J33" s="77">
        <f t="shared" si="22"/>
        <v>7745.5099999997765</v>
      </c>
      <c r="K33" s="91">
        <f t="shared" si="23"/>
        <v>322.729583333324</v>
      </c>
      <c r="L33" s="101"/>
    </row>
    <row r="34" spans="1:12">
      <c r="A34" s="78">
        <f t="shared" si="24"/>
        <v>28</v>
      </c>
      <c r="B34" s="74">
        <f t="shared" si="24"/>
        <v>46140</v>
      </c>
      <c r="C34" s="74">
        <f t="shared" si="2"/>
        <v>46140</v>
      </c>
      <c r="D34" s="75">
        <f t="shared" si="7"/>
        <v>0.29166666666666702</v>
      </c>
      <c r="E34" s="74">
        <f t="shared" si="8"/>
        <v>46141</v>
      </c>
      <c r="F34" s="75">
        <f t="shared" si="7"/>
        <v>0.29166666666666702</v>
      </c>
      <c r="G34" s="76">
        <f t="shared" si="13"/>
        <v>1</v>
      </c>
      <c r="H34" s="77">
        <f t="shared" si="3"/>
        <v>2789592</v>
      </c>
      <c r="I34" s="208">
        <v>2797757.19</v>
      </c>
      <c r="J34" s="77">
        <f t="shared" si="22"/>
        <v>8165.1899999999441</v>
      </c>
      <c r="K34" s="91">
        <f t="shared" si="23"/>
        <v>340.21624999999767</v>
      </c>
      <c r="L34" s="101"/>
    </row>
    <row r="35" spans="1:12">
      <c r="A35" s="78">
        <f t="shared" si="24"/>
        <v>29</v>
      </c>
      <c r="B35" s="74">
        <f t="shared" si="24"/>
        <v>46141</v>
      </c>
      <c r="C35" s="74">
        <f t="shared" si="2"/>
        <v>46141</v>
      </c>
      <c r="D35" s="75">
        <f t="shared" si="7"/>
        <v>0.29166666666666702</v>
      </c>
      <c r="E35" s="74">
        <f t="shared" si="8"/>
        <v>46142</v>
      </c>
      <c r="F35" s="75">
        <f t="shared" si="7"/>
        <v>0.29166666666666702</v>
      </c>
      <c r="G35" s="76">
        <f t="shared" si="13"/>
        <v>1</v>
      </c>
      <c r="H35" s="77">
        <f t="shared" si="3"/>
        <v>2797757.19</v>
      </c>
      <c r="I35" s="208">
        <v>2805461.83</v>
      </c>
      <c r="J35" s="77">
        <f t="shared" si="22"/>
        <v>7704.6400000001304</v>
      </c>
      <c r="K35" s="91">
        <f t="shared" si="23"/>
        <v>321.0266666666721</v>
      </c>
      <c r="L35" s="101"/>
    </row>
    <row r="36" spans="1:12">
      <c r="A36" s="78">
        <f t="shared" si="24"/>
        <v>30</v>
      </c>
      <c r="B36" s="74">
        <f t="shared" si="24"/>
        <v>46142</v>
      </c>
      <c r="C36" s="74">
        <f t="shared" si="2"/>
        <v>46142</v>
      </c>
      <c r="D36" s="75">
        <f t="shared" si="7"/>
        <v>0.29166666666666702</v>
      </c>
      <c r="E36" s="74">
        <f t="shared" si="8"/>
        <v>46143</v>
      </c>
      <c r="F36" s="75">
        <f t="shared" si="7"/>
        <v>0.29166666666666702</v>
      </c>
      <c r="G36" s="76">
        <f t="shared" si="13"/>
        <v>1</v>
      </c>
      <c r="H36" s="77">
        <f t="shared" si="3"/>
        <v>2805461.83</v>
      </c>
      <c r="I36" s="208">
        <v>2812166.33</v>
      </c>
      <c r="J36" s="77">
        <f t="shared" si="22"/>
        <v>6704.5</v>
      </c>
      <c r="K36" s="91">
        <f t="shared" si="23"/>
        <v>279.35416666666669</v>
      </c>
      <c r="L36" s="101"/>
    </row>
    <row r="37" spans="1:12">
      <c r="A37" s="78"/>
      <c r="B37" s="74"/>
      <c r="C37" s="74"/>
      <c r="D37" s="75"/>
      <c r="E37" s="74"/>
      <c r="F37" s="75"/>
      <c r="G37" s="76"/>
      <c r="H37" s="77"/>
      <c r="I37" s="208"/>
      <c r="J37" s="77"/>
      <c r="K37" s="91"/>
      <c r="L37" s="36"/>
    </row>
    <row r="38" spans="1:12">
      <c r="A38" s="78"/>
      <c r="B38" s="74"/>
      <c r="C38" s="74"/>
      <c r="D38" s="75"/>
      <c r="E38" s="74"/>
      <c r="F38" s="75"/>
      <c r="G38" s="76"/>
      <c r="H38" s="77"/>
      <c r="I38" s="208"/>
      <c r="J38" s="77"/>
      <c r="K38" s="91"/>
      <c r="L38" s="36"/>
    </row>
    <row r="39" spans="1:12">
      <c r="A39" s="78"/>
      <c r="B39" s="74"/>
      <c r="C39" s="74"/>
      <c r="D39" s="75"/>
      <c r="E39" s="74"/>
      <c r="F39" s="75"/>
      <c r="G39" s="76"/>
      <c r="H39" s="77"/>
      <c r="I39" s="208"/>
      <c r="J39" s="77"/>
      <c r="K39" s="91"/>
      <c r="L39" s="101"/>
    </row>
    <row r="40" spans="1:12">
      <c r="A40" s="82" t="s">
        <v>7</v>
      </c>
      <c r="B40" s="83"/>
      <c r="C40" s="83"/>
      <c r="D40" s="83"/>
      <c r="E40" s="83"/>
      <c r="F40" s="83"/>
      <c r="G40" s="84">
        <f>SUM(G7:G39)</f>
        <v>30</v>
      </c>
      <c r="H40" s="85"/>
      <c r="I40" s="85"/>
      <c r="J40" s="93">
        <f>SUM(J7:J39)</f>
        <v>246207.52000000002</v>
      </c>
      <c r="K40" s="93">
        <f>AVERAGE(K7:K39)</f>
        <v>341.95488888888889</v>
      </c>
      <c r="L40" s="94"/>
    </row>
    <row r="41" spans="1:12">
      <c r="A41" s="86" t="s">
        <v>127</v>
      </c>
      <c r="B41" s="87"/>
      <c r="C41" s="87"/>
      <c r="D41" s="87"/>
      <c r="E41" s="87"/>
      <c r="F41" s="87"/>
      <c r="G41" s="88">
        <f>G40/SUMPRODUCT((G7:G39&gt;0)*1)</f>
        <v>1</v>
      </c>
      <c r="H41" s="89"/>
      <c r="I41" s="89"/>
      <c r="J41" s="89"/>
      <c r="K41" s="89">
        <f>K40/SUMPRODUCT((K7:K39&gt;0)*1)</f>
        <v>11.398496296296296</v>
      </c>
      <c r="L41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26" priority="2" operator="equal">
      <formula>"APC"</formula>
    </cfRule>
  </conditionalFormatting>
  <conditionalFormatting sqref="F11:F20">
    <cfRule type="cellIs" dxfId="25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xSplit="2" ySplit="6" topLeftCell="C8" activePane="bottomRight" state="frozen"/>
      <selection pane="topRight"/>
      <selection pane="bottomLeft"/>
      <selection pane="bottomRigh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149</v>
      </c>
      <c r="D1" s="5"/>
      <c r="E1" s="5"/>
      <c r="F1" s="5"/>
    </row>
    <row r="2" spans="1:12">
      <c r="B2" s="5"/>
      <c r="C2" s="149" t="s">
        <v>40</v>
      </c>
      <c r="D2" s="5"/>
      <c r="E2" s="5"/>
      <c r="F2" s="5"/>
      <c r="L2" s="98" t="s">
        <v>151</v>
      </c>
    </row>
    <row r="3" spans="1:12">
      <c r="B3" s="5"/>
      <c r="C3" s="6" t="str">
        <f>PCIM!C3</f>
        <v>Bulan April 2026</v>
      </c>
      <c r="D3" s="5"/>
      <c r="E3" s="5"/>
      <c r="F3" s="5"/>
    </row>
    <row r="4" spans="1:12">
      <c r="B4" s="8"/>
      <c r="C4" s="47">
        <f>'Summary sales'!A4</f>
        <v>46113</v>
      </c>
      <c r="D4" s="8"/>
      <c r="E4" s="5"/>
      <c r="F4" s="5"/>
      <c r="J4" s="5" t="s">
        <v>152</v>
      </c>
      <c r="K4" s="28">
        <f>MAX(K7:K39)</f>
        <v>96.921250000004264</v>
      </c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62" t="s">
        <v>156</v>
      </c>
      <c r="I5" s="663"/>
      <c r="J5" s="675" t="s">
        <v>157</v>
      </c>
      <c r="K5" s="679" t="s">
        <v>158</v>
      </c>
      <c r="L5" s="673" t="s">
        <v>159</v>
      </c>
    </row>
    <row r="6" spans="1:12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209" t="s">
        <v>154</v>
      </c>
      <c r="J6" s="678"/>
      <c r="K6" s="680"/>
      <c r="L6" s="674"/>
    </row>
    <row r="7" spans="1:12">
      <c r="A7" s="72">
        <v>1</v>
      </c>
      <c r="B7" s="73">
        <f>C4</f>
        <v>46113</v>
      </c>
      <c r="C7" s="73">
        <f>C4</f>
        <v>46113</v>
      </c>
      <c r="D7" s="207">
        <v>0.25</v>
      </c>
      <c r="E7" s="73">
        <f>C7+1</f>
        <v>46114</v>
      </c>
      <c r="F7" s="207">
        <v>0.25</v>
      </c>
      <c r="G7" s="76">
        <f>IFERROR(((E7-C7)+(F7-D7)),"")</f>
        <v>1</v>
      </c>
      <c r="H7" s="208">
        <v>744127.54</v>
      </c>
      <c r="I7" s="208">
        <v>746402.24</v>
      </c>
      <c r="J7" s="77">
        <f t="shared" ref="J7" si="0">I7-H7</f>
        <v>2274.6999999999534</v>
      </c>
      <c r="K7" s="91">
        <f t="shared" ref="K7" si="1">J7/24</f>
        <v>94.779166666664722</v>
      </c>
      <c r="L7" s="99"/>
    </row>
    <row r="8" spans="1:12">
      <c r="A8" s="78">
        <f>A7+1</f>
        <v>2</v>
      </c>
      <c r="B8" s="74">
        <f>B7+1</f>
        <v>46114</v>
      </c>
      <c r="C8" s="74">
        <f t="shared" ref="C8:C36" si="2">B8</f>
        <v>46114</v>
      </c>
      <c r="D8" s="75">
        <f>D7</f>
        <v>0.25</v>
      </c>
      <c r="E8" s="74">
        <f>C8+1</f>
        <v>46115</v>
      </c>
      <c r="F8" s="75">
        <v>0.25</v>
      </c>
      <c r="G8" s="76">
        <f>IFERROR(((E8-C8)+(F8-D8)),"")</f>
        <v>1</v>
      </c>
      <c r="H8" s="77">
        <f t="shared" ref="H8:H13" si="3">I7</f>
        <v>746402.24</v>
      </c>
      <c r="I8" s="77">
        <v>748667.01</v>
      </c>
      <c r="J8" s="77">
        <f t="shared" ref="J8" si="4">I8-H8</f>
        <v>2264.7700000000186</v>
      </c>
      <c r="K8" s="91">
        <f t="shared" ref="K8" si="5">J8/24</f>
        <v>94.365416666667443</v>
      </c>
      <c r="L8" s="101"/>
    </row>
    <row r="9" spans="1:12">
      <c r="A9" s="78">
        <f t="shared" ref="A9:B24" si="6">A8+1</f>
        <v>3</v>
      </c>
      <c r="B9" s="74">
        <f t="shared" si="6"/>
        <v>46115</v>
      </c>
      <c r="C9" s="74">
        <f t="shared" si="2"/>
        <v>46115</v>
      </c>
      <c r="D9" s="75">
        <f t="shared" ref="D9:D36" si="7">D8</f>
        <v>0.25</v>
      </c>
      <c r="E9" s="74">
        <f t="shared" ref="E9:E36" si="8">C9+1</f>
        <v>46116</v>
      </c>
      <c r="F9" s="75">
        <v>0.25</v>
      </c>
      <c r="G9" s="76">
        <f>IFERROR(((E9-C9)+(F9-D9)),"")</f>
        <v>1</v>
      </c>
      <c r="H9" s="77">
        <f t="shared" si="3"/>
        <v>748667.01</v>
      </c>
      <c r="I9" s="77">
        <v>750890.5</v>
      </c>
      <c r="J9" s="77">
        <f t="shared" ref="J9" si="9">I9-H9</f>
        <v>2223.4899999999907</v>
      </c>
      <c r="K9" s="91">
        <f t="shared" ref="K9" si="10">J9/24</f>
        <v>92.645416666666279</v>
      </c>
      <c r="L9" s="101"/>
    </row>
    <row r="10" spans="1:12">
      <c r="A10" s="78">
        <f t="shared" si="6"/>
        <v>4</v>
      </c>
      <c r="B10" s="74">
        <f t="shared" si="6"/>
        <v>46116</v>
      </c>
      <c r="C10" s="74">
        <f t="shared" si="2"/>
        <v>46116</v>
      </c>
      <c r="D10" s="75">
        <f t="shared" si="7"/>
        <v>0.25</v>
      </c>
      <c r="E10" s="74">
        <f t="shared" si="8"/>
        <v>46117</v>
      </c>
      <c r="F10" s="75">
        <v>0.25</v>
      </c>
      <c r="G10" s="76">
        <f>IFERROR(((E10-C10)+(F10-D10)),"")</f>
        <v>1</v>
      </c>
      <c r="H10" s="77">
        <f t="shared" si="3"/>
        <v>750890.5</v>
      </c>
      <c r="I10" s="77">
        <v>750890.5</v>
      </c>
      <c r="J10" s="77">
        <f t="shared" ref="J10" si="11">I10-H10</f>
        <v>0</v>
      </c>
      <c r="K10" s="91">
        <f t="shared" ref="K10" si="12">J10/24</f>
        <v>0</v>
      </c>
      <c r="L10" s="36"/>
    </row>
    <row r="11" spans="1:12">
      <c r="A11" s="78">
        <f t="shared" si="6"/>
        <v>5</v>
      </c>
      <c r="B11" s="74">
        <f t="shared" si="6"/>
        <v>46117</v>
      </c>
      <c r="C11" s="74">
        <f t="shared" si="2"/>
        <v>46117</v>
      </c>
      <c r="D11" s="75">
        <f t="shared" si="7"/>
        <v>0.25</v>
      </c>
      <c r="E11" s="74">
        <f t="shared" si="8"/>
        <v>46118</v>
      </c>
      <c r="F11" s="75">
        <v>0.25</v>
      </c>
      <c r="G11" s="76">
        <f t="shared" ref="G11:G36" si="13">IFERROR(((E11-C11)+(F11-D11)),"")</f>
        <v>1</v>
      </c>
      <c r="H11" s="77">
        <f t="shared" si="3"/>
        <v>750890.5</v>
      </c>
      <c r="I11" s="77">
        <v>750890.5</v>
      </c>
      <c r="J11" s="77">
        <f t="shared" ref="J11" si="14">I11-H11</f>
        <v>0</v>
      </c>
      <c r="K11" s="91">
        <f t="shared" ref="K11" si="15">J11/24</f>
        <v>0</v>
      </c>
      <c r="L11" s="101"/>
    </row>
    <row r="12" spans="1:12">
      <c r="A12" s="78">
        <f t="shared" si="6"/>
        <v>6</v>
      </c>
      <c r="B12" s="74">
        <f t="shared" si="6"/>
        <v>46118</v>
      </c>
      <c r="C12" s="74">
        <f t="shared" si="2"/>
        <v>46118</v>
      </c>
      <c r="D12" s="75">
        <f t="shared" si="7"/>
        <v>0.25</v>
      </c>
      <c r="E12" s="74">
        <f t="shared" si="8"/>
        <v>46119</v>
      </c>
      <c r="F12" s="75">
        <v>0.25</v>
      </c>
      <c r="G12" s="76">
        <f t="shared" si="13"/>
        <v>1</v>
      </c>
      <c r="H12" s="77">
        <f t="shared" si="3"/>
        <v>750890.5</v>
      </c>
      <c r="I12" s="77">
        <v>752681.63</v>
      </c>
      <c r="J12" s="77">
        <f t="shared" ref="J12" si="16">I12-H12</f>
        <v>1791.1300000000047</v>
      </c>
      <c r="K12" s="91">
        <f t="shared" ref="K12" si="17">J12/24</f>
        <v>74.630416666666861</v>
      </c>
      <c r="L12" s="101"/>
    </row>
    <row r="13" spans="1:12">
      <c r="A13" s="78">
        <f t="shared" si="6"/>
        <v>7</v>
      </c>
      <c r="B13" s="74">
        <f t="shared" si="6"/>
        <v>46119</v>
      </c>
      <c r="C13" s="74">
        <f t="shared" si="2"/>
        <v>46119</v>
      </c>
      <c r="D13" s="75">
        <f t="shared" si="7"/>
        <v>0.25</v>
      </c>
      <c r="E13" s="74">
        <f t="shared" si="8"/>
        <v>46120</v>
      </c>
      <c r="F13" s="75">
        <v>0.25</v>
      </c>
      <c r="G13" s="76">
        <f t="shared" si="13"/>
        <v>1</v>
      </c>
      <c r="H13" s="77">
        <f t="shared" si="3"/>
        <v>752681.63</v>
      </c>
      <c r="I13" s="77">
        <v>754728.35</v>
      </c>
      <c r="J13" s="77">
        <f t="shared" ref="J13" si="18">I13-H13</f>
        <v>2046.7199999999721</v>
      </c>
      <c r="K13" s="91">
        <f t="shared" ref="K13" si="19">J13/24</f>
        <v>85.279999999998836</v>
      </c>
      <c r="L13" s="101"/>
    </row>
    <row r="14" spans="1:12">
      <c r="A14" s="78">
        <f t="shared" si="6"/>
        <v>8</v>
      </c>
      <c r="B14" s="74">
        <f t="shared" si="6"/>
        <v>46120</v>
      </c>
      <c r="C14" s="74">
        <f t="shared" si="2"/>
        <v>46120</v>
      </c>
      <c r="D14" s="75">
        <f t="shared" si="7"/>
        <v>0.25</v>
      </c>
      <c r="E14" s="74">
        <f t="shared" si="8"/>
        <v>46121</v>
      </c>
      <c r="F14" s="75">
        <v>0.25</v>
      </c>
      <c r="G14" s="76">
        <f t="shared" si="13"/>
        <v>1</v>
      </c>
      <c r="H14" s="77">
        <f t="shared" ref="H14:H36" si="20">I13</f>
        <v>754728.35</v>
      </c>
      <c r="I14" s="77">
        <v>756660.61</v>
      </c>
      <c r="J14" s="77">
        <f t="shared" ref="J14" si="21">I14-H14</f>
        <v>1932.2600000000093</v>
      </c>
      <c r="K14" s="91">
        <f t="shared" ref="K14" si="22">J14/24</f>
        <v>80.510833333333721</v>
      </c>
      <c r="L14" s="101"/>
    </row>
    <row r="15" spans="1:12">
      <c r="A15" s="78">
        <f t="shared" si="6"/>
        <v>9</v>
      </c>
      <c r="B15" s="74">
        <f t="shared" si="6"/>
        <v>46121</v>
      </c>
      <c r="C15" s="74">
        <f t="shared" si="2"/>
        <v>46121</v>
      </c>
      <c r="D15" s="75">
        <f t="shared" si="7"/>
        <v>0.25</v>
      </c>
      <c r="E15" s="74">
        <f t="shared" si="8"/>
        <v>46122</v>
      </c>
      <c r="F15" s="75">
        <v>0.25</v>
      </c>
      <c r="G15" s="76">
        <f t="shared" si="13"/>
        <v>1</v>
      </c>
      <c r="H15" s="77">
        <f t="shared" si="20"/>
        <v>756660.61</v>
      </c>
      <c r="I15" s="77">
        <v>758572.02</v>
      </c>
      <c r="J15" s="77">
        <f t="shared" ref="J15:J36" si="23">I15-H15</f>
        <v>1911.4100000000326</v>
      </c>
      <c r="K15" s="91">
        <f t="shared" ref="K15:K36" si="24">J15/24</f>
        <v>79.642083333334696</v>
      </c>
      <c r="L15" s="101"/>
    </row>
    <row r="16" spans="1:12">
      <c r="A16" s="78">
        <f t="shared" si="6"/>
        <v>10</v>
      </c>
      <c r="B16" s="74">
        <f t="shared" si="6"/>
        <v>46122</v>
      </c>
      <c r="C16" s="74">
        <f t="shared" si="2"/>
        <v>46122</v>
      </c>
      <c r="D16" s="75">
        <f t="shared" si="7"/>
        <v>0.25</v>
      </c>
      <c r="E16" s="74">
        <f t="shared" si="8"/>
        <v>46123</v>
      </c>
      <c r="F16" s="75">
        <v>0.25</v>
      </c>
      <c r="G16" s="76">
        <f t="shared" si="13"/>
        <v>1</v>
      </c>
      <c r="H16" s="77">
        <f t="shared" si="20"/>
        <v>758572.02</v>
      </c>
      <c r="I16" s="77">
        <v>760269.73</v>
      </c>
      <c r="J16" s="77">
        <f t="shared" si="23"/>
        <v>1697.7099999999627</v>
      </c>
      <c r="K16" s="91">
        <f t="shared" si="24"/>
        <v>70.737916666665114</v>
      </c>
      <c r="L16" s="101"/>
    </row>
    <row r="17" spans="1:14">
      <c r="A17" s="78">
        <f t="shared" si="6"/>
        <v>11</v>
      </c>
      <c r="B17" s="74">
        <f t="shared" si="6"/>
        <v>46123</v>
      </c>
      <c r="C17" s="74">
        <f t="shared" si="2"/>
        <v>46123</v>
      </c>
      <c r="D17" s="75">
        <f t="shared" si="7"/>
        <v>0.25</v>
      </c>
      <c r="E17" s="74">
        <f t="shared" si="8"/>
        <v>46124</v>
      </c>
      <c r="F17" s="75">
        <v>0.25</v>
      </c>
      <c r="G17" s="76">
        <f t="shared" si="13"/>
        <v>1</v>
      </c>
      <c r="H17" s="77">
        <f t="shared" si="20"/>
        <v>760269.73</v>
      </c>
      <c r="I17" s="77">
        <v>762141.53</v>
      </c>
      <c r="J17" s="77">
        <f t="shared" si="23"/>
        <v>1871.8000000000466</v>
      </c>
      <c r="K17" s="91">
        <f t="shared" si="24"/>
        <v>77.991666666668607</v>
      </c>
      <c r="L17" s="101"/>
    </row>
    <row r="18" spans="1:14">
      <c r="A18" s="78">
        <f t="shared" si="6"/>
        <v>12</v>
      </c>
      <c r="B18" s="74">
        <f t="shared" si="6"/>
        <v>46124</v>
      </c>
      <c r="C18" s="74">
        <f t="shared" si="2"/>
        <v>46124</v>
      </c>
      <c r="D18" s="75">
        <f t="shared" si="7"/>
        <v>0.25</v>
      </c>
      <c r="E18" s="74">
        <f t="shared" si="8"/>
        <v>46125</v>
      </c>
      <c r="F18" s="75">
        <v>0.25</v>
      </c>
      <c r="G18" s="76">
        <f t="shared" si="13"/>
        <v>1</v>
      </c>
      <c r="H18" s="77">
        <f t="shared" si="20"/>
        <v>762141.53</v>
      </c>
      <c r="I18" s="77">
        <v>763996.13</v>
      </c>
      <c r="J18" s="77">
        <f t="shared" si="23"/>
        <v>1854.5999999999767</v>
      </c>
      <c r="K18" s="91">
        <f t="shared" si="24"/>
        <v>77.274999999999025</v>
      </c>
      <c r="L18" s="101"/>
    </row>
    <row r="19" spans="1:14">
      <c r="A19" s="78">
        <f t="shared" si="6"/>
        <v>13</v>
      </c>
      <c r="B19" s="74">
        <f t="shared" si="6"/>
        <v>46125</v>
      </c>
      <c r="C19" s="74">
        <f t="shared" si="2"/>
        <v>46125</v>
      </c>
      <c r="D19" s="75">
        <f t="shared" si="7"/>
        <v>0.25</v>
      </c>
      <c r="E19" s="74">
        <f t="shared" si="8"/>
        <v>46126</v>
      </c>
      <c r="F19" s="75">
        <v>0.25</v>
      </c>
      <c r="G19" s="76">
        <f t="shared" si="13"/>
        <v>1</v>
      </c>
      <c r="H19" s="77">
        <f t="shared" si="20"/>
        <v>763996.13</v>
      </c>
      <c r="I19" s="77">
        <v>765619.9</v>
      </c>
      <c r="J19" s="77">
        <f t="shared" si="23"/>
        <v>1623.7700000000186</v>
      </c>
      <c r="K19" s="91">
        <f t="shared" si="24"/>
        <v>67.657083333334114</v>
      </c>
      <c r="L19" s="101"/>
      <c r="N19" s="3"/>
    </row>
    <row r="20" spans="1:14">
      <c r="A20" s="78">
        <f t="shared" si="6"/>
        <v>14</v>
      </c>
      <c r="B20" s="74">
        <f t="shared" si="6"/>
        <v>46126</v>
      </c>
      <c r="C20" s="74">
        <f t="shared" si="2"/>
        <v>46126</v>
      </c>
      <c r="D20" s="75">
        <f t="shared" si="7"/>
        <v>0.25</v>
      </c>
      <c r="E20" s="74">
        <f t="shared" si="8"/>
        <v>46127</v>
      </c>
      <c r="F20" s="75">
        <v>0.25</v>
      </c>
      <c r="G20" s="76">
        <f t="shared" si="13"/>
        <v>1</v>
      </c>
      <c r="H20" s="77">
        <f t="shared" si="20"/>
        <v>765619.9</v>
      </c>
      <c r="I20" s="77">
        <v>767537.85</v>
      </c>
      <c r="J20" s="77">
        <f t="shared" si="23"/>
        <v>1917.9499999999534</v>
      </c>
      <c r="K20" s="91">
        <f t="shared" si="24"/>
        <v>79.914583333331393</v>
      </c>
      <c r="L20" s="101"/>
    </row>
    <row r="21" spans="1:14">
      <c r="A21" s="78">
        <f t="shared" si="6"/>
        <v>15</v>
      </c>
      <c r="B21" s="74">
        <f t="shared" si="6"/>
        <v>46127</v>
      </c>
      <c r="C21" s="74">
        <f t="shared" si="2"/>
        <v>46127</v>
      </c>
      <c r="D21" s="75">
        <f t="shared" si="7"/>
        <v>0.25</v>
      </c>
      <c r="E21" s="74">
        <f t="shared" si="8"/>
        <v>46128</v>
      </c>
      <c r="F21" s="75">
        <v>0.25</v>
      </c>
      <c r="G21" s="76">
        <f t="shared" si="13"/>
        <v>1</v>
      </c>
      <c r="H21" s="77">
        <f t="shared" si="20"/>
        <v>767537.85</v>
      </c>
      <c r="I21" s="77">
        <v>769520.46</v>
      </c>
      <c r="J21" s="77">
        <f t="shared" si="23"/>
        <v>1982.609999999986</v>
      </c>
      <c r="K21" s="91">
        <f t="shared" si="24"/>
        <v>82.608749999999418</v>
      </c>
      <c r="L21" s="101"/>
    </row>
    <row r="22" spans="1:14">
      <c r="A22" s="78">
        <f t="shared" si="6"/>
        <v>16</v>
      </c>
      <c r="B22" s="74">
        <f t="shared" si="6"/>
        <v>46128</v>
      </c>
      <c r="C22" s="74">
        <f t="shared" si="2"/>
        <v>46128</v>
      </c>
      <c r="D22" s="75">
        <f t="shared" si="7"/>
        <v>0.25</v>
      </c>
      <c r="E22" s="74">
        <f t="shared" si="8"/>
        <v>46129</v>
      </c>
      <c r="F22" s="75">
        <v>0.25</v>
      </c>
      <c r="G22" s="76">
        <f t="shared" si="13"/>
        <v>1</v>
      </c>
      <c r="H22" s="77">
        <f t="shared" si="20"/>
        <v>769520.46</v>
      </c>
      <c r="I22" s="77">
        <v>771469.08</v>
      </c>
      <c r="J22" s="77">
        <f t="shared" si="23"/>
        <v>1948.6199999999953</v>
      </c>
      <c r="K22" s="91">
        <f t="shared" si="24"/>
        <v>81.192499999999811</v>
      </c>
      <c r="L22" s="101"/>
    </row>
    <row r="23" spans="1:14">
      <c r="A23" s="78">
        <f t="shared" si="6"/>
        <v>17</v>
      </c>
      <c r="B23" s="74">
        <f t="shared" si="6"/>
        <v>46129</v>
      </c>
      <c r="C23" s="74">
        <f t="shared" si="2"/>
        <v>46129</v>
      </c>
      <c r="D23" s="75">
        <f t="shared" si="7"/>
        <v>0.25</v>
      </c>
      <c r="E23" s="74">
        <f t="shared" si="8"/>
        <v>46130</v>
      </c>
      <c r="F23" s="75">
        <v>0.25</v>
      </c>
      <c r="G23" s="76">
        <f t="shared" si="13"/>
        <v>1</v>
      </c>
      <c r="H23" s="77">
        <f t="shared" si="20"/>
        <v>771469.08</v>
      </c>
      <c r="I23" s="77">
        <v>773497.38</v>
      </c>
      <c r="J23" s="77">
        <f t="shared" si="23"/>
        <v>2028.3000000000466</v>
      </c>
      <c r="K23" s="91">
        <f t="shared" si="24"/>
        <v>84.512500000001936</v>
      </c>
      <c r="L23" s="36"/>
    </row>
    <row r="24" spans="1:14">
      <c r="A24" s="78">
        <f t="shared" si="6"/>
        <v>18</v>
      </c>
      <c r="B24" s="74">
        <f t="shared" si="6"/>
        <v>46130</v>
      </c>
      <c r="C24" s="74">
        <f t="shared" si="2"/>
        <v>46130</v>
      </c>
      <c r="D24" s="75">
        <f t="shared" si="7"/>
        <v>0.25</v>
      </c>
      <c r="E24" s="74">
        <f t="shared" si="8"/>
        <v>46131</v>
      </c>
      <c r="F24" s="75">
        <v>0.25</v>
      </c>
      <c r="G24" s="76">
        <f t="shared" si="13"/>
        <v>1</v>
      </c>
      <c r="H24" s="77">
        <f t="shared" si="20"/>
        <v>773497.38</v>
      </c>
      <c r="I24" s="77">
        <v>775463.14</v>
      </c>
      <c r="J24" s="77">
        <f t="shared" si="23"/>
        <v>1965.7600000000093</v>
      </c>
      <c r="K24" s="91">
        <f t="shared" si="24"/>
        <v>81.90666666666705</v>
      </c>
      <c r="L24" s="36"/>
    </row>
    <row r="25" spans="1:14">
      <c r="A25" s="78">
        <f t="shared" ref="A25:B36" si="25">A24+1</f>
        <v>19</v>
      </c>
      <c r="B25" s="74">
        <f t="shared" si="25"/>
        <v>46131</v>
      </c>
      <c r="C25" s="74">
        <f t="shared" si="2"/>
        <v>46131</v>
      </c>
      <c r="D25" s="75">
        <f t="shared" si="7"/>
        <v>0.25</v>
      </c>
      <c r="E25" s="74">
        <f t="shared" si="8"/>
        <v>46132</v>
      </c>
      <c r="F25" s="75">
        <v>0.25</v>
      </c>
      <c r="G25" s="76">
        <f t="shared" si="13"/>
        <v>1</v>
      </c>
      <c r="H25" s="77">
        <f t="shared" si="20"/>
        <v>775463.14</v>
      </c>
      <c r="I25" s="77">
        <v>777435.54</v>
      </c>
      <c r="J25" s="77">
        <f t="shared" si="23"/>
        <v>1972.4000000000233</v>
      </c>
      <c r="K25" s="91">
        <f t="shared" si="24"/>
        <v>82.183333333334303</v>
      </c>
      <c r="L25" s="36"/>
    </row>
    <row r="26" spans="1:14">
      <c r="A26" s="78">
        <f t="shared" si="25"/>
        <v>20</v>
      </c>
      <c r="B26" s="74">
        <f t="shared" si="25"/>
        <v>46132</v>
      </c>
      <c r="C26" s="74">
        <f t="shared" si="2"/>
        <v>46132</v>
      </c>
      <c r="D26" s="75">
        <f t="shared" si="7"/>
        <v>0.25</v>
      </c>
      <c r="E26" s="74">
        <f t="shared" si="8"/>
        <v>46133</v>
      </c>
      <c r="F26" s="75">
        <v>0.25</v>
      </c>
      <c r="G26" s="76">
        <f t="shared" si="13"/>
        <v>1</v>
      </c>
      <c r="H26" s="77">
        <f t="shared" si="20"/>
        <v>777435.54</v>
      </c>
      <c r="I26" s="77">
        <v>779461.87</v>
      </c>
      <c r="J26" s="77">
        <f t="shared" si="23"/>
        <v>2026.3299999999581</v>
      </c>
      <c r="K26" s="91">
        <f t="shared" si="24"/>
        <v>84.430416666664925</v>
      </c>
      <c r="L26" s="36"/>
    </row>
    <row r="27" spans="1:14">
      <c r="A27" s="78">
        <f t="shared" si="25"/>
        <v>21</v>
      </c>
      <c r="B27" s="74">
        <f t="shared" si="25"/>
        <v>46133</v>
      </c>
      <c r="C27" s="74">
        <f t="shared" si="2"/>
        <v>46133</v>
      </c>
      <c r="D27" s="75">
        <f t="shared" si="7"/>
        <v>0.25</v>
      </c>
      <c r="E27" s="74">
        <f t="shared" si="8"/>
        <v>46134</v>
      </c>
      <c r="F27" s="75">
        <v>0.25</v>
      </c>
      <c r="G27" s="76">
        <f t="shared" si="13"/>
        <v>1</v>
      </c>
      <c r="H27" s="77">
        <f t="shared" si="20"/>
        <v>779461.87</v>
      </c>
      <c r="I27" s="77">
        <v>781404.07</v>
      </c>
      <c r="J27" s="77">
        <f t="shared" si="23"/>
        <v>1942.1999999999534</v>
      </c>
      <c r="K27" s="91">
        <f t="shared" si="24"/>
        <v>80.924999999998064</v>
      </c>
      <c r="L27" s="36"/>
    </row>
    <row r="28" spans="1:14">
      <c r="A28" s="78">
        <f t="shared" si="25"/>
        <v>22</v>
      </c>
      <c r="B28" s="74">
        <f t="shared" si="25"/>
        <v>46134</v>
      </c>
      <c r="C28" s="74">
        <f t="shared" si="2"/>
        <v>46134</v>
      </c>
      <c r="D28" s="75">
        <f t="shared" si="7"/>
        <v>0.25</v>
      </c>
      <c r="E28" s="74">
        <f t="shared" si="8"/>
        <v>46135</v>
      </c>
      <c r="F28" s="75">
        <v>0.25</v>
      </c>
      <c r="G28" s="76">
        <f t="shared" si="13"/>
        <v>1</v>
      </c>
      <c r="H28" s="77">
        <f t="shared" si="20"/>
        <v>781404.07</v>
      </c>
      <c r="I28" s="77">
        <v>783401.36</v>
      </c>
      <c r="J28" s="77">
        <f t="shared" si="23"/>
        <v>1997.2900000000373</v>
      </c>
      <c r="K28" s="91">
        <f t="shared" si="24"/>
        <v>83.220416666668214</v>
      </c>
      <c r="L28" s="36"/>
    </row>
    <row r="29" spans="1:14">
      <c r="A29" s="78">
        <f t="shared" si="25"/>
        <v>23</v>
      </c>
      <c r="B29" s="74">
        <f t="shared" si="25"/>
        <v>46135</v>
      </c>
      <c r="C29" s="74">
        <f t="shared" si="2"/>
        <v>46135</v>
      </c>
      <c r="D29" s="75">
        <f t="shared" si="7"/>
        <v>0.25</v>
      </c>
      <c r="E29" s="74">
        <f t="shared" si="8"/>
        <v>46136</v>
      </c>
      <c r="F29" s="75">
        <v>0.25</v>
      </c>
      <c r="G29" s="76">
        <f t="shared" si="13"/>
        <v>1</v>
      </c>
      <c r="H29" s="77">
        <f t="shared" si="20"/>
        <v>783401.36</v>
      </c>
      <c r="I29" s="77">
        <v>785476.27</v>
      </c>
      <c r="J29" s="77">
        <f t="shared" si="23"/>
        <v>2074.9100000000326</v>
      </c>
      <c r="K29" s="91">
        <f t="shared" si="24"/>
        <v>86.454583333334696</v>
      </c>
      <c r="L29" s="36"/>
    </row>
    <row r="30" spans="1:14">
      <c r="A30" s="78">
        <f t="shared" si="25"/>
        <v>24</v>
      </c>
      <c r="B30" s="74">
        <f t="shared" si="25"/>
        <v>46136</v>
      </c>
      <c r="C30" s="74">
        <f t="shared" si="2"/>
        <v>46136</v>
      </c>
      <c r="D30" s="75">
        <f t="shared" si="7"/>
        <v>0.25</v>
      </c>
      <c r="E30" s="74">
        <f t="shared" si="8"/>
        <v>46137</v>
      </c>
      <c r="F30" s="75">
        <v>0.25</v>
      </c>
      <c r="G30" s="76">
        <f t="shared" si="13"/>
        <v>1</v>
      </c>
      <c r="H30" s="77">
        <f t="shared" si="20"/>
        <v>785476.27</v>
      </c>
      <c r="I30" s="77">
        <v>787502.16</v>
      </c>
      <c r="J30" s="77">
        <f t="shared" si="23"/>
        <v>2025.890000000014</v>
      </c>
      <c r="K30" s="91">
        <f t="shared" si="24"/>
        <v>84.412083333333911</v>
      </c>
      <c r="L30" s="36"/>
    </row>
    <row r="31" spans="1:14">
      <c r="A31" s="78">
        <f t="shared" si="25"/>
        <v>25</v>
      </c>
      <c r="B31" s="74">
        <f t="shared" si="25"/>
        <v>46137</v>
      </c>
      <c r="C31" s="74">
        <f t="shared" si="2"/>
        <v>46137</v>
      </c>
      <c r="D31" s="75">
        <f t="shared" si="7"/>
        <v>0.25</v>
      </c>
      <c r="E31" s="74">
        <f t="shared" si="8"/>
        <v>46138</v>
      </c>
      <c r="F31" s="75">
        <v>0.25</v>
      </c>
      <c r="G31" s="76">
        <f t="shared" si="13"/>
        <v>1</v>
      </c>
      <c r="H31" s="77">
        <f t="shared" si="20"/>
        <v>787502.16</v>
      </c>
      <c r="I31" s="77">
        <v>789472.46</v>
      </c>
      <c r="J31" s="77">
        <f t="shared" si="23"/>
        <v>1970.2999999999302</v>
      </c>
      <c r="K31" s="91">
        <f t="shared" si="24"/>
        <v>82.095833333330418</v>
      </c>
      <c r="L31" s="36"/>
    </row>
    <row r="32" spans="1:14">
      <c r="A32" s="78">
        <f t="shared" si="25"/>
        <v>26</v>
      </c>
      <c r="B32" s="74">
        <f t="shared" si="25"/>
        <v>46138</v>
      </c>
      <c r="C32" s="74">
        <f t="shared" si="2"/>
        <v>46138</v>
      </c>
      <c r="D32" s="75">
        <f t="shared" si="7"/>
        <v>0.25</v>
      </c>
      <c r="E32" s="74">
        <f t="shared" si="8"/>
        <v>46139</v>
      </c>
      <c r="F32" s="75">
        <v>0.25</v>
      </c>
      <c r="G32" s="76">
        <f t="shared" si="13"/>
        <v>1</v>
      </c>
      <c r="H32" s="77">
        <f t="shared" si="20"/>
        <v>789472.46</v>
      </c>
      <c r="I32" s="77">
        <v>791550.67</v>
      </c>
      <c r="J32" s="77">
        <f t="shared" si="23"/>
        <v>2078.2100000000792</v>
      </c>
      <c r="K32" s="91">
        <f t="shared" si="24"/>
        <v>86.592083333336632</v>
      </c>
      <c r="L32" s="36"/>
    </row>
    <row r="33" spans="1:12">
      <c r="A33" s="78">
        <f t="shared" si="25"/>
        <v>27</v>
      </c>
      <c r="B33" s="74">
        <f t="shared" si="25"/>
        <v>46139</v>
      </c>
      <c r="C33" s="74">
        <f t="shared" si="2"/>
        <v>46139</v>
      </c>
      <c r="D33" s="75">
        <f t="shared" si="7"/>
        <v>0.25</v>
      </c>
      <c r="E33" s="74">
        <f t="shared" si="8"/>
        <v>46140</v>
      </c>
      <c r="F33" s="75">
        <v>0.25</v>
      </c>
      <c r="G33" s="76">
        <f t="shared" si="13"/>
        <v>1</v>
      </c>
      <c r="H33" s="77">
        <f t="shared" si="20"/>
        <v>791550.67</v>
      </c>
      <c r="I33" s="208">
        <v>793544.41</v>
      </c>
      <c r="J33" s="77">
        <f t="shared" si="23"/>
        <v>1993.7399999999907</v>
      </c>
      <c r="K33" s="91">
        <f t="shared" si="24"/>
        <v>83.072499999999607</v>
      </c>
      <c r="L33" s="36"/>
    </row>
    <row r="34" spans="1:12">
      <c r="A34" s="78">
        <f t="shared" si="25"/>
        <v>28</v>
      </c>
      <c r="B34" s="74">
        <f t="shared" si="25"/>
        <v>46140</v>
      </c>
      <c r="C34" s="74">
        <f t="shared" si="2"/>
        <v>46140</v>
      </c>
      <c r="D34" s="75">
        <f t="shared" si="7"/>
        <v>0.25</v>
      </c>
      <c r="E34" s="74">
        <f t="shared" si="8"/>
        <v>46141</v>
      </c>
      <c r="F34" s="75">
        <v>0.25</v>
      </c>
      <c r="G34" s="76">
        <f t="shared" si="13"/>
        <v>1</v>
      </c>
      <c r="H34" s="77">
        <f t="shared" si="20"/>
        <v>793544.41</v>
      </c>
      <c r="I34" s="208">
        <v>795592.39</v>
      </c>
      <c r="J34" s="77">
        <f t="shared" si="23"/>
        <v>2047.9799999999814</v>
      </c>
      <c r="K34" s="91">
        <f t="shared" si="24"/>
        <v>85.332499999999229</v>
      </c>
      <c r="L34" s="36"/>
    </row>
    <row r="35" spans="1:12">
      <c r="A35" s="78">
        <f t="shared" si="25"/>
        <v>29</v>
      </c>
      <c r="B35" s="74">
        <f t="shared" si="25"/>
        <v>46141</v>
      </c>
      <c r="C35" s="74">
        <f t="shared" si="2"/>
        <v>46141</v>
      </c>
      <c r="D35" s="75">
        <f t="shared" si="7"/>
        <v>0.25</v>
      </c>
      <c r="E35" s="74">
        <f t="shared" si="8"/>
        <v>46142</v>
      </c>
      <c r="F35" s="75">
        <v>0.25</v>
      </c>
      <c r="G35" s="76">
        <f t="shared" si="13"/>
        <v>1</v>
      </c>
      <c r="H35" s="77">
        <f t="shared" si="20"/>
        <v>795592.39</v>
      </c>
      <c r="I35" s="208">
        <v>797602.07</v>
      </c>
      <c r="J35" s="77">
        <f t="shared" si="23"/>
        <v>2009.6799999999348</v>
      </c>
      <c r="K35" s="91">
        <f t="shared" si="24"/>
        <v>83.73666666666395</v>
      </c>
      <c r="L35" s="36"/>
    </row>
    <row r="36" spans="1:12">
      <c r="A36" s="78">
        <f t="shared" si="25"/>
        <v>30</v>
      </c>
      <c r="B36" s="74">
        <f t="shared" si="25"/>
        <v>46142</v>
      </c>
      <c r="C36" s="74">
        <f t="shared" si="2"/>
        <v>46142</v>
      </c>
      <c r="D36" s="75">
        <f t="shared" si="7"/>
        <v>0.25</v>
      </c>
      <c r="E36" s="74">
        <f t="shared" si="8"/>
        <v>46143</v>
      </c>
      <c r="F36" s="75">
        <v>0.25</v>
      </c>
      <c r="G36" s="76">
        <f t="shared" si="13"/>
        <v>1</v>
      </c>
      <c r="H36" s="77">
        <f t="shared" si="20"/>
        <v>797602.07</v>
      </c>
      <c r="I36" s="208">
        <v>799928.18</v>
      </c>
      <c r="J36" s="77">
        <f t="shared" si="23"/>
        <v>2326.1100000001024</v>
      </c>
      <c r="K36" s="91">
        <f t="shared" si="24"/>
        <v>96.921250000004264</v>
      </c>
      <c r="L36" s="36"/>
    </row>
    <row r="37" spans="1:12">
      <c r="A37" s="78"/>
      <c r="B37" s="74"/>
      <c r="C37" s="74"/>
      <c r="D37" s="75"/>
      <c r="E37" s="74"/>
      <c r="F37" s="75"/>
      <c r="G37" s="76"/>
      <c r="H37" s="77"/>
      <c r="I37" s="208"/>
      <c r="J37" s="77"/>
      <c r="K37" s="91"/>
      <c r="L37" s="36"/>
    </row>
    <row r="38" spans="1:12">
      <c r="A38" s="78"/>
      <c r="B38" s="74"/>
      <c r="C38" s="74"/>
      <c r="D38" s="75"/>
      <c r="E38" s="74"/>
      <c r="F38" s="75"/>
      <c r="G38" s="76"/>
      <c r="H38" s="77"/>
      <c r="I38" s="208"/>
      <c r="J38" s="77"/>
      <c r="K38" s="91"/>
      <c r="L38" s="36"/>
    </row>
    <row r="39" spans="1:12">
      <c r="A39" s="78"/>
      <c r="B39" s="74"/>
      <c r="C39" s="74"/>
      <c r="D39" s="75"/>
      <c r="E39" s="74"/>
      <c r="F39" s="75"/>
      <c r="G39" s="76"/>
      <c r="H39" s="77"/>
      <c r="I39" s="208"/>
      <c r="J39" s="77"/>
      <c r="K39" s="91"/>
      <c r="L39" s="101"/>
    </row>
    <row r="40" spans="1:12">
      <c r="A40" s="82" t="s">
        <v>7</v>
      </c>
      <c r="B40" s="83"/>
      <c r="C40" s="83"/>
      <c r="D40" s="83"/>
      <c r="E40" s="83"/>
      <c r="F40" s="83"/>
      <c r="G40" s="84">
        <f>SUM(G7:G39)</f>
        <v>30</v>
      </c>
      <c r="H40" s="85"/>
      <c r="I40" s="85"/>
      <c r="J40" s="93">
        <f>SUM(J7:J39)</f>
        <v>55800.640000000014</v>
      </c>
      <c r="K40" s="93">
        <f>AVERAGE(K7:K39)</f>
        <v>77.500888888888909</v>
      </c>
      <c r="L40" s="94"/>
    </row>
    <row r="41" spans="1:12">
      <c r="A41" s="86" t="s">
        <v>127</v>
      </c>
      <c r="B41" s="87"/>
      <c r="C41" s="87"/>
      <c r="D41" s="87"/>
      <c r="E41" s="87"/>
      <c r="F41" s="87"/>
      <c r="G41" s="88">
        <f>G40/SUMPRODUCT((G7:G39&gt;0)*1)</f>
        <v>1</v>
      </c>
      <c r="H41" s="89"/>
      <c r="I41" s="89"/>
      <c r="J41" s="89"/>
      <c r="K41" s="89">
        <f>K40/SUMPRODUCT((K7:K39&gt;0)*1)</f>
        <v>2.7678888888888897</v>
      </c>
      <c r="L41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24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xSplit="2" ySplit="6" topLeftCell="C7" activePane="bottomRight" state="frozen"/>
      <selection pane="topRight"/>
      <selection pane="bottomLeft"/>
      <selection pane="bottomRigh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149</v>
      </c>
      <c r="D1" s="5"/>
      <c r="E1" s="5"/>
      <c r="F1" s="5"/>
    </row>
    <row r="2" spans="1:12">
      <c r="B2" s="5"/>
      <c r="C2" s="149" t="s">
        <v>39</v>
      </c>
      <c r="D2" s="5"/>
      <c r="E2" s="5"/>
      <c r="F2" s="5"/>
      <c r="L2" s="98" t="s">
        <v>151</v>
      </c>
    </row>
    <row r="3" spans="1:12">
      <c r="B3" s="5"/>
      <c r="C3" s="6" t="str">
        <f>PCIM!C3</f>
        <v>Bulan April 2026</v>
      </c>
      <c r="D3" s="5"/>
      <c r="E3" s="5"/>
      <c r="F3" s="5"/>
    </row>
    <row r="4" spans="1:12">
      <c r="B4" s="8"/>
      <c r="C4" s="47">
        <f>'Summary sales'!A4</f>
        <v>46113</v>
      </c>
      <c r="D4" s="8"/>
      <c r="E4" s="5"/>
      <c r="F4" s="5"/>
      <c r="J4" s="5" t="s">
        <v>152</v>
      </c>
      <c r="K4" s="28">
        <f>MAX(K7:K39)</f>
        <v>69.510416666666671</v>
      </c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62" t="s">
        <v>156</v>
      </c>
      <c r="I5" s="663"/>
      <c r="J5" s="675" t="s">
        <v>157</v>
      </c>
      <c r="K5" s="679" t="s">
        <v>158</v>
      </c>
      <c r="L5" s="673" t="s">
        <v>159</v>
      </c>
    </row>
    <row r="6" spans="1:12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209" t="s">
        <v>154</v>
      </c>
      <c r="J6" s="678"/>
      <c r="K6" s="680"/>
      <c r="L6" s="674"/>
    </row>
    <row r="7" spans="1:12">
      <c r="A7" s="72">
        <v>1</v>
      </c>
      <c r="B7" s="73">
        <f>C4</f>
        <v>46113</v>
      </c>
      <c r="C7" s="73">
        <f>C4</f>
        <v>46113</v>
      </c>
      <c r="D7" s="207">
        <v>0.25</v>
      </c>
      <c r="E7" s="73">
        <f>C7+1</f>
        <v>46114</v>
      </c>
      <c r="F7" s="207">
        <v>0.25</v>
      </c>
      <c r="G7" s="76">
        <f>IFERROR(((E7-C7)+(F7-D7)),"")</f>
        <v>1</v>
      </c>
      <c r="H7" s="208">
        <v>1580222.13</v>
      </c>
      <c r="I7" s="208">
        <v>1581461.38</v>
      </c>
      <c r="J7" s="77">
        <f t="shared" ref="J7" si="0">I7-H7</f>
        <v>1239.25</v>
      </c>
      <c r="K7" s="91">
        <f t="shared" ref="K7" si="1">J7/24</f>
        <v>51.635416666666664</v>
      </c>
      <c r="L7" s="99"/>
    </row>
    <row r="8" spans="1:12">
      <c r="A8" s="78">
        <f>A7+1</f>
        <v>2</v>
      </c>
      <c r="B8" s="74">
        <f>B7+1</f>
        <v>46114</v>
      </c>
      <c r="C8" s="74">
        <f t="shared" ref="C8:C36" si="2">B8</f>
        <v>46114</v>
      </c>
      <c r="D8" s="75">
        <f>D7</f>
        <v>0.25</v>
      </c>
      <c r="E8" s="74">
        <f>C8+1</f>
        <v>46115</v>
      </c>
      <c r="F8" s="75">
        <v>0.25</v>
      </c>
      <c r="G8" s="76">
        <f>IFERROR(((E8-C8)+(F8-D8)),"")</f>
        <v>1</v>
      </c>
      <c r="H8" s="77">
        <f t="shared" ref="H8:H13" si="3">I7</f>
        <v>1581461.38</v>
      </c>
      <c r="I8" s="77">
        <v>1582669.68</v>
      </c>
      <c r="J8" s="77">
        <f t="shared" ref="J8" si="4">I8-H8</f>
        <v>1208.3000000000466</v>
      </c>
      <c r="K8" s="91">
        <f t="shared" ref="K8" si="5">J8/24</f>
        <v>50.345833333335271</v>
      </c>
      <c r="L8" s="101"/>
    </row>
    <row r="9" spans="1:12">
      <c r="A9" s="78">
        <f t="shared" ref="A9:B24" si="6">A8+1</f>
        <v>3</v>
      </c>
      <c r="B9" s="74">
        <f t="shared" si="6"/>
        <v>46115</v>
      </c>
      <c r="C9" s="74">
        <f t="shared" si="2"/>
        <v>46115</v>
      </c>
      <c r="D9" s="75">
        <f t="shared" ref="D9:D36" si="7">D8</f>
        <v>0.25</v>
      </c>
      <c r="E9" s="74">
        <f t="shared" ref="E9:E36" si="8">C9+1</f>
        <v>46116</v>
      </c>
      <c r="F9" s="75">
        <v>0.25</v>
      </c>
      <c r="G9" s="76">
        <f>IFERROR(((E9-C9)+(F9-D9)),"")</f>
        <v>1</v>
      </c>
      <c r="H9" s="77">
        <f t="shared" si="3"/>
        <v>1582669.68</v>
      </c>
      <c r="I9" s="77">
        <v>1583639.95</v>
      </c>
      <c r="J9" s="77">
        <f t="shared" ref="J9" si="9">I9-H9</f>
        <v>970.27000000001863</v>
      </c>
      <c r="K9" s="91">
        <f t="shared" ref="K9" si="10">J9/24</f>
        <v>40.427916666667443</v>
      </c>
      <c r="L9" s="101"/>
    </row>
    <row r="10" spans="1:12">
      <c r="A10" s="78">
        <f t="shared" si="6"/>
        <v>4</v>
      </c>
      <c r="B10" s="74">
        <f t="shared" si="6"/>
        <v>46116</v>
      </c>
      <c r="C10" s="74">
        <f t="shared" si="2"/>
        <v>46116</v>
      </c>
      <c r="D10" s="75">
        <f t="shared" si="7"/>
        <v>0.25</v>
      </c>
      <c r="E10" s="74">
        <f t="shared" si="8"/>
        <v>46117</v>
      </c>
      <c r="F10" s="75">
        <v>0.25</v>
      </c>
      <c r="G10" s="76">
        <f>IFERROR(((E10-C10)+(F10-D10)),"")</f>
        <v>1</v>
      </c>
      <c r="H10" s="77">
        <f t="shared" si="3"/>
        <v>1583639.95</v>
      </c>
      <c r="I10" s="77">
        <v>1584950.63</v>
      </c>
      <c r="J10" s="77">
        <f t="shared" ref="J10" si="11">I10-H10</f>
        <v>1310.6799999999348</v>
      </c>
      <c r="K10" s="91">
        <f t="shared" ref="K10" si="12">J10/24</f>
        <v>54.61166666666395</v>
      </c>
      <c r="L10" s="36"/>
    </row>
    <row r="11" spans="1:12">
      <c r="A11" s="78">
        <f t="shared" si="6"/>
        <v>5</v>
      </c>
      <c r="B11" s="74">
        <f t="shared" si="6"/>
        <v>46117</v>
      </c>
      <c r="C11" s="74">
        <f t="shared" si="2"/>
        <v>46117</v>
      </c>
      <c r="D11" s="75">
        <f t="shared" si="7"/>
        <v>0.25</v>
      </c>
      <c r="E11" s="74">
        <f t="shared" si="8"/>
        <v>46118</v>
      </c>
      <c r="F11" s="75">
        <v>0.25</v>
      </c>
      <c r="G11" s="76">
        <f t="shared" ref="G11:G36" si="13">IFERROR(((E11-C11)+(F11-D11)),"")</f>
        <v>1</v>
      </c>
      <c r="H11" s="77">
        <f t="shared" si="3"/>
        <v>1584950.63</v>
      </c>
      <c r="I11" s="77">
        <v>1586162.56</v>
      </c>
      <c r="J11" s="77">
        <f t="shared" ref="J11" si="14">I11-H11</f>
        <v>1211.9300000001676</v>
      </c>
      <c r="K11" s="91">
        <f t="shared" ref="K11" si="15">J11/24</f>
        <v>50.497083333340321</v>
      </c>
      <c r="L11" s="101"/>
    </row>
    <row r="12" spans="1:12">
      <c r="A12" s="78">
        <f t="shared" si="6"/>
        <v>6</v>
      </c>
      <c r="B12" s="74">
        <f t="shared" si="6"/>
        <v>46118</v>
      </c>
      <c r="C12" s="74">
        <f t="shared" si="2"/>
        <v>46118</v>
      </c>
      <c r="D12" s="75">
        <f t="shared" si="7"/>
        <v>0.25</v>
      </c>
      <c r="E12" s="74">
        <f t="shared" si="8"/>
        <v>46119</v>
      </c>
      <c r="F12" s="75">
        <v>0.25</v>
      </c>
      <c r="G12" s="76">
        <f t="shared" si="13"/>
        <v>1</v>
      </c>
      <c r="H12" s="77">
        <f t="shared" si="3"/>
        <v>1586162.56</v>
      </c>
      <c r="I12" s="77">
        <v>1587830.81</v>
      </c>
      <c r="J12" s="77">
        <f t="shared" ref="J12" si="16">I12-H12</f>
        <v>1668.25</v>
      </c>
      <c r="K12" s="91">
        <f t="shared" ref="K12" si="17">J12/24</f>
        <v>69.510416666666671</v>
      </c>
      <c r="L12" s="101"/>
    </row>
    <row r="13" spans="1:12">
      <c r="A13" s="78">
        <f t="shared" si="6"/>
        <v>7</v>
      </c>
      <c r="B13" s="74">
        <f t="shared" si="6"/>
        <v>46119</v>
      </c>
      <c r="C13" s="74">
        <f t="shared" si="2"/>
        <v>46119</v>
      </c>
      <c r="D13" s="75">
        <f t="shared" si="7"/>
        <v>0.25</v>
      </c>
      <c r="E13" s="74">
        <f t="shared" si="8"/>
        <v>46120</v>
      </c>
      <c r="F13" s="75">
        <v>0.25</v>
      </c>
      <c r="G13" s="76">
        <f t="shared" si="13"/>
        <v>1</v>
      </c>
      <c r="H13" s="77">
        <f t="shared" si="3"/>
        <v>1587830.81</v>
      </c>
      <c r="I13" s="77">
        <v>1589300.34</v>
      </c>
      <c r="J13" s="77">
        <f t="shared" ref="J13" si="18">I13-H13</f>
        <v>1469.5300000000279</v>
      </c>
      <c r="K13" s="91">
        <f t="shared" ref="K13" si="19">J13/24</f>
        <v>61.230416666667828</v>
      </c>
      <c r="L13" s="101"/>
    </row>
    <row r="14" spans="1:12">
      <c r="A14" s="78">
        <f t="shared" si="6"/>
        <v>8</v>
      </c>
      <c r="B14" s="74">
        <f t="shared" si="6"/>
        <v>46120</v>
      </c>
      <c r="C14" s="74">
        <f t="shared" si="2"/>
        <v>46120</v>
      </c>
      <c r="D14" s="75">
        <f t="shared" si="7"/>
        <v>0.25</v>
      </c>
      <c r="E14" s="74">
        <f t="shared" si="8"/>
        <v>46121</v>
      </c>
      <c r="F14" s="75">
        <v>0.25</v>
      </c>
      <c r="G14" s="76">
        <f t="shared" si="13"/>
        <v>1</v>
      </c>
      <c r="H14" s="77">
        <f t="shared" ref="H14:H36" si="20">I13</f>
        <v>1589300.34</v>
      </c>
      <c r="I14" s="77">
        <v>1590521.16</v>
      </c>
      <c r="J14" s="77">
        <f t="shared" ref="J14" si="21">I14-H14</f>
        <v>1220.8199999998324</v>
      </c>
      <c r="K14" s="91">
        <f t="shared" ref="K14" si="22">J14/24</f>
        <v>50.867499999993015</v>
      </c>
      <c r="L14" s="101"/>
    </row>
    <row r="15" spans="1:12">
      <c r="A15" s="78">
        <f t="shared" si="6"/>
        <v>9</v>
      </c>
      <c r="B15" s="74">
        <f t="shared" si="6"/>
        <v>46121</v>
      </c>
      <c r="C15" s="74">
        <f t="shared" si="2"/>
        <v>46121</v>
      </c>
      <c r="D15" s="75">
        <f t="shared" si="7"/>
        <v>0.25</v>
      </c>
      <c r="E15" s="74">
        <f t="shared" si="8"/>
        <v>46122</v>
      </c>
      <c r="F15" s="75">
        <v>0.25</v>
      </c>
      <c r="G15" s="76">
        <f t="shared" si="13"/>
        <v>1</v>
      </c>
      <c r="H15" s="77">
        <f t="shared" si="20"/>
        <v>1590521.16</v>
      </c>
      <c r="I15" s="77">
        <v>1591688.34</v>
      </c>
      <c r="J15" s="77">
        <f t="shared" ref="J15:J36" si="23">I15-H15</f>
        <v>1167.1800000001676</v>
      </c>
      <c r="K15" s="91">
        <f t="shared" ref="K15:K36" si="24">J15/24</f>
        <v>48.632500000006985</v>
      </c>
      <c r="L15" s="101"/>
    </row>
    <row r="16" spans="1:12">
      <c r="A16" s="78">
        <f t="shared" si="6"/>
        <v>10</v>
      </c>
      <c r="B16" s="74">
        <f t="shared" si="6"/>
        <v>46122</v>
      </c>
      <c r="C16" s="74">
        <f t="shared" si="2"/>
        <v>46122</v>
      </c>
      <c r="D16" s="75">
        <f t="shared" si="7"/>
        <v>0.25</v>
      </c>
      <c r="E16" s="74">
        <f t="shared" si="8"/>
        <v>46123</v>
      </c>
      <c r="F16" s="75">
        <v>0.25</v>
      </c>
      <c r="G16" s="76">
        <f t="shared" si="13"/>
        <v>1</v>
      </c>
      <c r="H16" s="77">
        <f t="shared" si="20"/>
        <v>1591688.34</v>
      </c>
      <c r="I16" s="77">
        <v>1592668.25</v>
      </c>
      <c r="J16" s="77">
        <f t="shared" si="23"/>
        <v>979.90999999991618</v>
      </c>
      <c r="K16" s="91">
        <f t="shared" si="24"/>
        <v>40.829583333329843</v>
      </c>
      <c r="L16" s="101"/>
    </row>
    <row r="17" spans="1:14">
      <c r="A17" s="78">
        <f t="shared" si="6"/>
        <v>11</v>
      </c>
      <c r="B17" s="74">
        <f t="shared" si="6"/>
        <v>46123</v>
      </c>
      <c r="C17" s="74">
        <f t="shared" si="2"/>
        <v>46123</v>
      </c>
      <c r="D17" s="75">
        <f t="shared" si="7"/>
        <v>0.25</v>
      </c>
      <c r="E17" s="74">
        <f t="shared" si="8"/>
        <v>46124</v>
      </c>
      <c r="F17" s="75">
        <v>0.25</v>
      </c>
      <c r="G17" s="76">
        <f t="shared" si="13"/>
        <v>1</v>
      </c>
      <c r="H17" s="77">
        <f t="shared" si="20"/>
        <v>1592668.25</v>
      </c>
      <c r="I17" s="77">
        <v>1594015.72</v>
      </c>
      <c r="J17" s="77">
        <f t="shared" si="23"/>
        <v>1347.4699999999721</v>
      </c>
      <c r="K17" s="91">
        <f t="shared" si="24"/>
        <v>56.144583333332172</v>
      </c>
      <c r="L17" s="101"/>
    </row>
    <row r="18" spans="1:14">
      <c r="A18" s="78">
        <f t="shared" si="6"/>
        <v>12</v>
      </c>
      <c r="B18" s="74">
        <f t="shared" si="6"/>
        <v>46124</v>
      </c>
      <c r="C18" s="74">
        <f t="shared" si="2"/>
        <v>46124</v>
      </c>
      <c r="D18" s="75">
        <f t="shared" si="7"/>
        <v>0.25</v>
      </c>
      <c r="E18" s="74">
        <f t="shared" si="8"/>
        <v>46125</v>
      </c>
      <c r="F18" s="75">
        <v>0.25</v>
      </c>
      <c r="G18" s="76">
        <f t="shared" si="13"/>
        <v>1</v>
      </c>
      <c r="H18" s="77">
        <f t="shared" si="20"/>
        <v>1594015.72</v>
      </c>
      <c r="I18" s="77">
        <v>1595385.15</v>
      </c>
      <c r="J18" s="77">
        <f t="shared" si="23"/>
        <v>1369.4299999999348</v>
      </c>
      <c r="K18" s="91">
        <f t="shared" si="24"/>
        <v>57.059583333330615</v>
      </c>
      <c r="L18" s="101"/>
    </row>
    <row r="19" spans="1:14">
      <c r="A19" s="78">
        <f t="shared" si="6"/>
        <v>13</v>
      </c>
      <c r="B19" s="74">
        <f t="shared" si="6"/>
        <v>46125</v>
      </c>
      <c r="C19" s="74">
        <f t="shared" si="2"/>
        <v>46125</v>
      </c>
      <c r="D19" s="75">
        <f t="shared" si="7"/>
        <v>0.25</v>
      </c>
      <c r="E19" s="74">
        <f t="shared" si="8"/>
        <v>46126</v>
      </c>
      <c r="F19" s="75">
        <v>0.25</v>
      </c>
      <c r="G19" s="76">
        <f t="shared" si="13"/>
        <v>1</v>
      </c>
      <c r="H19" s="77">
        <f t="shared" si="20"/>
        <v>1595385.15</v>
      </c>
      <c r="I19" s="77">
        <v>1597003.41</v>
      </c>
      <c r="J19" s="77">
        <f t="shared" si="23"/>
        <v>1618.2600000000093</v>
      </c>
      <c r="K19" s="91">
        <f t="shared" si="24"/>
        <v>67.427500000000393</v>
      </c>
      <c r="L19" s="101"/>
      <c r="N19" s="3"/>
    </row>
    <row r="20" spans="1:14">
      <c r="A20" s="78">
        <f t="shared" si="6"/>
        <v>14</v>
      </c>
      <c r="B20" s="74">
        <f t="shared" si="6"/>
        <v>46126</v>
      </c>
      <c r="C20" s="74">
        <f t="shared" si="2"/>
        <v>46126</v>
      </c>
      <c r="D20" s="75">
        <f t="shared" si="7"/>
        <v>0.25</v>
      </c>
      <c r="E20" s="74">
        <f t="shared" si="8"/>
        <v>46127</v>
      </c>
      <c r="F20" s="75">
        <v>0.25</v>
      </c>
      <c r="G20" s="76">
        <f t="shared" si="13"/>
        <v>1</v>
      </c>
      <c r="H20" s="77">
        <f t="shared" si="20"/>
        <v>1597003.41</v>
      </c>
      <c r="I20" s="77">
        <v>1598469.65</v>
      </c>
      <c r="J20" s="77">
        <f t="shared" si="23"/>
        <v>1466.2399999999907</v>
      </c>
      <c r="K20" s="91">
        <f t="shared" si="24"/>
        <v>61.093333333332943</v>
      </c>
      <c r="L20" s="101"/>
    </row>
    <row r="21" spans="1:14">
      <c r="A21" s="78">
        <f t="shared" si="6"/>
        <v>15</v>
      </c>
      <c r="B21" s="74">
        <f t="shared" si="6"/>
        <v>46127</v>
      </c>
      <c r="C21" s="74">
        <f t="shared" si="2"/>
        <v>46127</v>
      </c>
      <c r="D21" s="75">
        <f t="shared" si="7"/>
        <v>0.25</v>
      </c>
      <c r="E21" s="74">
        <f t="shared" si="8"/>
        <v>46128</v>
      </c>
      <c r="F21" s="75">
        <v>0.25</v>
      </c>
      <c r="G21" s="76">
        <f t="shared" si="13"/>
        <v>1</v>
      </c>
      <c r="H21" s="77">
        <f t="shared" si="20"/>
        <v>1598469.65</v>
      </c>
      <c r="I21" s="77">
        <v>1599703.92</v>
      </c>
      <c r="J21" s="77">
        <f t="shared" si="23"/>
        <v>1234.2700000000186</v>
      </c>
      <c r="K21" s="91">
        <f t="shared" si="24"/>
        <v>51.427916666667443</v>
      </c>
      <c r="L21" s="101"/>
    </row>
    <row r="22" spans="1:14">
      <c r="A22" s="78">
        <f t="shared" si="6"/>
        <v>16</v>
      </c>
      <c r="B22" s="74">
        <f t="shared" si="6"/>
        <v>46128</v>
      </c>
      <c r="C22" s="74">
        <f t="shared" si="2"/>
        <v>46128</v>
      </c>
      <c r="D22" s="75">
        <f t="shared" si="7"/>
        <v>0.25</v>
      </c>
      <c r="E22" s="74">
        <f t="shared" si="8"/>
        <v>46129</v>
      </c>
      <c r="F22" s="75">
        <v>0.25</v>
      </c>
      <c r="G22" s="76">
        <f t="shared" si="13"/>
        <v>1</v>
      </c>
      <c r="H22" s="77">
        <f t="shared" si="20"/>
        <v>1599703.92</v>
      </c>
      <c r="I22" s="77">
        <v>1600980.1</v>
      </c>
      <c r="J22" s="77">
        <f t="shared" si="23"/>
        <v>1276.1800000001676</v>
      </c>
      <c r="K22" s="91">
        <f t="shared" si="24"/>
        <v>53.174166666673649</v>
      </c>
      <c r="L22" s="101"/>
    </row>
    <row r="23" spans="1:14">
      <c r="A23" s="78">
        <f t="shared" si="6"/>
        <v>17</v>
      </c>
      <c r="B23" s="74">
        <f t="shared" si="6"/>
        <v>46129</v>
      </c>
      <c r="C23" s="74">
        <f t="shared" si="2"/>
        <v>46129</v>
      </c>
      <c r="D23" s="75">
        <f t="shared" si="7"/>
        <v>0.25</v>
      </c>
      <c r="E23" s="74">
        <f t="shared" si="8"/>
        <v>46130</v>
      </c>
      <c r="F23" s="75">
        <v>0.25</v>
      </c>
      <c r="G23" s="76">
        <f t="shared" si="13"/>
        <v>1</v>
      </c>
      <c r="H23" s="77">
        <f t="shared" si="20"/>
        <v>1600980.1</v>
      </c>
      <c r="I23" s="77">
        <v>1602249.37</v>
      </c>
      <c r="J23" s="77">
        <f t="shared" si="23"/>
        <v>1269.2700000000186</v>
      </c>
      <c r="K23" s="91">
        <f t="shared" si="24"/>
        <v>52.886250000000778</v>
      </c>
      <c r="L23" s="101"/>
    </row>
    <row r="24" spans="1:14">
      <c r="A24" s="78">
        <f t="shared" si="6"/>
        <v>18</v>
      </c>
      <c r="B24" s="74">
        <f t="shared" si="6"/>
        <v>46130</v>
      </c>
      <c r="C24" s="74">
        <f t="shared" si="2"/>
        <v>46130</v>
      </c>
      <c r="D24" s="75">
        <f t="shared" si="7"/>
        <v>0.25</v>
      </c>
      <c r="E24" s="74">
        <f t="shared" si="8"/>
        <v>46131</v>
      </c>
      <c r="F24" s="75">
        <v>0.25</v>
      </c>
      <c r="G24" s="76">
        <f t="shared" si="13"/>
        <v>1</v>
      </c>
      <c r="H24" s="77">
        <f t="shared" si="20"/>
        <v>1602249.37</v>
      </c>
      <c r="I24" s="77">
        <v>1603463.47</v>
      </c>
      <c r="J24" s="77">
        <f t="shared" si="23"/>
        <v>1214.0999999998603</v>
      </c>
      <c r="K24" s="91">
        <f t="shared" si="24"/>
        <v>50.587499999994179</v>
      </c>
      <c r="L24" s="101"/>
    </row>
    <row r="25" spans="1:14">
      <c r="A25" s="78">
        <f t="shared" ref="A25:B36" si="25">A24+1</f>
        <v>19</v>
      </c>
      <c r="B25" s="74">
        <f t="shared" si="25"/>
        <v>46131</v>
      </c>
      <c r="C25" s="74">
        <f t="shared" si="2"/>
        <v>46131</v>
      </c>
      <c r="D25" s="75">
        <f t="shared" si="7"/>
        <v>0.25</v>
      </c>
      <c r="E25" s="74">
        <f t="shared" si="8"/>
        <v>46132</v>
      </c>
      <c r="F25" s="75">
        <v>0.25</v>
      </c>
      <c r="G25" s="76">
        <f t="shared" si="13"/>
        <v>1</v>
      </c>
      <c r="H25" s="77">
        <f t="shared" si="20"/>
        <v>1603463.47</v>
      </c>
      <c r="I25" s="77">
        <v>1604728.41</v>
      </c>
      <c r="J25" s="77">
        <f t="shared" si="23"/>
        <v>1264.9399999999441</v>
      </c>
      <c r="K25" s="91">
        <f t="shared" si="24"/>
        <v>52.705833333331007</v>
      </c>
      <c r="L25" s="101"/>
    </row>
    <row r="26" spans="1:14">
      <c r="A26" s="78">
        <f t="shared" si="25"/>
        <v>20</v>
      </c>
      <c r="B26" s="74">
        <f t="shared" si="25"/>
        <v>46132</v>
      </c>
      <c r="C26" s="74">
        <f t="shared" si="2"/>
        <v>46132</v>
      </c>
      <c r="D26" s="75">
        <f t="shared" si="7"/>
        <v>0.25</v>
      </c>
      <c r="E26" s="74">
        <f t="shared" si="8"/>
        <v>46133</v>
      </c>
      <c r="F26" s="75">
        <v>0.25</v>
      </c>
      <c r="G26" s="76">
        <f t="shared" si="13"/>
        <v>1</v>
      </c>
      <c r="H26" s="77">
        <f t="shared" si="20"/>
        <v>1604728.41</v>
      </c>
      <c r="I26" s="77">
        <v>1606199.42</v>
      </c>
      <c r="J26" s="77">
        <f t="shared" si="23"/>
        <v>1471.0100000000093</v>
      </c>
      <c r="K26" s="91">
        <f t="shared" si="24"/>
        <v>61.292083333333721</v>
      </c>
      <c r="L26" s="101"/>
    </row>
    <row r="27" spans="1:14">
      <c r="A27" s="78">
        <f t="shared" si="25"/>
        <v>21</v>
      </c>
      <c r="B27" s="74">
        <f t="shared" si="25"/>
        <v>46133</v>
      </c>
      <c r="C27" s="74">
        <f t="shared" si="2"/>
        <v>46133</v>
      </c>
      <c r="D27" s="75">
        <f t="shared" si="7"/>
        <v>0.25</v>
      </c>
      <c r="E27" s="74">
        <f t="shared" si="8"/>
        <v>46134</v>
      </c>
      <c r="F27" s="75">
        <v>0.25</v>
      </c>
      <c r="G27" s="76">
        <f t="shared" si="13"/>
        <v>1</v>
      </c>
      <c r="H27" s="77">
        <f t="shared" si="20"/>
        <v>1606199.42</v>
      </c>
      <c r="I27" s="77">
        <v>1607668.48</v>
      </c>
      <c r="J27" s="77">
        <f t="shared" si="23"/>
        <v>1469.0600000000559</v>
      </c>
      <c r="K27" s="91">
        <f t="shared" si="24"/>
        <v>61.210833333335664</v>
      </c>
      <c r="L27" s="101"/>
    </row>
    <row r="28" spans="1:14">
      <c r="A28" s="78">
        <f t="shared" si="25"/>
        <v>22</v>
      </c>
      <c r="B28" s="74">
        <f t="shared" si="25"/>
        <v>46134</v>
      </c>
      <c r="C28" s="74">
        <f t="shared" si="2"/>
        <v>46134</v>
      </c>
      <c r="D28" s="75">
        <f t="shared" si="7"/>
        <v>0.25</v>
      </c>
      <c r="E28" s="74">
        <f t="shared" si="8"/>
        <v>46135</v>
      </c>
      <c r="F28" s="75">
        <v>0.25</v>
      </c>
      <c r="G28" s="76">
        <f t="shared" si="13"/>
        <v>1</v>
      </c>
      <c r="H28" s="77">
        <f t="shared" si="20"/>
        <v>1607668.48</v>
      </c>
      <c r="I28" s="77">
        <v>1609088.39</v>
      </c>
      <c r="J28" s="77">
        <f t="shared" si="23"/>
        <v>1419.9099999999162</v>
      </c>
      <c r="K28" s="91">
        <f t="shared" si="24"/>
        <v>59.162916666663172</v>
      </c>
      <c r="L28" s="101"/>
    </row>
    <row r="29" spans="1:14">
      <c r="A29" s="78">
        <f t="shared" si="25"/>
        <v>23</v>
      </c>
      <c r="B29" s="74">
        <f t="shared" si="25"/>
        <v>46135</v>
      </c>
      <c r="C29" s="74">
        <f t="shared" si="2"/>
        <v>46135</v>
      </c>
      <c r="D29" s="75">
        <f t="shared" si="7"/>
        <v>0.25</v>
      </c>
      <c r="E29" s="74">
        <f t="shared" si="8"/>
        <v>46136</v>
      </c>
      <c r="F29" s="75">
        <v>0.25</v>
      </c>
      <c r="G29" s="76">
        <f t="shared" si="13"/>
        <v>1</v>
      </c>
      <c r="H29" s="77">
        <f t="shared" si="20"/>
        <v>1609088.39</v>
      </c>
      <c r="I29" s="77">
        <v>1610449.87</v>
      </c>
      <c r="J29" s="77">
        <f t="shared" si="23"/>
        <v>1361.4800000002142</v>
      </c>
      <c r="K29" s="91">
        <f t="shared" si="24"/>
        <v>56.728333333342256</v>
      </c>
      <c r="L29" s="101"/>
    </row>
    <row r="30" spans="1:14">
      <c r="A30" s="78">
        <f t="shared" si="25"/>
        <v>24</v>
      </c>
      <c r="B30" s="74">
        <f t="shared" si="25"/>
        <v>46136</v>
      </c>
      <c r="C30" s="74">
        <f t="shared" si="2"/>
        <v>46136</v>
      </c>
      <c r="D30" s="75">
        <f t="shared" si="7"/>
        <v>0.25</v>
      </c>
      <c r="E30" s="74">
        <f t="shared" si="8"/>
        <v>46137</v>
      </c>
      <c r="F30" s="75">
        <v>0.25</v>
      </c>
      <c r="G30" s="76">
        <f t="shared" si="13"/>
        <v>1</v>
      </c>
      <c r="H30" s="77">
        <f t="shared" si="20"/>
        <v>1610449.87</v>
      </c>
      <c r="I30" s="77">
        <v>1611429.4</v>
      </c>
      <c r="J30" s="77">
        <f t="shared" si="23"/>
        <v>979.52999999979511</v>
      </c>
      <c r="K30" s="91">
        <f t="shared" si="24"/>
        <v>40.813749999991465</v>
      </c>
      <c r="L30" s="101"/>
    </row>
    <row r="31" spans="1:14">
      <c r="A31" s="78">
        <f t="shared" si="25"/>
        <v>25</v>
      </c>
      <c r="B31" s="74">
        <f t="shared" si="25"/>
        <v>46137</v>
      </c>
      <c r="C31" s="74">
        <f t="shared" si="2"/>
        <v>46137</v>
      </c>
      <c r="D31" s="75">
        <f t="shared" si="7"/>
        <v>0.25</v>
      </c>
      <c r="E31" s="74">
        <f t="shared" si="8"/>
        <v>46138</v>
      </c>
      <c r="F31" s="75">
        <v>0.25</v>
      </c>
      <c r="G31" s="76">
        <f t="shared" si="13"/>
        <v>1</v>
      </c>
      <c r="H31" s="77">
        <f t="shared" si="20"/>
        <v>1611429.4</v>
      </c>
      <c r="I31" s="77">
        <v>1612878.47</v>
      </c>
      <c r="J31" s="77">
        <f t="shared" si="23"/>
        <v>1449.0700000000652</v>
      </c>
      <c r="K31" s="91">
        <f t="shared" si="24"/>
        <v>60.377916666669385</v>
      </c>
      <c r="L31" s="101"/>
    </row>
    <row r="32" spans="1:14">
      <c r="A32" s="78">
        <f t="shared" si="25"/>
        <v>26</v>
      </c>
      <c r="B32" s="74">
        <f t="shared" si="25"/>
        <v>46138</v>
      </c>
      <c r="C32" s="74">
        <f t="shared" si="2"/>
        <v>46138</v>
      </c>
      <c r="D32" s="75">
        <f t="shared" si="7"/>
        <v>0.25</v>
      </c>
      <c r="E32" s="74">
        <f t="shared" si="8"/>
        <v>46139</v>
      </c>
      <c r="F32" s="75">
        <v>0.25</v>
      </c>
      <c r="G32" s="76">
        <f t="shared" si="13"/>
        <v>1</v>
      </c>
      <c r="H32" s="77">
        <f t="shared" si="20"/>
        <v>1612878.47</v>
      </c>
      <c r="I32" s="77">
        <v>1614193.25</v>
      </c>
      <c r="J32" s="77">
        <f t="shared" si="23"/>
        <v>1314.7800000000279</v>
      </c>
      <c r="K32" s="91">
        <f t="shared" si="24"/>
        <v>54.782500000001164</v>
      </c>
      <c r="L32" s="101"/>
    </row>
    <row r="33" spans="1:12">
      <c r="A33" s="78">
        <f t="shared" si="25"/>
        <v>27</v>
      </c>
      <c r="B33" s="74">
        <f t="shared" si="25"/>
        <v>46139</v>
      </c>
      <c r="C33" s="74">
        <f t="shared" si="2"/>
        <v>46139</v>
      </c>
      <c r="D33" s="75">
        <f t="shared" si="7"/>
        <v>0.25</v>
      </c>
      <c r="E33" s="74">
        <f t="shared" si="8"/>
        <v>46140</v>
      </c>
      <c r="F33" s="75">
        <v>0.25</v>
      </c>
      <c r="G33" s="76">
        <f t="shared" si="13"/>
        <v>1</v>
      </c>
      <c r="H33" s="77">
        <f t="shared" si="20"/>
        <v>1614193.25</v>
      </c>
      <c r="I33" s="208">
        <v>1615428.57</v>
      </c>
      <c r="J33" s="77">
        <f t="shared" si="23"/>
        <v>1235.3200000000652</v>
      </c>
      <c r="K33" s="91">
        <f t="shared" si="24"/>
        <v>51.471666666669385</v>
      </c>
      <c r="L33" s="101"/>
    </row>
    <row r="34" spans="1:12">
      <c r="A34" s="78">
        <f t="shared" si="25"/>
        <v>28</v>
      </c>
      <c r="B34" s="74">
        <f t="shared" si="25"/>
        <v>46140</v>
      </c>
      <c r="C34" s="74">
        <f t="shared" si="2"/>
        <v>46140</v>
      </c>
      <c r="D34" s="75">
        <f t="shared" si="7"/>
        <v>0.25</v>
      </c>
      <c r="E34" s="74">
        <f t="shared" si="8"/>
        <v>46141</v>
      </c>
      <c r="F34" s="75">
        <v>0.25</v>
      </c>
      <c r="G34" s="76">
        <f t="shared" si="13"/>
        <v>1</v>
      </c>
      <c r="H34" s="77">
        <f t="shared" si="20"/>
        <v>1615428.57</v>
      </c>
      <c r="I34" s="208">
        <v>1616967.24</v>
      </c>
      <c r="J34" s="77">
        <f t="shared" si="23"/>
        <v>1538.6699999999255</v>
      </c>
      <c r="K34" s="91">
        <f t="shared" si="24"/>
        <v>64.1112499999969</v>
      </c>
      <c r="L34" s="101"/>
    </row>
    <row r="35" spans="1:12">
      <c r="A35" s="78">
        <f t="shared" si="25"/>
        <v>29</v>
      </c>
      <c r="B35" s="74">
        <f t="shared" si="25"/>
        <v>46141</v>
      </c>
      <c r="C35" s="74">
        <f t="shared" si="2"/>
        <v>46141</v>
      </c>
      <c r="D35" s="75">
        <f t="shared" si="7"/>
        <v>0.25</v>
      </c>
      <c r="E35" s="74">
        <f t="shared" si="8"/>
        <v>46142</v>
      </c>
      <c r="F35" s="75">
        <v>0.25</v>
      </c>
      <c r="G35" s="76">
        <f t="shared" si="13"/>
        <v>1</v>
      </c>
      <c r="H35" s="77">
        <f t="shared" si="20"/>
        <v>1616967.24</v>
      </c>
      <c r="I35" s="208">
        <v>1618331.96</v>
      </c>
      <c r="J35" s="77">
        <f t="shared" si="23"/>
        <v>1364.7199999999721</v>
      </c>
      <c r="K35" s="91">
        <f t="shared" si="24"/>
        <v>56.863333333332172</v>
      </c>
      <c r="L35" s="101"/>
    </row>
    <row r="36" spans="1:12">
      <c r="A36" s="78">
        <f t="shared" si="25"/>
        <v>30</v>
      </c>
      <c r="B36" s="74">
        <f t="shared" si="25"/>
        <v>46142</v>
      </c>
      <c r="C36" s="74">
        <f t="shared" si="2"/>
        <v>46142</v>
      </c>
      <c r="D36" s="75">
        <f t="shared" si="7"/>
        <v>0.25</v>
      </c>
      <c r="E36" s="74">
        <f t="shared" si="8"/>
        <v>46143</v>
      </c>
      <c r="F36" s="75">
        <v>0.25</v>
      </c>
      <c r="G36" s="76">
        <f t="shared" si="13"/>
        <v>1</v>
      </c>
      <c r="H36" s="77">
        <f t="shared" si="20"/>
        <v>1618331.96</v>
      </c>
      <c r="I36" s="208">
        <v>1619613.35</v>
      </c>
      <c r="J36" s="77">
        <f t="shared" si="23"/>
        <v>1281.3900000001304</v>
      </c>
      <c r="K36" s="91">
        <f t="shared" si="24"/>
        <v>53.391250000005435</v>
      </c>
      <c r="L36" s="101"/>
    </row>
    <row r="37" spans="1:12">
      <c r="A37" s="78"/>
      <c r="B37" s="74"/>
      <c r="C37" s="74"/>
      <c r="D37" s="75"/>
      <c r="E37" s="74"/>
      <c r="F37" s="75"/>
      <c r="G37" s="76"/>
      <c r="H37" s="77"/>
      <c r="I37" s="208"/>
      <c r="J37" s="77"/>
      <c r="K37" s="91"/>
      <c r="L37" s="36"/>
    </row>
    <row r="38" spans="1:12">
      <c r="A38" s="78"/>
      <c r="B38" s="74"/>
      <c r="C38" s="74"/>
      <c r="D38" s="75"/>
      <c r="E38" s="74"/>
      <c r="F38" s="75"/>
      <c r="G38" s="76"/>
      <c r="H38" s="77"/>
      <c r="I38" s="208"/>
      <c r="J38" s="77"/>
      <c r="K38" s="91"/>
      <c r="L38" s="36"/>
    </row>
    <row r="39" spans="1:12">
      <c r="A39" s="78"/>
      <c r="B39" s="74"/>
      <c r="C39" s="74"/>
      <c r="D39" s="75"/>
      <c r="E39" s="74"/>
      <c r="F39" s="75"/>
      <c r="G39" s="76"/>
      <c r="H39" s="77"/>
      <c r="I39" s="208"/>
      <c r="J39" s="77"/>
      <c r="K39" s="91"/>
      <c r="L39" s="101"/>
    </row>
    <row r="40" spans="1:12">
      <c r="A40" s="82" t="s">
        <v>7</v>
      </c>
      <c r="B40" s="83"/>
      <c r="C40" s="83"/>
      <c r="D40" s="83"/>
      <c r="E40" s="83"/>
      <c r="F40" s="83"/>
      <c r="G40" s="84">
        <f>SUM(G7:G39)</f>
        <v>30</v>
      </c>
      <c r="H40" s="85"/>
      <c r="I40" s="85"/>
      <c r="J40" s="93">
        <f>SUM(J7:J39)</f>
        <v>39391.220000000205</v>
      </c>
      <c r="K40" s="93">
        <f>AVERAGE(K7:K39)</f>
        <v>54.710027777778052</v>
      </c>
      <c r="L40" s="94"/>
    </row>
    <row r="41" spans="1:12">
      <c r="A41" s="86" t="s">
        <v>127</v>
      </c>
      <c r="B41" s="87"/>
      <c r="C41" s="87"/>
      <c r="D41" s="87"/>
      <c r="E41" s="87"/>
      <c r="F41" s="87"/>
      <c r="G41" s="88">
        <f>G40/SUMPRODUCT((G7:G39&gt;0)*1)</f>
        <v>1</v>
      </c>
      <c r="H41" s="89"/>
      <c r="I41" s="89"/>
      <c r="J41" s="89"/>
      <c r="K41" s="89">
        <f>K40/SUMPRODUCT((K7:K39&gt;0)*1)</f>
        <v>1.8236675925926018</v>
      </c>
      <c r="L41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23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90" zoomScaleNormal="90" workbookViewId="0">
      <pane ySplit="6" topLeftCell="A16" activePane="bottomLeft" state="frozen"/>
      <selection pane="bottomLef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149</v>
      </c>
      <c r="D1" s="5"/>
      <c r="E1" s="5"/>
      <c r="F1" s="5"/>
    </row>
    <row r="2" spans="1:12">
      <c r="B2" s="5"/>
      <c r="C2" s="149" t="s">
        <v>17</v>
      </c>
      <c r="D2" s="5"/>
      <c r="E2" s="5"/>
      <c r="F2" s="5"/>
      <c r="L2" s="98" t="s">
        <v>151</v>
      </c>
    </row>
    <row r="3" spans="1:12">
      <c r="B3" s="5"/>
      <c r="C3" s="6" t="str">
        <f>PCIM!C3</f>
        <v>Bulan April 2026</v>
      </c>
      <c r="D3" s="5"/>
      <c r="E3" s="5"/>
      <c r="F3" s="5"/>
    </row>
    <row r="4" spans="1:12">
      <c r="B4" s="8"/>
      <c r="C4" s="47">
        <f>'Summary sales'!A4</f>
        <v>46113</v>
      </c>
      <c r="D4" s="8"/>
      <c r="E4" s="5"/>
      <c r="F4" s="5"/>
      <c r="J4" s="5" t="s">
        <v>152</v>
      </c>
      <c r="K4" s="28">
        <f>MAX(K7:K39)</f>
        <v>252.94958333329609</v>
      </c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62" t="s">
        <v>156</v>
      </c>
      <c r="I5" s="663"/>
      <c r="J5" s="675" t="s">
        <v>157</v>
      </c>
      <c r="K5" s="679" t="s">
        <v>158</v>
      </c>
      <c r="L5" s="673" t="s">
        <v>159</v>
      </c>
    </row>
    <row r="6" spans="1:12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209" t="s">
        <v>154</v>
      </c>
      <c r="J6" s="678"/>
      <c r="K6" s="680"/>
      <c r="L6" s="674"/>
    </row>
    <row r="7" spans="1:12">
      <c r="A7" s="72">
        <v>1</v>
      </c>
      <c r="B7" s="73">
        <f>C4</f>
        <v>46113</v>
      </c>
      <c r="C7" s="73">
        <f>C4</f>
        <v>46113</v>
      </c>
      <c r="D7" s="207">
        <v>0.29166666666666702</v>
      </c>
      <c r="E7" s="73">
        <f>C7+1</f>
        <v>46114</v>
      </c>
      <c r="F7" s="207">
        <v>0.29166666666666702</v>
      </c>
      <c r="G7" s="76">
        <f>IFERROR(((E7-C7)+(F7-D7)),"")</f>
        <v>1</v>
      </c>
      <c r="H7" s="208">
        <v>9518638.5600000005</v>
      </c>
      <c r="I7" s="208">
        <v>9522812.9399999995</v>
      </c>
      <c r="J7" s="77">
        <f t="shared" ref="J7" si="0">I7-H7</f>
        <v>4174.3799999989569</v>
      </c>
      <c r="K7" s="91">
        <f t="shared" ref="K7" si="1">J7/24</f>
        <v>173.93249999995655</v>
      </c>
      <c r="L7" s="99"/>
    </row>
    <row r="8" spans="1:12">
      <c r="A8" s="78">
        <f>A7+1</f>
        <v>2</v>
      </c>
      <c r="B8" s="74">
        <f>B7+1</f>
        <v>46114</v>
      </c>
      <c r="C8" s="74">
        <f t="shared" ref="C8:C36" si="2">B8</f>
        <v>46114</v>
      </c>
      <c r="D8" s="75">
        <f>D7</f>
        <v>0.29166666666666702</v>
      </c>
      <c r="E8" s="74">
        <f>C8+1</f>
        <v>46115</v>
      </c>
      <c r="F8" s="75">
        <f>F7</f>
        <v>0.29166666666666702</v>
      </c>
      <c r="G8" s="76">
        <f>IFERROR(((E8-C8)+(F8-D8)),"")</f>
        <v>1</v>
      </c>
      <c r="H8" s="77">
        <f t="shared" ref="H8:H36" si="3">I7</f>
        <v>9522812.9399999995</v>
      </c>
      <c r="I8" s="77">
        <v>9526927.4100000001</v>
      </c>
      <c r="J8" s="77">
        <f t="shared" ref="J8" si="4">I8-H8</f>
        <v>4114.4700000006706</v>
      </c>
      <c r="K8" s="91">
        <f t="shared" ref="K8" si="5">J8/24</f>
        <v>171.43625000002794</v>
      </c>
      <c r="L8" s="101"/>
    </row>
    <row r="9" spans="1:12">
      <c r="A9" s="78">
        <f t="shared" ref="A9:B24" si="6">A8+1</f>
        <v>3</v>
      </c>
      <c r="B9" s="74">
        <f t="shared" si="6"/>
        <v>46115</v>
      </c>
      <c r="C9" s="74">
        <f t="shared" si="2"/>
        <v>46115</v>
      </c>
      <c r="D9" s="75">
        <f t="shared" ref="D9:F36" si="7">D8</f>
        <v>0.29166666666666702</v>
      </c>
      <c r="E9" s="74">
        <f t="shared" ref="E9:E36" si="8">C9+1</f>
        <v>46116</v>
      </c>
      <c r="F9" s="75">
        <f t="shared" si="7"/>
        <v>0.29166666666666702</v>
      </c>
      <c r="G9" s="76">
        <f>IFERROR(((E9-C9)+(F9-D9)),"")</f>
        <v>1</v>
      </c>
      <c r="H9" s="77">
        <f t="shared" si="3"/>
        <v>9526927.4100000001</v>
      </c>
      <c r="I9" s="77">
        <v>9526927.4100000001</v>
      </c>
      <c r="J9" s="77">
        <f t="shared" ref="J9" si="9">I9-H9</f>
        <v>0</v>
      </c>
      <c r="K9" s="91">
        <f t="shared" ref="K9" si="10">J9/24</f>
        <v>0</v>
      </c>
      <c r="L9" s="36" t="s">
        <v>169</v>
      </c>
    </row>
    <row r="10" spans="1:12">
      <c r="A10" s="78">
        <f t="shared" si="6"/>
        <v>4</v>
      </c>
      <c r="B10" s="74">
        <f t="shared" si="6"/>
        <v>46116</v>
      </c>
      <c r="C10" s="74">
        <f t="shared" si="2"/>
        <v>46116</v>
      </c>
      <c r="D10" s="75">
        <f t="shared" si="7"/>
        <v>0.29166666666666702</v>
      </c>
      <c r="E10" s="74">
        <f t="shared" si="8"/>
        <v>46117</v>
      </c>
      <c r="F10" s="75">
        <f t="shared" si="7"/>
        <v>0.29166666666666702</v>
      </c>
      <c r="G10" s="76">
        <f>IFERROR(((E10-C10)+(F10-D10)),"")</f>
        <v>1</v>
      </c>
      <c r="H10" s="77">
        <f t="shared" si="3"/>
        <v>9526927.4100000001</v>
      </c>
      <c r="I10" s="77">
        <v>9526927.4100000001</v>
      </c>
      <c r="J10" s="77">
        <f t="shared" ref="J10" si="11">I10-H10</f>
        <v>0</v>
      </c>
      <c r="K10" s="91">
        <f t="shared" ref="K10" si="12">J10/24</f>
        <v>0</v>
      </c>
      <c r="L10" s="36" t="s">
        <v>169</v>
      </c>
    </row>
    <row r="11" spans="1:12">
      <c r="A11" s="78">
        <f t="shared" si="6"/>
        <v>5</v>
      </c>
      <c r="B11" s="74">
        <f t="shared" si="6"/>
        <v>46117</v>
      </c>
      <c r="C11" s="74">
        <f t="shared" si="2"/>
        <v>46117</v>
      </c>
      <c r="D11" s="75">
        <f t="shared" si="7"/>
        <v>0.29166666666666702</v>
      </c>
      <c r="E11" s="74">
        <f t="shared" si="8"/>
        <v>46118</v>
      </c>
      <c r="F11" s="75">
        <f t="shared" si="7"/>
        <v>0.29166666666666702</v>
      </c>
      <c r="G11" s="76">
        <f t="shared" ref="G11:G36" si="13">IFERROR(((E11-C11)+(F11-D11)),"")</f>
        <v>1</v>
      </c>
      <c r="H11" s="77">
        <f t="shared" si="3"/>
        <v>9526927.4100000001</v>
      </c>
      <c r="I11" s="77">
        <v>9526927.4100000001</v>
      </c>
      <c r="J11" s="77">
        <f t="shared" ref="J11" si="14">I11-H11</f>
        <v>0</v>
      </c>
      <c r="K11" s="91">
        <f t="shared" ref="K11" si="15">J11/24</f>
        <v>0</v>
      </c>
      <c r="L11" s="36" t="s">
        <v>169</v>
      </c>
    </row>
    <row r="12" spans="1:12">
      <c r="A12" s="78">
        <f t="shared" si="6"/>
        <v>6</v>
      </c>
      <c r="B12" s="74">
        <f t="shared" si="6"/>
        <v>46118</v>
      </c>
      <c r="C12" s="74">
        <f t="shared" si="2"/>
        <v>46118</v>
      </c>
      <c r="D12" s="75">
        <f t="shared" si="7"/>
        <v>0.29166666666666702</v>
      </c>
      <c r="E12" s="74">
        <f t="shared" si="8"/>
        <v>46119</v>
      </c>
      <c r="F12" s="75">
        <f t="shared" si="7"/>
        <v>0.29166666666666702</v>
      </c>
      <c r="G12" s="76">
        <f t="shared" si="13"/>
        <v>1</v>
      </c>
      <c r="H12" s="77">
        <f t="shared" si="3"/>
        <v>9526927.4100000001</v>
      </c>
      <c r="I12" s="77">
        <v>9531213.6699999999</v>
      </c>
      <c r="J12" s="77">
        <f t="shared" ref="J12" si="16">I12-H12</f>
        <v>4286.2599999997765</v>
      </c>
      <c r="K12" s="91">
        <f t="shared" ref="K12" si="17">J12/24</f>
        <v>178.59416666665734</v>
      </c>
      <c r="L12" s="101"/>
    </row>
    <row r="13" spans="1:12">
      <c r="A13" s="78">
        <f t="shared" si="6"/>
        <v>7</v>
      </c>
      <c r="B13" s="74">
        <f t="shared" si="6"/>
        <v>46119</v>
      </c>
      <c r="C13" s="74">
        <f t="shared" si="2"/>
        <v>46119</v>
      </c>
      <c r="D13" s="75">
        <f t="shared" si="7"/>
        <v>0.29166666666666702</v>
      </c>
      <c r="E13" s="74">
        <f t="shared" si="8"/>
        <v>46120</v>
      </c>
      <c r="F13" s="75">
        <f t="shared" si="7"/>
        <v>0.29166666666666702</v>
      </c>
      <c r="G13" s="76">
        <f t="shared" si="13"/>
        <v>1</v>
      </c>
      <c r="H13" s="77">
        <f t="shared" si="3"/>
        <v>9531213.6699999999</v>
      </c>
      <c r="I13" s="77">
        <v>9535716.5999999996</v>
      </c>
      <c r="J13" s="77">
        <f t="shared" ref="J13" si="18">I13-H13</f>
        <v>4502.929999999702</v>
      </c>
      <c r="K13" s="91">
        <f t="shared" ref="K13" si="19">J13/24</f>
        <v>187.62208333332092</v>
      </c>
      <c r="L13" s="101"/>
    </row>
    <row r="14" spans="1:12">
      <c r="A14" s="78">
        <f t="shared" si="6"/>
        <v>8</v>
      </c>
      <c r="B14" s="74">
        <f t="shared" si="6"/>
        <v>46120</v>
      </c>
      <c r="C14" s="74">
        <f t="shared" si="2"/>
        <v>46120</v>
      </c>
      <c r="D14" s="75">
        <f t="shared" si="7"/>
        <v>0.29166666666666702</v>
      </c>
      <c r="E14" s="74">
        <f t="shared" si="8"/>
        <v>46121</v>
      </c>
      <c r="F14" s="75">
        <f t="shared" si="7"/>
        <v>0.29166666666666702</v>
      </c>
      <c r="G14" s="76">
        <f t="shared" si="13"/>
        <v>1</v>
      </c>
      <c r="H14" s="77">
        <f t="shared" si="3"/>
        <v>9535716.5999999996</v>
      </c>
      <c r="I14" s="77">
        <v>9540779.9499999993</v>
      </c>
      <c r="J14" s="77">
        <f t="shared" ref="J14" si="20">I14-H14</f>
        <v>5063.3499999996275</v>
      </c>
      <c r="K14" s="91">
        <f t="shared" ref="K14" si="21">J14/24</f>
        <v>210.97291666665114</v>
      </c>
      <c r="L14" s="101"/>
    </row>
    <row r="15" spans="1:12">
      <c r="A15" s="78">
        <f t="shared" si="6"/>
        <v>9</v>
      </c>
      <c r="B15" s="74">
        <f t="shared" si="6"/>
        <v>46121</v>
      </c>
      <c r="C15" s="74">
        <f t="shared" si="2"/>
        <v>46121</v>
      </c>
      <c r="D15" s="75">
        <f t="shared" si="7"/>
        <v>0.29166666666666702</v>
      </c>
      <c r="E15" s="74">
        <f t="shared" si="8"/>
        <v>46122</v>
      </c>
      <c r="F15" s="75">
        <f t="shared" si="7"/>
        <v>0.29166666666666702</v>
      </c>
      <c r="G15" s="76">
        <f t="shared" si="13"/>
        <v>1</v>
      </c>
      <c r="H15" s="77">
        <f t="shared" si="3"/>
        <v>9540779.9499999993</v>
      </c>
      <c r="I15" s="77">
        <v>9546327.3699999992</v>
      </c>
      <c r="J15" s="77">
        <f t="shared" ref="J15:J36" si="22">I15-H15</f>
        <v>5547.4199999999255</v>
      </c>
      <c r="K15" s="91">
        <f t="shared" ref="K15:K36" si="23">J15/24</f>
        <v>231.14249999999689</v>
      </c>
      <c r="L15" s="101"/>
    </row>
    <row r="16" spans="1:12">
      <c r="A16" s="78">
        <f t="shared" si="6"/>
        <v>10</v>
      </c>
      <c r="B16" s="74">
        <f t="shared" si="6"/>
        <v>46122</v>
      </c>
      <c r="C16" s="74">
        <f t="shared" si="2"/>
        <v>46122</v>
      </c>
      <c r="D16" s="75">
        <f t="shared" si="7"/>
        <v>0.29166666666666702</v>
      </c>
      <c r="E16" s="74">
        <f t="shared" si="8"/>
        <v>46123</v>
      </c>
      <c r="F16" s="75">
        <f t="shared" si="7"/>
        <v>0.29166666666666702</v>
      </c>
      <c r="G16" s="76">
        <f t="shared" si="13"/>
        <v>1</v>
      </c>
      <c r="H16" s="77">
        <f t="shared" si="3"/>
        <v>9546327.3699999992</v>
      </c>
      <c r="I16" s="77">
        <v>9551032.7799999993</v>
      </c>
      <c r="J16" s="77">
        <f t="shared" si="22"/>
        <v>4705.410000000149</v>
      </c>
      <c r="K16" s="91">
        <f t="shared" si="23"/>
        <v>196.0587500000062</v>
      </c>
      <c r="L16" s="101"/>
    </row>
    <row r="17" spans="1:14">
      <c r="A17" s="78">
        <f t="shared" si="6"/>
        <v>11</v>
      </c>
      <c r="B17" s="74">
        <f t="shared" si="6"/>
        <v>46123</v>
      </c>
      <c r="C17" s="74">
        <f t="shared" si="2"/>
        <v>46123</v>
      </c>
      <c r="D17" s="75">
        <f t="shared" si="7"/>
        <v>0.29166666666666702</v>
      </c>
      <c r="E17" s="74">
        <f t="shared" si="8"/>
        <v>46124</v>
      </c>
      <c r="F17" s="75">
        <f t="shared" si="7"/>
        <v>0.29166666666666702</v>
      </c>
      <c r="G17" s="76">
        <f t="shared" si="13"/>
        <v>1</v>
      </c>
      <c r="H17" s="77">
        <f t="shared" si="3"/>
        <v>9551032.7799999993</v>
      </c>
      <c r="I17" s="77">
        <v>9555207.5500000007</v>
      </c>
      <c r="J17" s="77">
        <f t="shared" si="22"/>
        <v>4174.7700000014156</v>
      </c>
      <c r="K17" s="91">
        <f t="shared" si="23"/>
        <v>173.94875000005899</v>
      </c>
      <c r="L17" s="101"/>
    </row>
    <row r="18" spans="1:14">
      <c r="A18" s="78">
        <f t="shared" si="6"/>
        <v>12</v>
      </c>
      <c r="B18" s="74">
        <f t="shared" si="6"/>
        <v>46124</v>
      </c>
      <c r="C18" s="74">
        <f t="shared" si="2"/>
        <v>46124</v>
      </c>
      <c r="D18" s="75">
        <f t="shared" si="7"/>
        <v>0.29166666666666702</v>
      </c>
      <c r="E18" s="74">
        <f t="shared" si="8"/>
        <v>46125</v>
      </c>
      <c r="F18" s="75">
        <f t="shared" si="7"/>
        <v>0.29166666666666702</v>
      </c>
      <c r="G18" s="76">
        <f t="shared" si="13"/>
        <v>1</v>
      </c>
      <c r="H18" s="77">
        <f t="shared" si="3"/>
        <v>9555207.5500000007</v>
      </c>
      <c r="I18" s="77">
        <v>9555207.5500000007</v>
      </c>
      <c r="J18" s="77">
        <f t="shared" si="22"/>
        <v>0</v>
      </c>
      <c r="K18" s="91">
        <f t="shared" si="23"/>
        <v>0</v>
      </c>
      <c r="L18" s="101" t="s">
        <v>169</v>
      </c>
    </row>
    <row r="19" spans="1:14">
      <c r="A19" s="78">
        <f t="shared" si="6"/>
        <v>13</v>
      </c>
      <c r="B19" s="74">
        <f t="shared" si="6"/>
        <v>46125</v>
      </c>
      <c r="C19" s="74">
        <f t="shared" si="2"/>
        <v>46125</v>
      </c>
      <c r="D19" s="75">
        <f t="shared" si="7"/>
        <v>0.29166666666666702</v>
      </c>
      <c r="E19" s="74">
        <f t="shared" si="8"/>
        <v>46126</v>
      </c>
      <c r="F19" s="75">
        <f t="shared" si="7"/>
        <v>0.29166666666666702</v>
      </c>
      <c r="G19" s="76">
        <f t="shared" si="13"/>
        <v>1</v>
      </c>
      <c r="H19" s="77">
        <f t="shared" si="3"/>
        <v>9555207.5500000007</v>
      </c>
      <c r="I19" s="77">
        <v>9559848.0299999993</v>
      </c>
      <c r="J19" s="77">
        <f t="shared" si="22"/>
        <v>4640.4799999985844</v>
      </c>
      <c r="K19" s="91">
        <f t="shared" si="23"/>
        <v>193.35333333327435</v>
      </c>
      <c r="L19" s="101"/>
      <c r="N19" s="3"/>
    </row>
    <row r="20" spans="1:14">
      <c r="A20" s="78">
        <f t="shared" si="6"/>
        <v>14</v>
      </c>
      <c r="B20" s="74">
        <f t="shared" si="6"/>
        <v>46126</v>
      </c>
      <c r="C20" s="74">
        <f t="shared" si="2"/>
        <v>46126</v>
      </c>
      <c r="D20" s="75">
        <f t="shared" si="7"/>
        <v>0.29166666666666702</v>
      </c>
      <c r="E20" s="74">
        <f t="shared" si="8"/>
        <v>46127</v>
      </c>
      <c r="F20" s="75">
        <f t="shared" si="7"/>
        <v>0.29166666666666702</v>
      </c>
      <c r="G20" s="76">
        <f t="shared" si="13"/>
        <v>1</v>
      </c>
      <c r="H20" s="77">
        <f t="shared" si="3"/>
        <v>9559848.0299999993</v>
      </c>
      <c r="I20" s="77">
        <v>9565047.6899999995</v>
      </c>
      <c r="J20" s="77">
        <f t="shared" si="22"/>
        <v>5199.660000000149</v>
      </c>
      <c r="K20" s="91">
        <f t="shared" si="23"/>
        <v>216.6525000000062</v>
      </c>
      <c r="L20" s="101"/>
    </row>
    <row r="21" spans="1:14">
      <c r="A21" s="78">
        <f t="shared" si="6"/>
        <v>15</v>
      </c>
      <c r="B21" s="74">
        <f t="shared" si="6"/>
        <v>46127</v>
      </c>
      <c r="C21" s="74">
        <f t="shared" si="2"/>
        <v>46127</v>
      </c>
      <c r="D21" s="75">
        <f t="shared" si="7"/>
        <v>0.29166666666666702</v>
      </c>
      <c r="E21" s="74">
        <f t="shared" si="8"/>
        <v>46128</v>
      </c>
      <c r="F21" s="75">
        <f t="shared" si="7"/>
        <v>0.29166666666666702</v>
      </c>
      <c r="G21" s="76">
        <f t="shared" si="13"/>
        <v>1</v>
      </c>
      <c r="H21" s="77">
        <f t="shared" si="3"/>
        <v>9565047.6899999995</v>
      </c>
      <c r="I21" s="77">
        <v>9570864.0700000003</v>
      </c>
      <c r="J21" s="77">
        <f t="shared" si="22"/>
        <v>5816.3800000008196</v>
      </c>
      <c r="K21" s="91">
        <f t="shared" si="23"/>
        <v>242.34916666670082</v>
      </c>
      <c r="L21" s="101"/>
    </row>
    <row r="22" spans="1:14">
      <c r="A22" s="78">
        <f t="shared" si="6"/>
        <v>16</v>
      </c>
      <c r="B22" s="74">
        <f t="shared" si="6"/>
        <v>46128</v>
      </c>
      <c r="C22" s="74">
        <f t="shared" si="2"/>
        <v>46128</v>
      </c>
      <c r="D22" s="75">
        <f t="shared" si="7"/>
        <v>0.29166666666666702</v>
      </c>
      <c r="E22" s="74">
        <f t="shared" si="8"/>
        <v>46129</v>
      </c>
      <c r="F22" s="75">
        <f t="shared" si="7"/>
        <v>0.29166666666666702</v>
      </c>
      <c r="G22" s="76">
        <f t="shared" si="13"/>
        <v>1</v>
      </c>
      <c r="H22" s="77">
        <f t="shared" si="3"/>
        <v>9570864.0700000003</v>
      </c>
      <c r="I22" s="77">
        <v>9576934.8599999994</v>
      </c>
      <c r="J22" s="77">
        <f t="shared" si="22"/>
        <v>6070.7899999991059</v>
      </c>
      <c r="K22" s="91">
        <f t="shared" si="23"/>
        <v>252.94958333329609</v>
      </c>
      <c r="L22" s="101"/>
    </row>
    <row r="23" spans="1:14">
      <c r="A23" s="78">
        <f t="shared" si="6"/>
        <v>17</v>
      </c>
      <c r="B23" s="74">
        <f t="shared" si="6"/>
        <v>46129</v>
      </c>
      <c r="C23" s="74">
        <f t="shared" si="2"/>
        <v>46129</v>
      </c>
      <c r="D23" s="75">
        <f t="shared" si="7"/>
        <v>0.29166666666666702</v>
      </c>
      <c r="E23" s="74">
        <f t="shared" si="8"/>
        <v>46130</v>
      </c>
      <c r="F23" s="75">
        <f t="shared" si="7"/>
        <v>0.29166666666666702</v>
      </c>
      <c r="G23" s="76">
        <f t="shared" si="13"/>
        <v>1</v>
      </c>
      <c r="H23" s="77">
        <f t="shared" si="3"/>
        <v>9576934.8599999994</v>
      </c>
      <c r="I23" s="77">
        <v>9582688.0899999999</v>
      </c>
      <c r="J23" s="77">
        <f t="shared" si="22"/>
        <v>5753.230000000447</v>
      </c>
      <c r="K23" s="91">
        <f t="shared" si="23"/>
        <v>239.71791666668528</v>
      </c>
      <c r="L23" s="101"/>
    </row>
    <row r="24" spans="1:14">
      <c r="A24" s="78">
        <f t="shared" si="6"/>
        <v>18</v>
      </c>
      <c r="B24" s="74">
        <f t="shared" si="6"/>
        <v>46130</v>
      </c>
      <c r="C24" s="74">
        <f t="shared" si="2"/>
        <v>46130</v>
      </c>
      <c r="D24" s="75">
        <f t="shared" si="7"/>
        <v>0.29166666666666702</v>
      </c>
      <c r="E24" s="74">
        <f t="shared" si="8"/>
        <v>46131</v>
      </c>
      <c r="F24" s="75">
        <f t="shared" si="7"/>
        <v>0.29166666666666702</v>
      </c>
      <c r="G24" s="76">
        <f t="shared" si="13"/>
        <v>1</v>
      </c>
      <c r="H24" s="77">
        <f t="shared" si="3"/>
        <v>9582688.0899999999</v>
      </c>
      <c r="I24" s="77">
        <v>9587394.9399999995</v>
      </c>
      <c r="J24" s="77">
        <f t="shared" si="22"/>
        <v>4706.8499999996275</v>
      </c>
      <c r="K24" s="91">
        <f t="shared" si="23"/>
        <v>196.11874999998449</v>
      </c>
      <c r="L24" s="101"/>
    </row>
    <row r="25" spans="1:14">
      <c r="A25" s="78">
        <f t="shared" ref="A25:B36" si="24">A24+1</f>
        <v>19</v>
      </c>
      <c r="B25" s="74">
        <f t="shared" si="24"/>
        <v>46131</v>
      </c>
      <c r="C25" s="74">
        <f t="shared" si="2"/>
        <v>46131</v>
      </c>
      <c r="D25" s="75">
        <f t="shared" si="7"/>
        <v>0.29166666666666702</v>
      </c>
      <c r="E25" s="74">
        <f t="shared" si="8"/>
        <v>46132</v>
      </c>
      <c r="F25" s="75">
        <f t="shared" si="7"/>
        <v>0.29166666666666702</v>
      </c>
      <c r="G25" s="76">
        <f t="shared" si="13"/>
        <v>1</v>
      </c>
      <c r="H25" s="77">
        <f t="shared" si="3"/>
        <v>9587394.9399999995</v>
      </c>
      <c r="I25" s="77">
        <v>9587394.9399999995</v>
      </c>
      <c r="J25" s="77">
        <f t="shared" si="22"/>
        <v>0</v>
      </c>
      <c r="K25" s="91">
        <f t="shared" si="23"/>
        <v>0</v>
      </c>
      <c r="L25" s="101"/>
    </row>
    <row r="26" spans="1:14">
      <c r="A26" s="78">
        <f t="shared" si="24"/>
        <v>20</v>
      </c>
      <c r="B26" s="74">
        <f t="shared" si="24"/>
        <v>46132</v>
      </c>
      <c r="C26" s="74">
        <f t="shared" si="2"/>
        <v>46132</v>
      </c>
      <c r="D26" s="75">
        <f t="shared" si="7"/>
        <v>0.29166666666666702</v>
      </c>
      <c r="E26" s="74">
        <f t="shared" si="8"/>
        <v>46133</v>
      </c>
      <c r="F26" s="75">
        <f t="shared" si="7"/>
        <v>0.29166666666666702</v>
      </c>
      <c r="G26" s="76">
        <f t="shared" si="13"/>
        <v>1</v>
      </c>
      <c r="H26" s="77">
        <f t="shared" si="3"/>
        <v>9587394.9399999995</v>
      </c>
      <c r="I26" s="77">
        <v>9592825.4800000004</v>
      </c>
      <c r="J26" s="77">
        <f t="shared" si="22"/>
        <v>5430.5400000009686</v>
      </c>
      <c r="K26" s="91">
        <f t="shared" si="23"/>
        <v>226.27250000004037</v>
      </c>
      <c r="L26" s="101"/>
    </row>
    <row r="27" spans="1:14">
      <c r="A27" s="78">
        <f t="shared" si="24"/>
        <v>21</v>
      </c>
      <c r="B27" s="74">
        <f t="shared" si="24"/>
        <v>46133</v>
      </c>
      <c r="C27" s="74">
        <f t="shared" si="2"/>
        <v>46133</v>
      </c>
      <c r="D27" s="75">
        <f t="shared" si="7"/>
        <v>0.29166666666666702</v>
      </c>
      <c r="E27" s="74">
        <f t="shared" si="8"/>
        <v>46134</v>
      </c>
      <c r="F27" s="75">
        <f t="shared" si="7"/>
        <v>0.29166666666666702</v>
      </c>
      <c r="G27" s="76">
        <f t="shared" si="13"/>
        <v>1</v>
      </c>
      <c r="H27" s="77">
        <f t="shared" si="3"/>
        <v>9592825.4800000004</v>
      </c>
      <c r="I27" s="77">
        <v>9597988.8599999994</v>
      </c>
      <c r="J27" s="77">
        <f t="shared" si="22"/>
        <v>5163.3799999989569</v>
      </c>
      <c r="K27" s="91">
        <f t="shared" si="23"/>
        <v>215.14083333328986</v>
      </c>
      <c r="L27" s="101"/>
    </row>
    <row r="28" spans="1:14">
      <c r="A28" s="78">
        <f t="shared" si="24"/>
        <v>22</v>
      </c>
      <c r="B28" s="74">
        <f t="shared" si="24"/>
        <v>46134</v>
      </c>
      <c r="C28" s="74">
        <f t="shared" si="2"/>
        <v>46134</v>
      </c>
      <c r="D28" s="75">
        <f t="shared" si="7"/>
        <v>0.29166666666666702</v>
      </c>
      <c r="E28" s="74">
        <f t="shared" si="8"/>
        <v>46135</v>
      </c>
      <c r="F28" s="75">
        <f t="shared" si="7"/>
        <v>0.29166666666666702</v>
      </c>
      <c r="G28" s="76">
        <f t="shared" si="13"/>
        <v>1</v>
      </c>
      <c r="H28" s="77">
        <f t="shared" si="3"/>
        <v>9597988.8599999994</v>
      </c>
      <c r="I28" s="77">
        <v>9603150.3399999999</v>
      </c>
      <c r="J28" s="77">
        <f t="shared" si="22"/>
        <v>5161.480000000447</v>
      </c>
      <c r="K28" s="91">
        <f t="shared" si="23"/>
        <v>215.06166666668528</v>
      </c>
      <c r="L28" s="101"/>
    </row>
    <row r="29" spans="1:14">
      <c r="A29" s="78">
        <f t="shared" si="24"/>
        <v>23</v>
      </c>
      <c r="B29" s="74">
        <f t="shared" si="24"/>
        <v>46135</v>
      </c>
      <c r="C29" s="74">
        <f t="shared" si="2"/>
        <v>46135</v>
      </c>
      <c r="D29" s="75">
        <f t="shared" si="7"/>
        <v>0.29166666666666702</v>
      </c>
      <c r="E29" s="74">
        <f t="shared" si="8"/>
        <v>46136</v>
      </c>
      <c r="F29" s="75">
        <f t="shared" si="7"/>
        <v>0.29166666666666702</v>
      </c>
      <c r="G29" s="76">
        <f t="shared" si="13"/>
        <v>1</v>
      </c>
      <c r="H29" s="77">
        <f t="shared" si="3"/>
        <v>9603150.3399999999</v>
      </c>
      <c r="I29" s="77">
        <v>9608142.5099999998</v>
      </c>
      <c r="J29" s="77">
        <f t="shared" si="22"/>
        <v>4992.1699999999255</v>
      </c>
      <c r="K29" s="91">
        <f t="shared" si="23"/>
        <v>208.00708333333023</v>
      </c>
      <c r="L29" s="101"/>
    </row>
    <row r="30" spans="1:14">
      <c r="A30" s="78">
        <f t="shared" si="24"/>
        <v>24</v>
      </c>
      <c r="B30" s="74">
        <f t="shared" si="24"/>
        <v>46136</v>
      </c>
      <c r="C30" s="74">
        <f t="shared" si="2"/>
        <v>46136</v>
      </c>
      <c r="D30" s="75">
        <f t="shared" si="7"/>
        <v>0.29166666666666702</v>
      </c>
      <c r="E30" s="74">
        <f t="shared" si="8"/>
        <v>46137</v>
      </c>
      <c r="F30" s="75">
        <f t="shared" si="7"/>
        <v>0.29166666666666702</v>
      </c>
      <c r="G30" s="76">
        <f t="shared" si="13"/>
        <v>1</v>
      </c>
      <c r="H30" s="77">
        <f t="shared" si="3"/>
        <v>9608142.5099999998</v>
      </c>
      <c r="I30" s="77">
        <v>9612631.3100000005</v>
      </c>
      <c r="J30" s="77">
        <f t="shared" si="22"/>
        <v>4488.8000000007451</v>
      </c>
      <c r="K30" s="91">
        <f t="shared" si="23"/>
        <v>187.03333333336437</v>
      </c>
      <c r="L30" s="101"/>
    </row>
    <row r="31" spans="1:14">
      <c r="A31" s="78">
        <f t="shared" si="24"/>
        <v>25</v>
      </c>
      <c r="B31" s="74">
        <f t="shared" si="24"/>
        <v>46137</v>
      </c>
      <c r="C31" s="74">
        <f t="shared" si="2"/>
        <v>46137</v>
      </c>
      <c r="D31" s="75">
        <f t="shared" si="7"/>
        <v>0.29166666666666702</v>
      </c>
      <c r="E31" s="74">
        <f t="shared" si="8"/>
        <v>46138</v>
      </c>
      <c r="F31" s="75">
        <f t="shared" si="7"/>
        <v>0.29166666666666702</v>
      </c>
      <c r="G31" s="76">
        <f t="shared" si="13"/>
        <v>1</v>
      </c>
      <c r="H31" s="77">
        <f t="shared" si="3"/>
        <v>9612631.3100000005</v>
      </c>
      <c r="I31" s="77">
        <v>9616380.0600000005</v>
      </c>
      <c r="J31" s="77">
        <f t="shared" si="22"/>
        <v>3748.75</v>
      </c>
      <c r="K31" s="91">
        <f t="shared" si="23"/>
        <v>156.19791666666666</v>
      </c>
      <c r="L31" s="563" t="s">
        <v>324</v>
      </c>
    </row>
    <row r="32" spans="1:14">
      <c r="A32" s="78">
        <f t="shared" si="24"/>
        <v>26</v>
      </c>
      <c r="B32" s="74">
        <f t="shared" si="24"/>
        <v>46138</v>
      </c>
      <c r="C32" s="74">
        <f t="shared" si="2"/>
        <v>46138</v>
      </c>
      <c r="D32" s="75">
        <f t="shared" si="7"/>
        <v>0.29166666666666702</v>
      </c>
      <c r="E32" s="74">
        <f t="shared" si="8"/>
        <v>46139</v>
      </c>
      <c r="F32" s="75">
        <f t="shared" si="7"/>
        <v>0.29166666666666702</v>
      </c>
      <c r="G32" s="76">
        <f t="shared" si="13"/>
        <v>1</v>
      </c>
      <c r="H32" s="77">
        <f t="shared" si="3"/>
        <v>9616380.0600000005</v>
      </c>
      <c r="I32" s="77">
        <v>9616380.0600000005</v>
      </c>
      <c r="J32" s="77">
        <f t="shared" si="22"/>
        <v>0</v>
      </c>
      <c r="K32" s="91">
        <f t="shared" si="23"/>
        <v>0</v>
      </c>
      <c r="L32" s="101" t="s">
        <v>169</v>
      </c>
    </row>
    <row r="33" spans="1:12">
      <c r="A33" s="78">
        <f t="shared" si="24"/>
        <v>27</v>
      </c>
      <c r="B33" s="74">
        <f t="shared" si="24"/>
        <v>46139</v>
      </c>
      <c r="C33" s="74">
        <f t="shared" si="2"/>
        <v>46139</v>
      </c>
      <c r="D33" s="75">
        <f t="shared" si="7"/>
        <v>0.29166666666666702</v>
      </c>
      <c r="E33" s="74">
        <f t="shared" si="8"/>
        <v>46140</v>
      </c>
      <c r="F33" s="75">
        <f t="shared" si="7"/>
        <v>0.29166666666666702</v>
      </c>
      <c r="G33" s="76">
        <f t="shared" si="13"/>
        <v>1</v>
      </c>
      <c r="H33" s="77">
        <f t="shared" si="3"/>
        <v>9616380.0600000005</v>
      </c>
      <c r="I33" s="208">
        <v>9620934.1999999993</v>
      </c>
      <c r="J33" s="77">
        <f t="shared" si="22"/>
        <v>4554.1399999987334</v>
      </c>
      <c r="K33" s="91">
        <f t="shared" si="23"/>
        <v>189.75583333328055</v>
      </c>
      <c r="L33" s="101"/>
    </row>
    <row r="34" spans="1:12">
      <c r="A34" s="78">
        <f t="shared" si="24"/>
        <v>28</v>
      </c>
      <c r="B34" s="74">
        <f t="shared" si="24"/>
        <v>46140</v>
      </c>
      <c r="C34" s="74">
        <f t="shared" si="2"/>
        <v>46140</v>
      </c>
      <c r="D34" s="75">
        <f t="shared" si="7"/>
        <v>0.29166666666666702</v>
      </c>
      <c r="E34" s="74">
        <f t="shared" si="8"/>
        <v>46141</v>
      </c>
      <c r="F34" s="75">
        <f t="shared" si="7"/>
        <v>0.29166666666666702</v>
      </c>
      <c r="G34" s="76">
        <f t="shared" si="13"/>
        <v>1</v>
      </c>
      <c r="H34" s="77">
        <f t="shared" si="3"/>
        <v>9620934.1999999993</v>
      </c>
      <c r="I34" s="208">
        <v>9625333.9000000004</v>
      </c>
      <c r="J34" s="77">
        <f t="shared" si="22"/>
        <v>4399.7000000011176</v>
      </c>
      <c r="K34" s="91">
        <f t="shared" si="23"/>
        <v>183.32083333337991</v>
      </c>
      <c r="L34" s="101"/>
    </row>
    <row r="35" spans="1:12">
      <c r="A35" s="78">
        <f t="shared" si="24"/>
        <v>29</v>
      </c>
      <c r="B35" s="74">
        <f t="shared" si="24"/>
        <v>46141</v>
      </c>
      <c r="C35" s="74">
        <f t="shared" si="2"/>
        <v>46141</v>
      </c>
      <c r="D35" s="75">
        <f t="shared" si="7"/>
        <v>0.29166666666666702</v>
      </c>
      <c r="E35" s="74">
        <f t="shared" si="8"/>
        <v>46142</v>
      </c>
      <c r="F35" s="75">
        <f t="shared" si="7"/>
        <v>0.29166666666666702</v>
      </c>
      <c r="G35" s="76">
        <f t="shared" si="13"/>
        <v>1</v>
      </c>
      <c r="H35" s="77">
        <f t="shared" si="3"/>
        <v>9625333.9000000004</v>
      </c>
      <c r="I35" s="208">
        <v>9630602.6999999993</v>
      </c>
      <c r="J35" s="77">
        <f t="shared" si="22"/>
        <v>5268.7999999988824</v>
      </c>
      <c r="K35" s="91">
        <f t="shared" si="23"/>
        <v>219.53333333328678</v>
      </c>
      <c r="L35" s="101"/>
    </row>
    <row r="36" spans="1:12">
      <c r="A36" s="78">
        <f t="shared" si="24"/>
        <v>30</v>
      </c>
      <c r="B36" s="74">
        <f t="shared" si="24"/>
        <v>46142</v>
      </c>
      <c r="C36" s="74">
        <f t="shared" si="2"/>
        <v>46142</v>
      </c>
      <c r="D36" s="75">
        <f t="shared" si="7"/>
        <v>0.29166666666666702</v>
      </c>
      <c r="E36" s="74">
        <f t="shared" si="8"/>
        <v>46143</v>
      </c>
      <c r="F36" s="75">
        <f t="shared" si="7"/>
        <v>0.29166666666666702</v>
      </c>
      <c r="G36" s="76">
        <f t="shared" si="13"/>
        <v>1</v>
      </c>
      <c r="H36" s="77">
        <f t="shared" si="3"/>
        <v>9630602.6999999993</v>
      </c>
      <c r="I36" s="208">
        <v>9635338.8699999992</v>
      </c>
      <c r="J36" s="77">
        <f t="shared" si="22"/>
        <v>4736.1699999999255</v>
      </c>
      <c r="K36" s="91">
        <f t="shared" si="23"/>
        <v>197.34041666666357</v>
      </c>
      <c r="L36" s="101"/>
    </row>
    <row r="37" spans="1:12">
      <c r="A37" s="78"/>
      <c r="B37" s="74"/>
      <c r="C37" s="74"/>
      <c r="D37" s="75"/>
      <c r="E37" s="74"/>
      <c r="F37" s="75"/>
      <c r="G37" s="76"/>
      <c r="H37" s="77"/>
      <c r="I37" s="208"/>
      <c r="J37" s="77"/>
      <c r="K37" s="91"/>
      <c r="L37" s="36"/>
    </row>
    <row r="38" spans="1:12">
      <c r="A38" s="78"/>
      <c r="B38" s="74"/>
      <c r="C38" s="74"/>
      <c r="D38" s="75"/>
      <c r="E38" s="74"/>
      <c r="F38" s="75"/>
      <c r="G38" s="76"/>
      <c r="H38" s="77"/>
      <c r="I38" s="208"/>
      <c r="J38" s="77"/>
      <c r="K38" s="91"/>
      <c r="L38" s="36"/>
    </row>
    <row r="39" spans="1:12">
      <c r="A39" s="78"/>
      <c r="B39" s="74"/>
      <c r="C39" s="74"/>
      <c r="D39" s="75"/>
      <c r="E39" s="74"/>
      <c r="F39" s="75"/>
      <c r="G39" s="76"/>
      <c r="H39" s="77"/>
      <c r="I39" s="208"/>
      <c r="J39" s="77"/>
      <c r="K39" s="91"/>
      <c r="L39" s="101"/>
    </row>
    <row r="40" spans="1:12">
      <c r="A40" s="82" t="s">
        <v>7</v>
      </c>
      <c r="B40" s="83"/>
      <c r="C40" s="83"/>
      <c r="D40" s="83"/>
      <c r="E40" s="83"/>
      <c r="F40" s="83"/>
      <c r="G40" s="84">
        <f>SUM(G7:G39)</f>
        <v>30</v>
      </c>
      <c r="H40" s="85"/>
      <c r="I40" s="85"/>
      <c r="J40" s="93">
        <f>SUM(J7:J39)</f>
        <v>116700.30999999866</v>
      </c>
      <c r="K40" s="93">
        <f>AVERAGE(K7:K39)</f>
        <v>162.08376388888701</v>
      </c>
      <c r="L40" s="94"/>
    </row>
    <row r="41" spans="1:12">
      <c r="A41" s="86" t="s">
        <v>127</v>
      </c>
      <c r="B41" s="87"/>
      <c r="C41" s="87"/>
      <c r="D41" s="87"/>
      <c r="E41" s="87"/>
      <c r="F41" s="87"/>
      <c r="G41" s="88">
        <f>G40/SUMPRODUCT((G7:G39&gt;0)*1)</f>
        <v>1</v>
      </c>
      <c r="H41" s="89"/>
      <c r="I41" s="89"/>
      <c r="J41" s="89"/>
      <c r="K41" s="89">
        <f>K40/SUMPRODUCT((K7:K39&gt;0)*1)</f>
        <v>6.7534901620369583</v>
      </c>
      <c r="L41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22" priority="2" operator="equal">
      <formula>"APC"</formula>
    </cfRule>
  </conditionalFormatting>
  <conditionalFormatting sqref="F11:F20">
    <cfRule type="cellIs" dxfId="21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ySplit="6" topLeftCell="A7" activePane="bottomLeft" state="frozen"/>
      <selection pane="bottomLef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149</v>
      </c>
      <c r="D1" s="5"/>
      <c r="E1" s="5"/>
      <c r="F1" s="5"/>
    </row>
    <row r="2" spans="1:12">
      <c r="B2" s="5"/>
      <c r="C2" s="149" t="s">
        <v>19</v>
      </c>
      <c r="D2" s="5"/>
      <c r="E2" s="5"/>
      <c r="F2" s="5"/>
      <c r="L2" s="98" t="s">
        <v>151</v>
      </c>
    </row>
    <row r="3" spans="1:12">
      <c r="B3" s="5"/>
      <c r="C3" s="6" t="str">
        <f>PCIM!C3</f>
        <v>Bulan April 2026</v>
      </c>
      <c r="D3" s="5"/>
      <c r="E3" s="5"/>
      <c r="F3" s="5"/>
    </row>
    <row r="4" spans="1:12">
      <c r="B4" s="8"/>
      <c r="C4" s="47">
        <f>'Summary sales'!A4</f>
        <v>46113</v>
      </c>
      <c r="D4" s="8"/>
      <c r="E4" s="5"/>
      <c r="F4" s="5"/>
      <c r="J4" s="5" t="s">
        <v>152</v>
      </c>
      <c r="K4" s="28">
        <f>MAX(K7:K39)</f>
        <v>82.493749999999025</v>
      </c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62" t="s">
        <v>156</v>
      </c>
      <c r="I5" s="663"/>
      <c r="J5" s="675" t="s">
        <v>157</v>
      </c>
      <c r="K5" s="679" t="s">
        <v>158</v>
      </c>
      <c r="L5" s="673" t="s">
        <v>159</v>
      </c>
    </row>
    <row r="6" spans="1:12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209" t="s">
        <v>154</v>
      </c>
      <c r="J6" s="678"/>
      <c r="K6" s="680"/>
      <c r="L6" s="674"/>
    </row>
    <row r="7" spans="1:12">
      <c r="A7" s="72">
        <v>1</v>
      </c>
      <c r="B7" s="73">
        <f>C4</f>
        <v>46113</v>
      </c>
      <c r="C7" s="73">
        <f>C4</f>
        <v>46113</v>
      </c>
      <c r="D7" s="207">
        <v>0.29166666666666702</v>
      </c>
      <c r="E7" s="73">
        <f>C7+1</f>
        <v>46114</v>
      </c>
      <c r="F7" s="207">
        <v>0.29166666666666702</v>
      </c>
      <c r="G7" s="76">
        <f>IFERROR(((E7-C7)+(F7-D7)),"")</f>
        <v>1</v>
      </c>
      <c r="H7" s="208">
        <v>1030805.68</v>
      </c>
      <c r="I7" s="208">
        <v>1031506.03</v>
      </c>
      <c r="J7" s="77">
        <f t="shared" ref="J7" si="0">I7-H7</f>
        <v>700.34999999997672</v>
      </c>
      <c r="K7" s="91">
        <f t="shared" ref="K7" si="1">J7/24</f>
        <v>29.181249999999029</v>
      </c>
      <c r="L7" s="99"/>
    </row>
    <row r="8" spans="1:12">
      <c r="A8" s="78">
        <f>A7+1</f>
        <v>2</v>
      </c>
      <c r="B8" s="74">
        <f>B7+1</f>
        <v>46114</v>
      </c>
      <c r="C8" s="74">
        <f t="shared" ref="C8:C36" si="2">B8</f>
        <v>46114</v>
      </c>
      <c r="D8" s="75">
        <f>D7</f>
        <v>0.29166666666666702</v>
      </c>
      <c r="E8" s="74">
        <f>C8+1</f>
        <v>46115</v>
      </c>
      <c r="F8" s="75">
        <f>F7</f>
        <v>0.29166666666666702</v>
      </c>
      <c r="G8" s="76">
        <f>IFERROR(((E8-C8)+(F8-D8)),"")</f>
        <v>1</v>
      </c>
      <c r="H8" s="77">
        <f t="shared" ref="H8:H36" si="3">I7</f>
        <v>1031506.03</v>
      </c>
      <c r="I8" s="77">
        <v>1032923.93</v>
      </c>
      <c r="J8" s="77">
        <f t="shared" ref="J8" si="4">I8-H8</f>
        <v>1417.9000000000233</v>
      </c>
      <c r="K8" s="91">
        <f t="shared" ref="K8" si="5">J8/24</f>
        <v>59.079166666667639</v>
      </c>
      <c r="L8" s="101"/>
    </row>
    <row r="9" spans="1:12">
      <c r="A9" s="78">
        <f t="shared" ref="A9:B24" si="6">A8+1</f>
        <v>3</v>
      </c>
      <c r="B9" s="74">
        <f t="shared" si="6"/>
        <v>46115</v>
      </c>
      <c r="C9" s="74">
        <f t="shared" si="2"/>
        <v>46115</v>
      </c>
      <c r="D9" s="75">
        <f t="shared" ref="D9:F36" si="7">D8</f>
        <v>0.29166666666666702</v>
      </c>
      <c r="E9" s="74">
        <f t="shared" ref="E9:E36" si="8">C9+1</f>
        <v>46116</v>
      </c>
      <c r="F9" s="75">
        <v>0.70833333333333304</v>
      </c>
      <c r="G9" s="76">
        <f>IFERROR(((E9-C9)+(F9-D9)),"")</f>
        <v>1.4166666666666661</v>
      </c>
      <c r="H9" s="77">
        <f t="shared" si="3"/>
        <v>1032923.93</v>
      </c>
      <c r="I9" s="77">
        <v>1033111.09</v>
      </c>
      <c r="J9" s="77">
        <f t="shared" ref="J9" si="9">I9-H9</f>
        <v>187.15999999991618</v>
      </c>
      <c r="K9" s="91">
        <f t="shared" ref="K9" si="10">J9/24</f>
        <v>7.7983333333298406</v>
      </c>
      <c r="L9" s="101"/>
    </row>
    <row r="10" spans="1:12">
      <c r="A10" s="78">
        <f t="shared" si="6"/>
        <v>4</v>
      </c>
      <c r="B10" s="74">
        <f t="shared" si="6"/>
        <v>46116</v>
      </c>
      <c r="C10" s="74">
        <f t="shared" si="2"/>
        <v>46116</v>
      </c>
      <c r="D10" s="75">
        <f t="shared" si="7"/>
        <v>0.29166666666666702</v>
      </c>
      <c r="E10" s="74">
        <f t="shared" si="8"/>
        <v>46117</v>
      </c>
      <c r="F10" s="75">
        <v>0.29166666666666702</v>
      </c>
      <c r="G10" s="76">
        <f>IFERROR(((E10-C10)+(F10-D10)),"")</f>
        <v>1</v>
      </c>
      <c r="H10" s="77">
        <f t="shared" si="3"/>
        <v>1033111.09</v>
      </c>
      <c r="I10" s="77">
        <v>1033111.09</v>
      </c>
      <c r="J10" s="77">
        <f t="shared" ref="J10" si="11">I10-H10</f>
        <v>0</v>
      </c>
      <c r="K10" s="91">
        <f t="shared" ref="K10" si="12">J10/24</f>
        <v>0</v>
      </c>
      <c r="L10" s="36" t="s">
        <v>169</v>
      </c>
    </row>
    <row r="11" spans="1:12">
      <c r="A11" s="78">
        <f t="shared" si="6"/>
        <v>5</v>
      </c>
      <c r="B11" s="74">
        <f t="shared" si="6"/>
        <v>46117</v>
      </c>
      <c r="C11" s="74">
        <f t="shared" si="2"/>
        <v>46117</v>
      </c>
      <c r="D11" s="75">
        <f t="shared" si="7"/>
        <v>0.29166666666666702</v>
      </c>
      <c r="E11" s="74">
        <f t="shared" si="8"/>
        <v>46118</v>
      </c>
      <c r="F11" s="75">
        <f t="shared" si="7"/>
        <v>0.29166666666666702</v>
      </c>
      <c r="G11" s="76">
        <f t="shared" ref="G11:G36" si="13">IFERROR(((E11-C11)+(F11-D11)),"")</f>
        <v>1</v>
      </c>
      <c r="H11" s="77">
        <f t="shared" si="3"/>
        <v>1033111.09</v>
      </c>
      <c r="I11" s="77">
        <v>1033111.09</v>
      </c>
      <c r="J11" s="77">
        <f t="shared" ref="J11" si="14">I11-H11</f>
        <v>0</v>
      </c>
      <c r="K11" s="91">
        <f t="shared" ref="K11" si="15">J11/24</f>
        <v>0</v>
      </c>
      <c r="L11" s="36" t="s">
        <v>169</v>
      </c>
    </row>
    <row r="12" spans="1:12">
      <c r="A12" s="78">
        <f t="shared" si="6"/>
        <v>6</v>
      </c>
      <c r="B12" s="74">
        <f t="shared" si="6"/>
        <v>46118</v>
      </c>
      <c r="C12" s="74">
        <f t="shared" si="2"/>
        <v>46118</v>
      </c>
      <c r="D12" s="75">
        <f t="shared" si="7"/>
        <v>0.29166666666666702</v>
      </c>
      <c r="E12" s="74">
        <f t="shared" si="8"/>
        <v>46119</v>
      </c>
      <c r="F12" s="75">
        <f t="shared" si="7"/>
        <v>0.29166666666666702</v>
      </c>
      <c r="G12" s="76">
        <f t="shared" si="13"/>
        <v>1</v>
      </c>
      <c r="H12" s="77">
        <f t="shared" si="3"/>
        <v>1033111.09</v>
      </c>
      <c r="I12" s="77">
        <v>1035090.94</v>
      </c>
      <c r="J12" s="77">
        <f t="shared" ref="J12" si="16">I12-H12</f>
        <v>1979.8499999999767</v>
      </c>
      <c r="K12" s="91">
        <f t="shared" ref="K12" si="17">J12/24</f>
        <v>82.493749999999025</v>
      </c>
      <c r="L12" s="101"/>
    </row>
    <row r="13" spans="1:12">
      <c r="A13" s="78">
        <f t="shared" si="6"/>
        <v>7</v>
      </c>
      <c r="B13" s="74">
        <f t="shared" si="6"/>
        <v>46119</v>
      </c>
      <c r="C13" s="74">
        <f t="shared" si="2"/>
        <v>46119</v>
      </c>
      <c r="D13" s="75">
        <f t="shared" si="7"/>
        <v>0.29166666666666702</v>
      </c>
      <c r="E13" s="74">
        <f t="shared" si="8"/>
        <v>46120</v>
      </c>
      <c r="F13" s="75">
        <f t="shared" si="7"/>
        <v>0.29166666666666702</v>
      </c>
      <c r="G13" s="76">
        <f t="shared" si="13"/>
        <v>1</v>
      </c>
      <c r="H13" s="77">
        <f t="shared" si="3"/>
        <v>1035090.94</v>
      </c>
      <c r="I13" s="77">
        <v>1036578.73</v>
      </c>
      <c r="J13" s="77">
        <f t="shared" ref="J13" si="18">I13-H13</f>
        <v>1487.7900000000373</v>
      </c>
      <c r="K13" s="91">
        <f t="shared" ref="K13" si="19">J13/24</f>
        <v>61.99125000000155</v>
      </c>
      <c r="L13" s="101"/>
    </row>
    <row r="14" spans="1:12">
      <c r="A14" s="78">
        <f t="shared" si="6"/>
        <v>8</v>
      </c>
      <c r="B14" s="74">
        <f t="shared" si="6"/>
        <v>46120</v>
      </c>
      <c r="C14" s="74">
        <f t="shared" si="2"/>
        <v>46120</v>
      </c>
      <c r="D14" s="75">
        <f t="shared" si="7"/>
        <v>0.29166666666666702</v>
      </c>
      <c r="E14" s="74">
        <f t="shared" si="8"/>
        <v>46121</v>
      </c>
      <c r="F14" s="75">
        <f t="shared" si="7"/>
        <v>0.29166666666666702</v>
      </c>
      <c r="G14" s="76">
        <f t="shared" si="13"/>
        <v>1</v>
      </c>
      <c r="H14" s="77">
        <f t="shared" si="3"/>
        <v>1036578.73</v>
      </c>
      <c r="I14" s="77">
        <v>1037162.13</v>
      </c>
      <c r="J14" s="77">
        <f t="shared" ref="J14" si="20">I14-H14</f>
        <v>583.40000000002328</v>
      </c>
      <c r="K14" s="91">
        <f t="shared" ref="K14" si="21">J14/24</f>
        <v>24.308333333334303</v>
      </c>
      <c r="L14" s="101"/>
    </row>
    <row r="15" spans="1:12">
      <c r="A15" s="78">
        <f t="shared" si="6"/>
        <v>9</v>
      </c>
      <c r="B15" s="74">
        <f t="shared" si="6"/>
        <v>46121</v>
      </c>
      <c r="C15" s="74">
        <f t="shared" si="2"/>
        <v>46121</v>
      </c>
      <c r="D15" s="75">
        <f t="shared" si="7"/>
        <v>0.29166666666666702</v>
      </c>
      <c r="E15" s="74">
        <f t="shared" si="8"/>
        <v>46122</v>
      </c>
      <c r="F15" s="75">
        <f t="shared" si="7"/>
        <v>0.29166666666666702</v>
      </c>
      <c r="G15" s="76">
        <f t="shared" si="13"/>
        <v>1</v>
      </c>
      <c r="H15" s="77">
        <f t="shared" si="3"/>
        <v>1037162.13</v>
      </c>
      <c r="I15" s="77">
        <v>1037614.86</v>
      </c>
      <c r="J15" s="77">
        <f t="shared" ref="J15:J36" si="22">I15-H15</f>
        <v>452.72999999998137</v>
      </c>
      <c r="K15" s="91">
        <f t="shared" ref="K15:K36" si="23">J15/24</f>
        <v>18.863749999999225</v>
      </c>
      <c r="L15" s="101"/>
    </row>
    <row r="16" spans="1:12">
      <c r="A16" s="78">
        <f t="shared" si="6"/>
        <v>10</v>
      </c>
      <c r="B16" s="74">
        <f t="shared" si="6"/>
        <v>46122</v>
      </c>
      <c r="C16" s="74">
        <f t="shared" si="2"/>
        <v>46122</v>
      </c>
      <c r="D16" s="75">
        <f t="shared" si="7"/>
        <v>0.29166666666666702</v>
      </c>
      <c r="E16" s="74">
        <f t="shared" si="8"/>
        <v>46123</v>
      </c>
      <c r="F16" s="75">
        <f t="shared" si="7"/>
        <v>0.29166666666666702</v>
      </c>
      <c r="G16" s="76">
        <f t="shared" si="13"/>
        <v>1</v>
      </c>
      <c r="H16" s="77">
        <f t="shared" si="3"/>
        <v>1037614.86</v>
      </c>
      <c r="I16" s="77">
        <v>1038783.38</v>
      </c>
      <c r="J16" s="77">
        <f t="shared" si="22"/>
        <v>1168.5200000000186</v>
      </c>
      <c r="K16" s="91">
        <f t="shared" si="23"/>
        <v>48.688333333334107</v>
      </c>
      <c r="L16" s="101"/>
    </row>
    <row r="17" spans="1:14">
      <c r="A17" s="78">
        <f t="shared" si="6"/>
        <v>11</v>
      </c>
      <c r="B17" s="74">
        <f t="shared" si="6"/>
        <v>46123</v>
      </c>
      <c r="C17" s="74">
        <f t="shared" si="2"/>
        <v>46123</v>
      </c>
      <c r="D17" s="75">
        <f t="shared" si="7"/>
        <v>0.29166666666666702</v>
      </c>
      <c r="E17" s="74">
        <f t="shared" si="8"/>
        <v>46124</v>
      </c>
      <c r="F17" s="75">
        <f t="shared" si="7"/>
        <v>0.29166666666666702</v>
      </c>
      <c r="G17" s="76">
        <f t="shared" si="13"/>
        <v>1</v>
      </c>
      <c r="H17" s="77">
        <f t="shared" si="3"/>
        <v>1038783.38</v>
      </c>
      <c r="I17" s="77">
        <v>1039485.28</v>
      </c>
      <c r="J17" s="77">
        <f t="shared" si="22"/>
        <v>701.90000000002328</v>
      </c>
      <c r="K17" s="91">
        <f t="shared" si="23"/>
        <v>29.245833333334303</v>
      </c>
      <c r="L17" s="101"/>
    </row>
    <row r="18" spans="1:14">
      <c r="A18" s="78">
        <f t="shared" si="6"/>
        <v>12</v>
      </c>
      <c r="B18" s="74">
        <f t="shared" si="6"/>
        <v>46124</v>
      </c>
      <c r="C18" s="74">
        <f t="shared" si="2"/>
        <v>46124</v>
      </c>
      <c r="D18" s="75">
        <f t="shared" si="7"/>
        <v>0.29166666666666702</v>
      </c>
      <c r="E18" s="74">
        <f t="shared" si="8"/>
        <v>46125</v>
      </c>
      <c r="F18" s="75">
        <f t="shared" si="7"/>
        <v>0.29166666666666702</v>
      </c>
      <c r="G18" s="76">
        <f t="shared" si="13"/>
        <v>1</v>
      </c>
      <c r="H18" s="77">
        <f t="shared" si="3"/>
        <v>1039485.28</v>
      </c>
      <c r="I18" s="77">
        <v>1039639.41</v>
      </c>
      <c r="J18" s="77">
        <f t="shared" si="22"/>
        <v>154.13000000000466</v>
      </c>
      <c r="K18" s="91">
        <f t="shared" si="23"/>
        <v>6.4220833333335277</v>
      </c>
      <c r="L18" s="101"/>
    </row>
    <row r="19" spans="1:14">
      <c r="A19" s="78">
        <f t="shared" si="6"/>
        <v>13</v>
      </c>
      <c r="B19" s="74">
        <f t="shared" si="6"/>
        <v>46125</v>
      </c>
      <c r="C19" s="74">
        <f t="shared" si="2"/>
        <v>46125</v>
      </c>
      <c r="D19" s="75">
        <f t="shared" si="7"/>
        <v>0.29166666666666702</v>
      </c>
      <c r="E19" s="74">
        <f t="shared" si="8"/>
        <v>46126</v>
      </c>
      <c r="F19" s="75">
        <f t="shared" si="7"/>
        <v>0.29166666666666702</v>
      </c>
      <c r="G19" s="76">
        <f t="shared" si="13"/>
        <v>1</v>
      </c>
      <c r="H19" s="77">
        <f t="shared" si="3"/>
        <v>1039639.41</v>
      </c>
      <c r="I19" s="77">
        <v>1041105.44</v>
      </c>
      <c r="J19" s="77">
        <f t="shared" si="22"/>
        <v>1466.0299999999115</v>
      </c>
      <c r="K19" s="91">
        <f t="shared" si="23"/>
        <v>61.084583333329647</v>
      </c>
      <c r="L19" s="101"/>
      <c r="N19" s="3"/>
    </row>
    <row r="20" spans="1:14">
      <c r="A20" s="78">
        <f t="shared" si="6"/>
        <v>14</v>
      </c>
      <c r="B20" s="74">
        <f t="shared" si="6"/>
        <v>46126</v>
      </c>
      <c r="C20" s="74">
        <f t="shared" si="2"/>
        <v>46126</v>
      </c>
      <c r="D20" s="75">
        <f t="shared" si="7"/>
        <v>0.29166666666666702</v>
      </c>
      <c r="E20" s="74">
        <f t="shared" si="8"/>
        <v>46127</v>
      </c>
      <c r="F20" s="75">
        <f t="shared" si="7"/>
        <v>0.29166666666666702</v>
      </c>
      <c r="G20" s="76">
        <f t="shared" si="13"/>
        <v>1</v>
      </c>
      <c r="H20" s="77">
        <f t="shared" si="3"/>
        <v>1041105.44</v>
      </c>
      <c r="I20" s="77">
        <v>1042626.74</v>
      </c>
      <c r="J20" s="77">
        <f t="shared" si="22"/>
        <v>1521.3000000000466</v>
      </c>
      <c r="K20" s="91">
        <f t="shared" si="23"/>
        <v>63.387500000001943</v>
      </c>
      <c r="L20" s="101"/>
    </row>
    <row r="21" spans="1:14">
      <c r="A21" s="78">
        <f t="shared" si="6"/>
        <v>15</v>
      </c>
      <c r="B21" s="74">
        <f t="shared" si="6"/>
        <v>46127</v>
      </c>
      <c r="C21" s="74">
        <f t="shared" si="2"/>
        <v>46127</v>
      </c>
      <c r="D21" s="75">
        <f t="shared" si="7"/>
        <v>0.29166666666666702</v>
      </c>
      <c r="E21" s="74">
        <f t="shared" si="8"/>
        <v>46128</v>
      </c>
      <c r="F21" s="75">
        <f t="shared" si="7"/>
        <v>0.29166666666666702</v>
      </c>
      <c r="G21" s="76">
        <f t="shared" si="13"/>
        <v>1</v>
      </c>
      <c r="H21" s="77">
        <f t="shared" si="3"/>
        <v>1042626.74</v>
      </c>
      <c r="I21" s="77">
        <v>1043990.98</v>
      </c>
      <c r="J21" s="77">
        <f t="shared" si="22"/>
        <v>1364.2399999999907</v>
      </c>
      <c r="K21" s="91">
        <f t="shared" si="23"/>
        <v>56.843333333332943</v>
      </c>
      <c r="L21" s="101"/>
    </row>
    <row r="22" spans="1:14">
      <c r="A22" s="78">
        <f t="shared" si="6"/>
        <v>16</v>
      </c>
      <c r="B22" s="74">
        <f t="shared" si="6"/>
        <v>46128</v>
      </c>
      <c r="C22" s="74">
        <f t="shared" si="2"/>
        <v>46128</v>
      </c>
      <c r="D22" s="75">
        <f t="shared" si="7"/>
        <v>0.29166666666666702</v>
      </c>
      <c r="E22" s="74">
        <f t="shared" si="8"/>
        <v>46129</v>
      </c>
      <c r="F22" s="75">
        <f t="shared" si="7"/>
        <v>0.29166666666666702</v>
      </c>
      <c r="G22" s="76">
        <f t="shared" si="13"/>
        <v>1</v>
      </c>
      <c r="H22" s="77">
        <f t="shared" si="3"/>
        <v>1043990.98</v>
      </c>
      <c r="I22" s="77">
        <v>1045367.18</v>
      </c>
      <c r="J22" s="77">
        <f t="shared" si="22"/>
        <v>1376.2000000000698</v>
      </c>
      <c r="K22" s="91">
        <f t="shared" si="23"/>
        <v>57.341666666669575</v>
      </c>
      <c r="L22" s="101"/>
    </row>
    <row r="23" spans="1:14">
      <c r="A23" s="78">
        <f t="shared" si="6"/>
        <v>17</v>
      </c>
      <c r="B23" s="74">
        <f t="shared" si="6"/>
        <v>46129</v>
      </c>
      <c r="C23" s="74">
        <f t="shared" si="2"/>
        <v>46129</v>
      </c>
      <c r="D23" s="75">
        <f t="shared" si="7"/>
        <v>0.29166666666666702</v>
      </c>
      <c r="E23" s="74">
        <f t="shared" si="8"/>
        <v>46130</v>
      </c>
      <c r="F23" s="75">
        <f t="shared" si="7"/>
        <v>0.29166666666666702</v>
      </c>
      <c r="G23" s="76">
        <f t="shared" si="13"/>
        <v>1</v>
      </c>
      <c r="H23" s="77">
        <f t="shared" si="3"/>
        <v>1045367.18</v>
      </c>
      <c r="I23" s="77">
        <v>1046765.65</v>
      </c>
      <c r="J23" s="77">
        <f t="shared" si="22"/>
        <v>1398.4699999999721</v>
      </c>
      <c r="K23" s="91">
        <f t="shared" si="23"/>
        <v>58.269583333332172</v>
      </c>
      <c r="L23" s="101"/>
    </row>
    <row r="24" spans="1:14">
      <c r="A24" s="78">
        <f t="shared" si="6"/>
        <v>18</v>
      </c>
      <c r="B24" s="74">
        <f t="shared" si="6"/>
        <v>46130</v>
      </c>
      <c r="C24" s="74">
        <f t="shared" si="2"/>
        <v>46130</v>
      </c>
      <c r="D24" s="75">
        <f t="shared" si="7"/>
        <v>0.29166666666666702</v>
      </c>
      <c r="E24" s="74">
        <f t="shared" si="8"/>
        <v>46131</v>
      </c>
      <c r="F24" s="75">
        <f t="shared" si="7"/>
        <v>0.29166666666666702</v>
      </c>
      <c r="G24" s="76">
        <f t="shared" si="13"/>
        <v>1</v>
      </c>
      <c r="H24" s="77">
        <f t="shared" si="3"/>
        <v>1046765.65</v>
      </c>
      <c r="I24" s="77">
        <v>1046765.65</v>
      </c>
      <c r="J24" s="77">
        <f t="shared" si="22"/>
        <v>0</v>
      </c>
      <c r="K24" s="91">
        <f t="shared" si="23"/>
        <v>0</v>
      </c>
      <c r="L24" s="36" t="s">
        <v>169</v>
      </c>
    </row>
    <row r="25" spans="1:14">
      <c r="A25" s="78">
        <f t="shared" ref="A25:B36" si="24">A24+1</f>
        <v>19</v>
      </c>
      <c r="B25" s="74">
        <f t="shared" si="24"/>
        <v>46131</v>
      </c>
      <c r="C25" s="74">
        <f t="shared" si="2"/>
        <v>46131</v>
      </c>
      <c r="D25" s="75">
        <f t="shared" si="7"/>
        <v>0.29166666666666702</v>
      </c>
      <c r="E25" s="74">
        <f t="shared" si="8"/>
        <v>46132</v>
      </c>
      <c r="F25" s="75">
        <f t="shared" si="7"/>
        <v>0.29166666666666702</v>
      </c>
      <c r="G25" s="76">
        <f t="shared" si="13"/>
        <v>1</v>
      </c>
      <c r="H25" s="77">
        <f t="shared" si="3"/>
        <v>1046765.65</v>
      </c>
      <c r="I25" s="77">
        <v>1046895.53</v>
      </c>
      <c r="J25" s="77">
        <f t="shared" si="22"/>
        <v>129.88000000000466</v>
      </c>
      <c r="K25" s="91">
        <f t="shared" si="23"/>
        <v>5.4116666666668607</v>
      </c>
      <c r="L25" s="101"/>
    </row>
    <row r="26" spans="1:14">
      <c r="A26" s="78">
        <f t="shared" si="24"/>
        <v>20</v>
      </c>
      <c r="B26" s="74">
        <f t="shared" si="24"/>
        <v>46132</v>
      </c>
      <c r="C26" s="74">
        <f t="shared" si="2"/>
        <v>46132</v>
      </c>
      <c r="D26" s="75">
        <f t="shared" si="7"/>
        <v>0.29166666666666702</v>
      </c>
      <c r="E26" s="74">
        <f t="shared" si="8"/>
        <v>46133</v>
      </c>
      <c r="F26" s="75">
        <f t="shared" si="7"/>
        <v>0.29166666666666702</v>
      </c>
      <c r="G26" s="76">
        <f t="shared" si="13"/>
        <v>1</v>
      </c>
      <c r="H26" s="77">
        <f t="shared" si="3"/>
        <v>1046895.53</v>
      </c>
      <c r="I26" s="77">
        <v>1048538.27</v>
      </c>
      <c r="J26" s="77">
        <f t="shared" si="22"/>
        <v>1642.7399999999907</v>
      </c>
      <c r="K26" s="91">
        <f t="shared" si="23"/>
        <v>68.447499999999607</v>
      </c>
      <c r="L26" s="101"/>
    </row>
    <row r="27" spans="1:14">
      <c r="A27" s="78">
        <f t="shared" si="24"/>
        <v>21</v>
      </c>
      <c r="B27" s="74">
        <f t="shared" si="24"/>
        <v>46133</v>
      </c>
      <c r="C27" s="74">
        <f t="shared" si="2"/>
        <v>46133</v>
      </c>
      <c r="D27" s="75">
        <f t="shared" si="7"/>
        <v>0.29166666666666702</v>
      </c>
      <c r="E27" s="74">
        <f t="shared" si="8"/>
        <v>46134</v>
      </c>
      <c r="F27" s="75">
        <f t="shared" si="7"/>
        <v>0.29166666666666702</v>
      </c>
      <c r="G27" s="76">
        <f t="shared" si="13"/>
        <v>1</v>
      </c>
      <c r="H27" s="77">
        <f t="shared" si="3"/>
        <v>1048538.27</v>
      </c>
      <c r="I27" s="77">
        <v>1049987.33</v>
      </c>
      <c r="J27" s="77">
        <f t="shared" si="22"/>
        <v>1449.0600000000559</v>
      </c>
      <c r="K27" s="91">
        <f t="shared" si="23"/>
        <v>60.377500000002328</v>
      </c>
      <c r="L27" s="101"/>
    </row>
    <row r="28" spans="1:14">
      <c r="A28" s="78">
        <f t="shared" si="24"/>
        <v>22</v>
      </c>
      <c r="B28" s="74">
        <f t="shared" si="24"/>
        <v>46134</v>
      </c>
      <c r="C28" s="74">
        <f t="shared" si="2"/>
        <v>46134</v>
      </c>
      <c r="D28" s="75">
        <f t="shared" si="7"/>
        <v>0.29166666666666702</v>
      </c>
      <c r="E28" s="74">
        <f t="shared" si="8"/>
        <v>46135</v>
      </c>
      <c r="F28" s="75">
        <f t="shared" si="7"/>
        <v>0.29166666666666702</v>
      </c>
      <c r="G28" s="76">
        <f t="shared" si="13"/>
        <v>1</v>
      </c>
      <c r="H28" s="77">
        <f t="shared" si="3"/>
        <v>1049987.33</v>
      </c>
      <c r="I28" s="77">
        <v>1051427.98</v>
      </c>
      <c r="J28" s="77">
        <f t="shared" si="22"/>
        <v>1440.6499999999069</v>
      </c>
      <c r="K28" s="91">
        <f t="shared" si="23"/>
        <v>60.02708333332945</v>
      </c>
      <c r="L28" s="101"/>
    </row>
    <row r="29" spans="1:14">
      <c r="A29" s="78">
        <f t="shared" si="24"/>
        <v>23</v>
      </c>
      <c r="B29" s="74">
        <f t="shared" si="24"/>
        <v>46135</v>
      </c>
      <c r="C29" s="74">
        <f t="shared" si="2"/>
        <v>46135</v>
      </c>
      <c r="D29" s="75">
        <f t="shared" si="7"/>
        <v>0.29166666666666702</v>
      </c>
      <c r="E29" s="74">
        <f t="shared" si="8"/>
        <v>46136</v>
      </c>
      <c r="F29" s="75">
        <f t="shared" si="7"/>
        <v>0.29166666666666702</v>
      </c>
      <c r="G29" s="76">
        <f t="shared" si="13"/>
        <v>1</v>
      </c>
      <c r="H29" s="77">
        <f t="shared" si="3"/>
        <v>1051427.98</v>
      </c>
      <c r="I29" s="77">
        <v>1052876.3600000001</v>
      </c>
      <c r="J29" s="77">
        <f t="shared" si="22"/>
        <v>1448.3800000001211</v>
      </c>
      <c r="K29" s="91">
        <f t="shared" si="23"/>
        <v>60.349166666671714</v>
      </c>
      <c r="L29" s="101"/>
    </row>
    <row r="30" spans="1:14">
      <c r="A30" s="78">
        <f t="shared" si="24"/>
        <v>24</v>
      </c>
      <c r="B30" s="74">
        <f t="shared" si="24"/>
        <v>46136</v>
      </c>
      <c r="C30" s="74">
        <f t="shared" si="2"/>
        <v>46136</v>
      </c>
      <c r="D30" s="75">
        <f t="shared" si="7"/>
        <v>0.29166666666666702</v>
      </c>
      <c r="E30" s="74">
        <f t="shared" si="8"/>
        <v>46137</v>
      </c>
      <c r="F30" s="75">
        <f t="shared" si="7"/>
        <v>0.29166666666666702</v>
      </c>
      <c r="G30" s="76">
        <f t="shared" si="13"/>
        <v>1</v>
      </c>
      <c r="H30" s="77">
        <f t="shared" si="3"/>
        <v>1052876.3600000001</v>
      </c>
      <c r="I30" s="77">
        <v>1053800.1399999999</v>
      </c>
      <c r="J30" s="77">
        <f t="shared" si="22"/>
        <v>923.77999999979511</v>
      </c>
      <c r="K30" s="91">
        <f t="shared" si="23"/>
        <v>38.490833333324794</v>
      </c>
      <c r="L30" s="101"/>
    </row>
    <row r="31" spans="1:14">
      <c r="A31" s="78">
        <f t="shared" si="24"/>
        <v>25</v>
      </c>
      <c r="B31" s="74">
        <f t="shared" si="24"/>
        <v>46137</v>
      </c>
      <c r="C31" s="74">
        <f t="shared" si="2"/>
        <v>46137</v>
      </c>
      <c r="D31" s="75">
        <f t="shared" si="7"/>
        <v>0.29166666666666702</v>
      </c>
      <c r="E31" s="74">
        <f t="shared" si="8"/>
        <v>46138</v>
      </c>
      <c r="F31" s="75">
        <f t="shared" si="7"/>
        <v>0.29166666666666702</v>
      </c>
      <c r="G31" s="76">
        <f t="shared" si="13"/>
        <v>1</v>
      </c>
      <c r="H31" s="77">
        <f t="shared" si="3"/>
        <v>1053800.1399999999</v>
      </c>
      <c r="I31" s="77">
        <v>1054007.8</v>
      </c>
      <c r="J31" s="77">
        <f t="shared" si="22"/>
        <v>207.66000000014901</v>
      </c>
      <c r="K31" s="91">
        <f t="shared" si="23"/>
        <v>8.6525000000062082</v>
      </c>
      <c r="L31" s="563" t="s">
        <v>325</v>
      </c>
    </row>
    <row r="32" spans="1:14">
      <c r="A32" s="78">
        <f t="shared" si="24"/>
        <v>26</v>
      </c>
      <c r="B32" s="74">
        <f t="shared" si="24"/>
        <v>46138</v>
      </c>
      <c r="C32" s="74">
        <f t="shared" si="2"/>
        <v>46138</v>
      </c>
      <c r="D32" s="75">
        <f t="shared" si="7"/>
        <v>0.29166666666666702</v>
      </c>
      <c r="E32" s="74">
        <f t="shared" si="8"/>
        <v>46139</v>
      </c>
      <c r="F32" s="75">
        <f t="shared" si="7"/>
        <v>0.29166666666666702</v>
      </c>
      <c r="G32" s="76">
        <f t="shared" si="13"/>
        <v>1</v>
      </c>
      <c r="H32" s="77">
        <f t="shared" si="3"/>
        <v>1054007.8</v>
      </c>
      <c r="I32" s="77">
        <v>1054059.55</v>
      </c>
      <c r="J32" s="77">
        <f t="shared" si="22"/>
        <v>51.75</v>
      </c>
      <c r="K32" s="91">
        <f t="shared" si="23"/>
        <v>2.15625</v>
      </c>
      <c r="L32" s="101"/>
    </row>
    <row r="33" spans="1:12">
      <c r="A33" s="78">
        <f t="shared" si="24"/>
        <v>27</v>
      </c>
      <c r="B33" s="74">
        <f t="shared" si="24"/>
        <v>46139</v>
      </c>
      <c r="C33" s="74">
        <f t="shared" si="2"/>
        <v>46139</v>
      </c>
      <c r="D33" s="75">
        <f t="shared" si="7"/>
        <v>0.29166666666666702</v>
      </c>
      <c r="E33" s="74">
        <f t="shared" si="8"/>
        <v>46140</v>
      </c>
      <c r="F33" s="75">
        <f t="shared" si="7"/>
        <v>0.29166666666666702</v>
      </c>
      <c r="G33" s="76">
        <f t="shared" si="13"/>
        <v>1</v>
      </c>
      <c r="H33" s="77">
        <f t="shared" si="3"/>
        <v>1054059.55</v>
      </c>
      <c r="I33" s="208">
        <v>1054598.8999999999</v>
      </c>
      <c r="J33" s="77">
        <f t="shared" si="22"/>
        <v>539.3499999998603</v>
      </c>
      <c r="K33" s="91">
        <f t="shared" si="23"/>
        <v>22.472916666660847</v>
      </c>
      <c r="L33" s="101"/>
    </row>
    <row r="34" spans="1:12">
      <c r="A34" s="78">
        <f t="shared" si="24"/>
        <v>28</v>
      </c>
      <c r="B34" s="74">
        <f t="shared" si="24"/>
        <v>46140</v>
      </c>
      <c r="C34" s="74">
        <f t="shared" si="2"/>
        <v>46140</v>
      </c>
      <c r="D34" s="75">
        <f t="shared" si="7"/>
        <v>0.29166666666666702</v>
      </c>
      <c r="E34" s="74">
        <f t="shared" si="8"/>
        <v>46141</v>
      </c>
      <c r="F34" s="75">
        <f t="shared" si="7"/>
        <v>0.29166666666666702</v>
      </c>
      <c r="G34" s="76">
        <f t="shared" si="13"/>
        <v>1</v>
      </c>
      <c r="H34" s="77">
        <f t="shared" si="3"/>
        <v>1054598.8999999999</v>
      </c>
      <c r="I34" s="208">
        <v>1055152.3899999999</v>
      </c>
      <c r="J34" s="77">
        <f t="shared" si="22"/>
        <v>553.48999999999069</v>
      </c>
      <c r="K34" s="91">
        <f t="shared" si="23"/>
        <v>23.062083333332946</v>
      </c>
      <c r="L34" s="101"/>
    </row>
    <row r="35" spans="1:12">
      <c r="A35" s="78">
        <f t="shared" si="24"/>
        <v>29</v>
      </c>
      <c r="B35" s="74">
        <f t="shared" si="24"/>
        <v>46141</v>
      </c>
      <c r="C35" s="74">
        <f t="shared" si="2"/>
        <v>46141</v>
      </c>
      <c r="D35" s="75">
        <f t="shared" si="7"/>
        <v>0.29166666666666702</v>
      </c>
      <c r="E35" s="74">
        <f t="shared" si="8"/>
        <v>46142</v>
      </c>
      <c r="F35" s="75">
        <f t="shared" si="7"/>
        <v>0.29166666666666702</v>
      </c>
      <c r="G35" s="76">
        <f t="shared" si="13"/>
        <v>1</v>
      </c>
      <c r="H35" s="77">
        <f t="shared" si="3"/>
        <v>1055152.3899999999</v>
      </c>
      <c r="I35" s="208">
        <v>1055660.6299999999</v>
      </c>
      <c r="J35" s="77">
        <f t="shared" si="22"/>
        <v>508.23999999999069</v>
      </c>
      <c r="K35" s="91">
        <f t="shared" si="23"/>
        <v>21.176666666666279</v>
      </c>
      <c r="L35" s="101"/>
    </row>
    <row r="36" spans="1:12">
      <c r="A36" s="78">
        <f t="shared" si="24"/>
        <v>30</v>
      </c>
      <c r="B36" s="74">
        <f t="shared" si="24"/>
        <v>46142</v>
      </c>
      <c r="C36" s="74">
        <f t="shared" si="2"/>
        <v>46142</v>
      </c>
      <c r="D36" s="75">
        <f t="shared" si="7"/>
        <v>0.29166666666666702</v>
      </c>
      <c r="E36" s="74">
        <f t="shared" si="8"/>
        <v>46143</v>
      </c>
      <c r="F36" s="75">
        <f t="shared" si="7"/>
        <v>0.29166666666666702</v>
      </c>
      <c r="G36" s="76">
        <f t="shared" si="13"/>
        <v>1</v>
      </c>
      <c r="H36" s="77">
        <f t="shared" si="3"/>
        <v>1055660.6299999999</v>
      </c>
      <c r="I36" s="208">
        <v>1055805.96</v>
      </c>
      <c r="J36" s="77">
        <f t="shared" si="22"/>
        <v>145.33000000007451</v>
      </c>
      <c r="K36" s="91">
        <f t="shared" si="23"/>
        <v>6.0554166666697711</v>
      </c>
      <c r="L36" s="101"/>
    </row>
    <row r="37" spans="1:12">
      <c r="A37" s="78"/>
      <c r="B37" s="74"/>
      <c r="C37" s="74"/>
      <c r="D37" s="75"/>
      <c r="E37" s="74"/>
      <c r="F37" s="75"/>
      <c r="G37" s="76"/>
      <c r="H37" s="77"/>
      <c r="I37" s="208"/>
      <c r="J37" s="77"/>
      <c r="K37" s="91"/>
      <c r="L37" s="36"/>
    </row>
    <row r="38" spans="1:12">
      <c r="A38" s="78"/>
      <c r="B38" s="74"/>
      <c r="C38" s="74"/>
      <c r="D38" s="75"/>
      <c r="E38" s="74"/>
      <c r="F38" s="75"/>
      <c r="G38" s="76"/>
      <c r="H38" s="77"/>
      <c r="I38" s="208"/>
      <c r="J38" s="77"/>
      <c r="K38" s="91"/>
      <c r="L38" s="36"/>
    </row>
    <row r="39" spans="1:12">
      <c r="A39" s="78"/>
      <c r="B39" s="74"/>
      <c r="C39" s="74"/>
      <c r="D39" s="75"/>
      <c r="E39" s="74"/>
      <c r="F39" s="75"/>
      <c r="G39" s="76"/>
      <c r="H39" s="77"/>
      <c r="I39" s="208"/>
      <c r="J39" s="77"/>
      <c r="K39" s="91"/>
      <c r="L39" s="101"/>
    </row>
    <row r="40" spans="1:12">
      <c r="A40" s="82" t="s">
        <v>7</v>
      </c>
      <c r="B40" s="83"/>
      <c r="C40" s="83"/>
      <c r="D40" s="83"/>
      <c r="E40" s="83"/>
      <c r="F40" s="83"/>
      <c r="G40" s="84">
        <f>SUM(G7:G39)</f>
        <v>30.416666666666664</v>
      </c>
      <c r="H40" s="85"/>
      <c r="I40" s="85"/>
      <c r="J40" s="93">
        <f>SUM(J7:J39)</f>
        <v>25000.279999999912</v>
      </c>
      <c r="K40" s="93">
        <f>AVERAGE(K7:K39)</f>
        <v>34.722611111110986</v>
      </c>
      <c r="L40" s="94"/>
    </row>
    <row r="41" spans="1:12">
      <c r="A41" s="86" t="s">
        <v>127</v>
      </c>
      <c r="B41" s="87"/>
      <c r="C41" s="87"/>
      <c r="D41" s="87"/>
      <c r="E41" s="87"/>
      <c r="F41" s="87"/>
      <c r="G41" s="88">
        <f>G40/SUMPRODUCT((G7:G39&gt;0)*1)</f>
        <v>1.0138888888888888</v>
      </c>
      <c r="H41" s="89"/>
      <c r="I41" s="89"/>
      <c r="J41" s="89"/>
      <c r="K41" s="89">
        <f>K40/SUMPRODUCT((K7:K39&gt;0)*1)</f>
        <v>1.2860226337448513</v>
      </c>
      <c r="L41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20" priority="2" operator="equal">
      <formula>"APC"</formula>
    </cfRule>
  </conditionalFormatting>
  <conditionalFormatting sqref="F11:F20">
    <cfRule type="cellIs" dxfId="19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xSplit="2" ySplit="6" topLeftCell="C22" activePane="bottomRight" state="frozen"/>
      <selection pane="topRight"/>
      <selection pane="bottomLeft"/>
      <selection pane="bottomRight" activeCell="K36" sqref="K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149</v>
      </c>
      <c r="D1" s="5"/>
      <c r="E1" s="5"/>
      <c r="F1" s="5"/>
    </row>
    <row r="2" spans="1:12">
      <c r="B2" s="5"/>
      <c r="C2" s="149" t="s">
        <v>173</v>
      </c>
      <c r="D2" s="5"/>
      <c r="E2" s="5"/>
      <c r="F2" s="5"/>
      <c r="L2" s="98" t="s">
        <v>151</v>
      </c>
    </row>
    <row r="3" spans="1:12">
      <c r="B3" s="5"/>
      <c r="C3" s="6" t="str">
        <f>PCIM!C3</f>
        <v>Bulan April 2026</v>
      </c>
      <c r="D3" s="5"/>
      <c r="E3" s="5"/>
      <c r="F3" s="5"/>
    </row>
    <row r="4" spans="1:12">
      <c r="B4" s="8"/>
      <c r="C4" s="47">
        <f>'Summary sales'!A4</f>
        <v>46113</v>
      </c>
      <c r="D4" s="8"/>
      <c r="E4" s="5"/>
      <c r="F4" s="5"/>
      <c r="J4" s="5" t="s">
        <v>152</v>
      </c>
      <c r="K4" s="28">
        <f>MAX(K7:K39)</f>
        <v>580.19583333334106</v>
      </c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62" t="s">
        <v>156</v>
      </c>
      <c r="I5" s="663"/>
      <c r="J5" s="675" t="s">
        <v>157</v>
      </c>
      <c r="K5" s="679" t="s">
        <v>158</v>
      </c>
      <c r="L5" s="673" t="s">
        <v>159</v>
      </c>
    </row>
    <row r="6" spans="1:12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209" t="s">
        <v>154</v>
      </c>
      <c r="J6" s="678"/>
      <c r="K6" s="680"/>
      <c r="L6" s="674"/>
    </row>
    <row r="7" spans="1:12">
      <c r="A7" s="72">
        <v>1</v>
      </c>
      <c r="B7" s="73">
        <f>C4</f>
        <v>46113</v>
      </c>
      <c r="C7" s="73">
        <f>C4</f>
        <v>46113</v>
      </c>
      <c r="D7" s="207">
        <v>0.33333333333333298</v>
      </c>
      <c r="E7" s="73">
        <f>C7+1</f>
        <v>46114</v>
      </c>
      <c r="F7" s="207">
        <v>0.33333333333333298</v>
      </c>
      <c r="G7" s="76">
        <f>IFERROR(((E7-C7)+(F7-D7)),"")</f>
        <v>1</v>
      </c>
      <c r="H7" s="208">
        <v>1198343</v>
      </c>
      <c r="I7" s="208">
        <v>1208415.8</v>
      </c>
      <c r="J7" s="77">
        <f t="shared" ref="J7" si="0">I7-H7</f>
        <v>10072.800000000047</v>
      </c>
      <c r="K7" s="91">
        <f t="shared" ref="K7" si="1">J7/24</f>
        <v>419.70000000000192</v>
      </c>
      <c r="L7" s="99"/>
    </row>
    <row r="8" spans="1:12">
      <c r="A8" s="78">
        <f>A7+1</f>
        <v>2</v>
      </c>
      <c r="B8" s="74">
        <f>B7+1</f>
        <v>46114</v>
      </c>
      <c r="C8" s="74">
        <f t="shared" ref="C8:C36" si="2">B8</f>
        <v>46114</v>
      </c>
      <c r="D8" s="75">
        <f>D7</f>
        <v>0.33333333333333298</v>
      </c>
      <c r="E8" s="74">
        <f>C8+1</f>
        <v>46115</v>
      </c>
      <c r="F8" s="75">
        <f>F7</f>
        <v>0.33333333333333298</v>
      </c>
      <c r="G8" s="76">
        <f>IFERROR(((E8-C8)+(F8-D8)),"")</f>
        <v>1</v>
      </c>
      <c r="H8" s="77">
        <f t="shared" ref="H8:H30" si="3">I7</f>
        <v>1208415.8</v>
      </c>
      <c r="I8" s="77">
        <v>1215814.8999999999</v>
      </c>
      <c r="J8" s="77">
        <f t="shared" ref="J8" si="4">I8-H8</f>
        <v>7399.0999999998603</v>
      </c>
      <c r="K8" s="91">
        <f t="shared" ref="K8" si="5">J8/24</f>
        <v>308.29583333332749</v>
      </c>
      <c r="L8" s="101"/>
    </row>
    <row r="9" spans="1:12">
      <c r="A9" s="78">
        <f t="shared" ref="A9:B24" si="6">A8+1</f>
        <v>3</v>
      </c>
      <c r="B9" s="74">
        <f t="shared" si="6"/>
        <v>46115</v>
      </c>
      <c r="C9" s="74">
        <f t="shared" si="2"/>
        <v>46115</v>
      </c>
      <c r="D9" s="75">
        <f t="shared" ref="D9:F36" si="7">D8</f>
        <v>0.33333333333333298</v>
      </c>
      <c r="E9" s="74">
        <f t="shared" ref="E9:E36" si="8">C9+1</f>
        <v>46116</v>
      </c>
      <c r="F9" s="75">
        <f t="shared" si="7"/>
        <v>0.33333333333333298</v>
      </c>
      <c r="G9" s="76">
        <f>IFERROR(((E9-C9)+(F9-D9)),"")</f>
        <v>1</v>
      </c>
      <c r="H9" s="77">
        <f t="shared" si="3"/>
        <v>1215814.8999999999</v>
      </c>
      <c r="I9" s="77">
        <v>1223582</v>
      </c>
      <c r="J9" s="77">
        <f t="shared" ref="J9" si="9">I9-H9</f>
        <v>7767.1000000000931</v>
      </c>
      <c r="K9" s="91">
        <f t="shared" ref="K9" si="10">J9/24</f>
        <v>323.62916666667053</v>
      </c>
      <c r="L9" s="101"/>
    </row>
    <row r="10" spans="1:12">
      <c r="A10" s="78">
        <f t="shared" si="6"/>
        <v>4</v>
      </c>
      <c r="B10" s="74">
        <f t="shared" si="6"/>
        <v>46116</v>
      </c>
      <c r="C10" s="74">
        <f t="shared" si="2"/>
        <v>46116</v>
      </c>
      <c r="D10" s="75">
        <f t="shared" si="7"/>
        <v>0.33333333333333298</v>
      </c>
      <c r="E10" s="74">
        <f t="shared" si="8"/>
        <v>46117</v>
      </c>
      <c r="F10" s="75">
        <f t="shared" si="7"/>
        <v>0.33333333333333298</v>
      </c>
      <c r="G10" s="76">
        <f>IFERROR(((E10-C10)+(F10-D10)),"")</f>
        <v>1</v>
      </c>
      <c r="H10" s="77">
        <f t="shared" si="3"/>
        <v>1223582</v>
      </c>
      <c r="I10" s="77">
        <v>1227087</v>
      </c>
      <c r="J10" s="77">
        <f t="shared" ref="J10" si="11">I10-H10</f>
        <v>3505</v>
      </c>
      <c r="K10" s="91">
        <f t="shared" ref="K10" si="12">J10/24</f>
        <v>146.04166666666666</v>
      </c>
      <c r="L10" s="36"/>
    </row>
    <row r="11" spans="1:12">
      <c r="A11" s="78">
        <f t="shared" si="6"/>
        <v>5</v>
      </c>
      <c r="B11" s="74">
        <f t="shared" si="6"/>
        <v>46117</v>
      </c>
      <c r="C11" s="74">
        <f t="shared" si="2"/>
        <v>46117</v>
      </c>
      <c r="D11" s="75">
        <f t="shared" si="7"/>
        <v>0.33333333333333298</v>
      </c>
      <c r="E11" s="74">
        <f t="shared" si="8"/>
        <v>46118</v>
      </c>
      <c r="F11" s="75">
        <f t="shared" si="7"/>
        <v>0.33333333333333298</v>
      </c>
      <c r="G11" s="76">
        <f t="shared" ref="G11:G36" si="13">IFERROR(((E11-C11)+(F11-D11)),"")</f>
        <v>1</v>
      </c>
      <c r="H11" s="77">
        <f t="shared" si="3"/>
        <v>1227087</v>
      </c>
      <c r="I11" s="77">
        <v>1228211.8999999999</v>
      </c>
      <c r="J11" s="77">
        <f t="shared" ref="J11" si="14">I11-H11</f>
        <v>1124.8999999999069</v>
      </c>
      <c r="K11" s="91">
        <f t="shared" ref="K11" si="15">J11/24</f>
        <v>46.87083333332945</v>
      </c>
      <c r="L11" s="101"/>
    </row>
    <row r="12" spans="1:12">
      <c r="A12" s="78">
        <f t="shared" si="6"/>
        <v>6</v>
      </c>
      <c r="B12" s="74">
        <f t="shared" si="6"/>
        <v>46118</v>
      </c>
      <c r="C12" s="74">
        <f t="shared" si="2"/>
        <v>46118</v>
      </c>
      <c r="D12" s="75">
        <f t="shared" si="7"/>
        <v>0.33333333333333298</v>
      </c>
      <c r="E12" s="74">
        <f t="shared" si="8"/>
        <v>46119</v>
      </c>
      <c r="F12" s="75">
        <f t="shared" si="7"/>
        <v>0.33333333333333298</v>
      </c>
      <c r="G12" s="76">
        <f t="shared" si="13"/>
        <v>1</v>
      </c>
      <c r="H12" s="77">
        <f t="shared" si="3"/>
        <v>1228211.8999999999</v>
      </c>
      <c r="I12" s="77">
        <v>1242136.6000000001</v>
      </c>
      <c r="J12" s="77">
        <f t="shared" ref="J12" si="16">I12-H12</f>
        <v>13924.700000000186</v>
      </c>
      <c r="K12" s="91">
        <f t="shared" ref="K12" si="17">J12/24</f>
        <v>580.19583333334106</v>
      </c>
      <c r="L12" s="101"/>
    </row>
    <row r="13" spans="1:12">
      <c r="A13" s="78">
        <f t="shared" si="6"/>
        <v>7</v>
      </c>
      <c r="B13" s="74">
        <f t="shared" si="6"/>
        <v>46119</v>
      </c>
      <c r="C13" s="74">
        <f t="shared" si="2"/>
        <v>46119</v>
      </c>
      <c r="D13" s="75">
        <f t="shared" si="7"/>
        <v>0.33333333333333298</v>
      </c>
      <c r="E13" s="74">
        <f t="shared" si="8"/>
        <v>46120</v>
      </c>
      <c r="F13" s="75">
        <f t="shared" si="7"/>
        <v>0.33333333333333298</v>
      </c>
      <c r="G13" s="76">
        <f t="shared" si="13"/>
        <v>1</v>
      </c>
      <c r="H13" s="77">
        <f t="shared" si="3"/>
        <v>1242136.6000000001</v>
      </c>
      <c r="I13" s="77">
        <v>1252889</v>
      </c>
      <c r="J13" s="77">
        <f t="shared" ref="J13" si="18">I13-H13</f>
        <v>10752.399999999907</v>
      </c>
      <c r="K13" s="91">
        <f t="shared" ref="K13" si="19">J13/24</f>
        <v>448.01666666666279</v>
      </c>
      <c r="L13" s="101"/>
    </row>
    <row r="14" spans="1:12">
      <c r="A14" s="78">
        <f t="shared" si="6"/>
        <v>8</v>
      </c>
      <c r="B14" s="74">
        <f t="shared" si="6"/>
        <v>46120</v>
      </c>
      <c r="C14" s="74">
        <f t="shared" si="2"/>
        <v>46120</v>
      </c>
      <c r="D14" s="75">
        <f t="shared" si="7"/>
        <v>0.33333333333333298</v>
      </c>
      <c r="E14" s="74">
        <f t="shared" si="8"/>
        <v>46121</v>
      </c>
      <c r="F14" s="75">
        <f t="shared" si="7"/>
        <v>0.33333333333333298</v>
      </c>
      <c r="G14" s="76">
        <f t="shared" si="13"/>
        <v>1</v>
      </c>
      <c r="H14" s="77">
        <f t="shared" si="3"/>
        <v>1252889</v>
      </c>
      <c r="I14" s="77">
        <v>1261027.8</v>
      </c>
      <c r="J14" s="77">
        <f t="shared" ref="J14" si="20">I14-H14</f>
        <v>8138.8000000000466</v>
      </c>
      <c r="K14" s="91">
        <f t="shared" ref="K14" si="21">J14/24</f>
        <v>339.11666666666861</v>
      </c>
      <c r="L14" s="101"/>
    </row>
    <row r="15" spans="1:12">
      <c r="A15" s="78">
        <f t="shared" si="6"/>
        <v>9</v>
      </c>
      <c r="B15" s="74">
        <f t="shared" si="6"/>
        <v>46121</v>
      </c>
      <c r="C15" s="74">
        <f t="shared" si="2"/>
        <v>46121</v>
      </c>
      <c r="D15" s="75">
        <f t="shared" si="7"/>
        <v>0.33333333333333298</v>
      </c>
      <c r="E15" s="74">
        <f t="shared" si="8"/>
        <v>46122</v>
      </c>
      <c r="F15" s="75">
        <f t="shared" si="7"/>
        <v>0.33333333333333298</v>
      </c>
      <c r="G15" s="76">
        <f t="shared" si="13"/>
        <v>1</v>
      </c>
      <c r="H15" s="77">
        <f t="shared" si="3"/>
        <v>1261027.8</v>
      </c>
      <c r="I15" s="77">
        <v>1270189.8</v>
      </c>
      <c r="J15" s="77">
        <f t="shared" ref="J15:J36" si="22">I15-H15</f>
        <v>9162</v>
      </c>
      <c r="K15" s="91">
        <f t="shared" ref="K15:K36" si="23">J15/24</f>
        <v>381.75</v>
      </c>
      <c r="L15" s="101"/>
    </row>
    <row r="16" spans="1:12">
      <c r="A16" s="78">
        <f t="shared" si="6"/>
        <v>10</v>
      </c>
      <c r="B16" s="74">
        <f t="shared" si="6"/>
        <v>46122</v>
      </c>
      <c r="C16" s="74">
        <f t="shared" si="2"/>
        <v>46122</v>
      </c>
      <c r="D16" s="75">
        <f t="shared" si="7"/>
        <v>0.33333333333333298</v>
      </c>
      <c r="E16" s="74">
        <f t="shared" si="8"/>
        <v>46123</v>
      </c>
      <c r="F16" s="75">
        <f t="shared" si="7"/>
        <v>0.33333333333333298</v>
      </c>
      <c r="G16" s="76">
        <f t="shared" si="13"/>
        <v>1</v>
      </c>
      <c r="H16" s="77">
        <f t="shared" si="3"/>
        <v>1270189.8</v>
      </c>
      <c r="I16" s="77">
        <v>1279648.2</v>
      </c>
      <c r="J16" s="77">
        <f t="shared" si="22"/>
        <v>9458.3999999999069</v>
      </c>
      <c r="K16" s="91">
        <f t="shared" si="23"/>
        <v>394.0999999999961</v>
      </c>
      <c r="L16" s="101"/>
    </row>
    <row r="17" spans="1:14">
      <c r="A17" s="78">
        <f t="shared" si="6"/>
        <v>11</v>
      </c>
      <c r="B17" s="74">
        <f t="shared" si="6"/>
        <v>46123</v>
      </c>
      <c r="C17" s="74">
        <f t="shared" si="2"/>
        <v>46123</v>
      </c>
      <c r="D17" s="75">
        <f t="shared" si="7"/>
        <v>0.33333333333333298</v>
      </c>
      <c r="E17" s="74">
        <f t="shared" si="8"/>
        <v>46124</v>
      </c>
      <c r="F17" s="75">
        <f t="shared" si="7"/>
        <v>0.33333333333333298</v>
      </c>
      <c r="G17" s="76">
        <f t="shared" si="13"/>
        <v>1</v>
      </c>
      <c r="H17" s="77">
        <f t="shared" si="3"/>
        <v>1279648.2</v>
      </c>
      <c r="I17" s="77">
        <v>1288517.5</v>
      </c>
      <c r="J17" s="77">
        <f t="shared" si="22"/>
        <v>8869.3000000000466</v>
      </c>
      <c r="K17" s="91">
        <f t="shared" si="23"/>
        <v>369.55416666666861</v>
      </c>
      <c r="L17" s="101"/>
    </row>
    <row r="18" spans="1:14">
      <c r="A18" s="78">
        <f t="shared" si="6"/>
        <v>12</v>
      </c>
      <c r="B18" s="74">
        <f t="shared" si="6"/>
        <v>46124</v>
      </c>
      <c r="C18" s="74">
        <f t="shared" si="2"/>
        <v>46124</v>
      </c>
      <c r="D18" s="75">
        <f t="shared" si="7"/>
        <v>0.33333333333333298</v>
      </c>
      <c r="E18" s="74">
        <f t="shared" si="8"/>
        <v>46125</v>
      </c>
      <c r="F18" s="75">
        <f t="shared" si="7"/>
        <v>0.33333333333333298</v>
      </c>
      <c r="G18" s="76">
        <f t="shared" si="13"/>
        <v>1</v>
      </c>
      <c r="H18" s="77">
        <f t="shared" si="3"/>
        <v>1288517.5</v>
      </c>
      <c r="I18" s="77">
        <v>1297920</v>
      </c>
      <c r="J18" s="77">
        <f t="shared" si="22"/>
        <v>9402.5</v>
      </c>
      <c r="K18" s="91">
        <f t="shared" si="23"/>
        <v>391.77083333333331</v>
      </c>
      <c r="L18" s="101"/>
    </row>
    <row r="19" spans="1:14">
      <c r="A19" s="78">
        <f t="shared" si="6"/>
        <v>13</v>
      </c>
      <c r="B19" s="74">
        <f t="shared" si="6"/>
        <v>46125</v>
      </c>
      <c r="C19" s="74">
        <f t="shared" si="2"/>
        <v>46125</v>
      </c>
      <c r="D19" s="75">
        <f t="shared" si="7"/>
        <v>0.33333333333333298</v>
      </c>
      <c r="E19" s="74">
        <f t="shared" si="8"/>
        <v>46126</v>
      </c>
      <c r="F19" s="75">
        <f t="shared" si="7"/>
        <v>0.33333333333333298</v>
      </c>
      <c r="G19" s="76">
        <f t="shared" si="13"/>
        <v>1</v>
      </c>
      <c r="H19" s="77">
        <f t="shared" si="3"/>
        <v>1297920</v>
      </c>
      <c r="I19" s="77">
        <v>1302366.5</v>
      </c>
      <c r="J19" s="77">
        <f t="shared" si="22"/>
        <v>4446.5</v>
      </c>
      <c r="K19" s="91">
        <f t="shared" si="23"/>
        <v>185.27083333333334</v>
      </c>
      <c r="L19" s="101"/>
      <c r="N19" s="3"/>
    </row>
    <row r="20" spans="1:14">
      <c r="A20" s="78">
        <f t="shared" si="6"/>
        <v>14</v>
      </c>
      <c r="B20" s="74">
        <f t="shared" si="6"/>
        <v>46126</v>
      </c>
      <c r="C20" s="74">
        <f t="shared" si="2"/>
        <v>46126</v>
      </c>
      <c r="D20" s="75">
        <f t="shared" si="7"/>
        <v>0.33333333333333298</v>
      </c>
      <c r="E20" s="74">
        <f t="shared" si="8"/>
        <v>46127</v>
      </c>
      <c r="F20" s="75">
        <f t="shared" si="7"/>
        <v>0.33333333333333298</v>
      </c>
      <c r="G20" s="76">
        <f t="shared" si="13"/>
        <v>1</v>
      </c>
      <c r="H20" s="77">
        <f t="shared" si="3"/>
        <v>1302366.5</v>
      </c>
      <c r="I20" s="77">
        <v>1305256.3</v>
      </c>
      <c r="J20" s="77">
        <f t="shared" si="22"/>
        <v>2889.8000000000466</v>
      </c>
      <c r="K20" s="91">
        <f t="shared" si="23"/>
        <v>120.40833333333528</v>
      </c>
      <c r="L20" s="101"/>
    </row>
    <row r="21" spans="1:14">
      <c r="A21" s="78">
        <f t="shared" si="6"/>
        <v>15</v>
      </c>
      <c r="B21" s="74">
        <f t="shared" si="6"/>
        <v>46127</v>
      </c>
      <c r="C21" s="74">
        <f t="shared" si="2"/>
        <v>46127</v>
      </c>
      <c r="D21" s="75">
        <f t="shared" si="7"/>
        <v>0.33333333333333298</v>
      </c>
      <c r="E21" s="74">
        <f t="shared" si="8"/>
        <v>46128</v>
      </c>
      <c r="F21" s="75">
        <f t="shared" si="7"/>
        <v>0.33333333333333298</v>
      </c>
      <c r="G21" s="76">
        <f t="shared" si="13"/>
        <v>1</v>
      </c>
      <c r="H21" s="77">
        <f t="shared" si="3"/>
        <v>1305256.3</v>
      </c>
      <c r="I21" s="77">
        <v>1309411.5</v>
      </c>
      <c r="J21" s="77">
        <f t="shared" si="22"/>
        <v>4155.1999999999534</v>
      </c>
      <c r="K21" s="91">
        <f t="shared" si="23"/>
        <v>173.13333333333139</v>
      </c>
      <c r="L21" s="101"/>
    </row>
    <row r="22" spans="1:14">
      <c r="A22" s="78">
        <f t="shared" si="6"/>
        <v>16</v>
      </c>
      <c r="B22" s="74">
        <f t="shared" si="6"/>
        <v>46128</v>
      </c>
      <c r="C22" s="74">
        <f t="shared" si="2"/>
        <v>46128</v>
      </c>
      <c r="D22" s="75">
        <f t="shared" si="7"/>
        <v>0.33333333333333298</v>
      </c>
      <c r="E22" s="74">
        <f t="shared" si="8"/>
        <v>46129</v>
      </c>
      <c r="F22" s="75">
        <f t="shared" si="7"/>
        <v>0.33333333333333298</v>
      </c>
      <c r="G22" s="76">
        <f t="shared" si="13"/>
        <v>1</v>
      </c>
      <c r="H22" s="77">
        <f t="shared" si="3"/>
        <v>1309411.5</v>
      </c>
      <c r="I22" s="77">
        <v>1312050</v>
      </c>
      <c r="J22" s="77">
        <f t="shared" si="22"/>
        <v>2638.5</v>
      </c>
      <c r="K22" s="91">
        <f t="shared" si="23"/>
        <v>109.9375</v>
      </c>
      <c r="L22" s="101"/>
    </row>
    <row r="23" spans="1:14">
      <c r="A23" s="78">
        <f t="shared" si="6"/>
        <v>17</v>
      </c>
      <c r="B23" s="74">
        <f t="shared" si="6"/>
        <v>46129</v>
      </c>
      <c r="C23" s="74">
        <f t="shared" si="2"/>
        <v>46129</v>
      </c>
      <c r="D23" s="75">
        <f t="shared" si="7"/>
        <v>0.33333333333333298</v>
      </c>
      <c r="E23" s="74">
        <f t="shared" si="8"/>
        <v>46130</v>
      </c>
      <c r="F23" s="75">
        <f t="shared" si="7"/>
        <v>0.33333333333333298</v>
      </c>
      <c r="G23" s="76">
        <f t="shared" si="13"/>
        <v>1</v>
      </c>
      <c r="H23" s="77">
        <f t="shared" si="3"/>
        <v>1312050</v>
      </c>
      <c r="I23" s="77">
        <v>1314808.2</v>
      </c>
      <c r="J23" s="77">
        <f t="shared" si="22"/>
        <v>2758.1999999999534</v>
      </c>
      <c r="K23" s="91">
        <f t="shared" si="23"/>
        <v>114.92499999999806</v>
      </c>
      <c r="L23" s="101"/>
    </row>
    <row r="24" spans="1:14">
      <c r="A24" s="78">
        <f t="shared" si="6"/>
        <v>18</v>
      </c>
      <c r="B24" s="74">
        <f t="shared" si="6"/>
        <v>46130</v>
      </c>
      <c r="C24" s="74">
        <f t="shared" si="2"/>
        <v>46130</v>
      </c>
      <c r="D24" s="75">
        <f t="shared" si="7"/>
        <v>0.33333333333333298</v>
      </c>
      <c r="E24" s="74">
        <f t="shared" si="8"/>
        <v>46131</v>
      </c>
      <c r="F24" s="75">
        <f t="shared" si="7"/>
        <v>0.33333333333333298</v>
      </c>
      <c r="G24" s="76">
        <f t="shared" si="13"/>
        <v>1</v>
      </c>
      <c r="H24" s="77">
        <f t="shared" si="3"/>
        <v>1314808.2</v>
      </c>
      <c r="I24" s="77">
        <v>1319350</v>
      </c>
      <c r="J24" s="77">
        <f t="shared" si="22"/>
        <v>4541.8000000000466</v>
      </c>
      <c r="K24" s="91">
        <f t="shared" si="23"/>
        <v>189.24166666666861</v>
      </c>
      <c r="L24" s="101"/>
    </row>
    <row r="25" spans="1:14">
      <c r="A25" s="78">
        <f t="shared" ref="A25:B36" si="24">A24+1</f>
        <v>19</v>
      </c>
      <c r="B25" s="74">
        <f t="shared" si="24"/>
        <v>46131</v>
      </c>
      <c r="C25" s="74">
        <f t="shared" si="2"/>
        <v>46131</v>
      </c>
      <c r="D25" s="75">
        <f t="shared" si="7"/>
        <v>0.33333333333333298</v>
      </c>
      <c r="E25" s="74">
        <f t="shared" si="8"/>
        <v>46132</v>
      </c>
      <c r="F25" s="75">
        <f t="shared" si="7"/>
        <v>0.33333333333333298</v>
      </c>
      <c r="G25" s="76">
        <f t="shared" si="13"/>
        <v>1</v>
      </c>
      <c r="H25" s="77">
        <f t="shared" si="3"/>
        <v>1319350</v>
      </c>
      <c r="I25" s="77">
        <v>1323470.1000000001</v>
      </c>
      <c r="J25" s="77">
        <f t="shared" si="22"/>
        <v>4120.1000000000931</v>
      </c>
      <c r="K25" s="91">
        <f t="shared" si="23"/>
        <v>171.67083333333721</v>
      </c>
      <c r="L25" s="101"/>
    </row>
    <row r="26" spans="1:14">
      <c r="A26" s="78">
        <f t="shared" si="24"/>
        <v>20</v>
      </c>
      <c r="B26" s="74">
        <f t="shared" si="24"/>
        <v>46132</v>
      </c>
      <c r="C26" s="74">
        <f t="shared" si="2"/>
        <v>46132</v>
      </c>
      <c r="D26" s="75">
        <f t="shared" si="7"/>
        <v>0.33333333333333298</v>
      </c>
      <c r="E26" s="74">
        <f t="shared" si="8"/>
        <v>46133</v>
      </c>
      <c r="F26" s="75">
        <f t="shared" si="7"/>
        <v>0.33333333333333298</v>
      </c>
      <c r="G26" s="76">
        <f t="shared" si="13"/>
        <v>1</v>
      </c>
      <c r="H26" s="77">
        <f t="shared" si="3"/>
        <v>1323470.1000000001</v>
      </c>
      <c r="I26" s="77">
        <v>1329013.3</v>
      </c>
      <c r="J26" s="77">
        <f t="shared" si="22"/>
        <v>5543.1999999999534</v>
      </c>
      <c r="K26" s="91">
        <f t="shared" si="23"/>
        <v>230.96666666666474</v>
      </c>
      <c r="L26" s="101"/>
    </row>
    <row r="27" spans="1:14">
      <c r="A27" s="78">
        <f t="shared" si="24"/>
        <v>21</v>
      </c>
      <c r="B27" s="74">
        <f t="shared" si="24"/>
        <v>46133</v>
      </c>
      <c r="C27" s="74">
        <f t="shared" si="2"/>
        <v>46133</v>
      </c>
      <c r="D27" s="75">
        <f t="shared" si="7"/>
        <v>0.33333333333333298</v>
      </c>
      <c r="E27" s="74">
        <f t="shared" si="8"/>
        <v>46134</v>
      </c>
      <c r="F27" s="75">
        <f t="shared" si="7"/>
        <v>0.33333333333333298</v>
      </c>
      <c r="G27" s="76">
        <f t="shared" si="13"/>
        <v>1</v>
      </c>
      <c r="H27" s="77">
        <f t="shared" si="3"/>
        <v>1329013.3</v>
      </c>
      <c r="I27" s="77">
        <v>1334159.8</v>
      </c>
      <c r="J27" s="77">
        <f t="shared" si="22"/>
        <v>5146.5</v>
      </c>
      <c r="K27" s="91">
        <f t="shared" si="23"/>
        <v>214.4375</v>
      </c>
      <c r="L27" s="101"/>
    </row>
    <row r="28" spans="1:14">
      <c r="A28" s="78">
        <f t="shared" si="24"/>
        <v>22</v>
      </c>
      <c r="B28" s="74">
        <f t="shared" si="24"/>
        <v>46134</v>
      </c>
      <c r="C28" s="74">
        <f t="shared" si="2"/>
        <v>46134</v>
      </c>
      <c r="D28" s="75">
        <f t="shared" si="7"/>
        <v>0.33333333333333298</v>
      </c>
      <c r="E28" s="74">
        <f t="shared" si="8"/>
        <v>46135</v>
      </c>
      <c r="F28" s="75">
        <f t="shared" si="7"/>
        <v>0.33333333333333298</v>
      </c>
      <c r="G28" s="76">
        <f t="shared" si="13"/>
        <v>1</v>
      </c>
      <c r="H28" s="77">
        <f t="shared" si="3"/>
        <v>1334159.8</v>
      </c>
      <c r="I28" s="77">
        <v>1339662.2</v>
      </c>
      <c r="J28" s="77">
        <f t="shared" si="22"/>
        <v>5502.3999999999069</v>
      </c>
      <c r="K28" s="91">
        <f t="shared" si="23"/>
        <v>229.26666666666279</v>
      </c>
      <c r="L28" s="101"/>
    </row>
    <row r="29" spans="1:14">
      <c r="A29" s="78">
        <f t="shared" si="24"/>
        <v>23</v>
      </c>
      <c r="B29" s="74">
        <f t="shared" si="24"/>
        <v>46135</v>
      </c>
      <c r="C29" s="74">
        <f t="shared" si="2"/>
        <v>46135</v>
      </c>
      <c r="D29" s="75">
        <f t="shared" si="7"/>
        <v>0.33333333333333298</v>
      </c>
      <c r="E29" s="74">
        <f t="shared" si="8"/>
        <v>46136</v>
      </c>
      <c r="F29" s="75">
        <f t="shared" si="7"/>
        <v>0.33333333333333298</v>
      </c>
      <c r="G29" s="76">
        <f t="shared" si="13"/>
        <v>1</v>
      </c>
      <c r="H29" s="77">
        <f t="shared" si="3"/>
        <v>1339662.2</v>
      </c>
      <c r="I29" s="77">
        <v>1344387.1</v>
      </c>
      <c r="J29" s="77">
        <f t="shared" si="22"/>
        <v>4724.9000000001397</v>
      </c>
      <c r="K29" s="91">
        <f t="shared" si="23"/>
        <v>196.87083333333916</v>
      </c>
      <c r="L29" s="101"/>
    </row>
    <row r="30" spans="1:14">
      <c r="A30" s="78">
        <f t="shared" si="24"/>
        <v>24</v>
      </c>
      <c r="B30" s="74">
        <f t="shared" si="24"/>
        <v>46136</v>
      </c>
      <c r="C30" s="74">
        <f t="shared" si="2"/>
        <v>46136</v>
      </c>
      <c r="D30" s="75">
        <f t="shared" si="7"/>
        <v>0.33333333333333298</v>
      </c>
      <c r="E30" s="74">
        <f t="shared" si="8"/>
        <v>46137</v>
      </c>
      <c r="F30" s="75">
        <f t="shared" si="7"/>
        <v>0.33333333333333298</v>
      </c>
      <c r="G30" s="76">
        <f t="shared" si="13"/>
        <v>1</v>
      </c>
      <c r="H30" s="77">
        <f t="shared" si="3"/>
        <v>1344387.1</v>
      </c>
      <c r="I30" s="77">
        <v>1347960.8</v>
      </c>
      <c r="J30" s="77">
        <f t="shared" si="22"/>
        <v>3573.6999999999534</v>
      </c>
      <c r="K30" s="91">
        <f t="shared" si="23"/>
        <v>148.90416666666474</v>
      </c>
      <c r="L30" s="101"/>
    </row>
    <row r="31" spans="1:14">
      <c r="A31" s="78">
        <f t="shared" si="24"/>
        <v>25</v>
      </c>
      <c r="B31" s="74">
        <f t="shared" si="24"/>
        <v>46137</v>
      </c>
      <c r="C31" s="74">
        <f t="shared" si="2"/>
        <v>46137</v>
      </c>
      <c r="D31" s="75">
        <f t="shared" si="7"/>
        <v>0.33333333333333298</v>
      </c>
      <c r="E31" s="74">
        <f t="shared" si="8"/>
        <v>46138</v>
      </c>
      <c r="F31" s="75">
        <f t="shared" si="7"/>
        <v>0.33333333333333298</v>
      </c>
      <c r="G31" s="76">
        <f t="shared" si="13"/>
        <v>1</v>
      </c>
      <c r="H31" s="77">
        <f t="shared" ref="H31:H36" si="25">I30</f>
        <v>1347960.8</v>
      </c>
      <c r="I31" s="77">
        <v>1347960.8</v>
      </c>
      <c r="J31" s="77">
        <f t="shared" ref="J31" si="26">I31-H31</f>
        <v>0</v>
      </c>
      <c r="K31" s="91">
        <f t="shared" si="23"/>
        <v>0</v>
      </c>
      <c r="L31" s="563" t="s">
        <v>169</v>
      </c>
    </row>
    <row r="32" spans="1:14">
      <c r="A32" s="78">
        <f t="shared" si="24"/>
        <v>26</v>
      </c>
      <c r="B32" s="74">
        <f t="shared" si="24"/>
        <v>46138</v>
      </c>
      <c r="C32" s="74">
        <f t="shared" si="2"/>
        <v>46138</v>
      </c>
      <c r="D32" s="75">
        <f t="shared" si="7"/>
        <v>0.33333333333333298</v>
      </c>
      <c r="E32" s="74">
        <f t="shared" si="8"/>
        <v>46139</v>
      </c>
      <c r="F32" s="75">
        <f t="shared" si="7"/>
        <v>0.33333333333333298</v>
      </c>
      <c r="G32" s="76">
        <f t="shared" si="13"/>
        <v>1</v>
      </c>
      <c r="H32" s="77">
        <f t="shared" si="25"/>
        <v>1347960.8</v>
      </c>
      <c r="I32" s="77">
        <v>1348263.3</v>
      </c>
      <c r="J32" s="77">
        <f t="shared" si="22"/>
        <v>302.5</v>
      </c>
      <c r="K32" s="91">
        <f t="shared" si="23"/>
        <v>12.604166666666666</v>
      </c>
      <c r="L32" s="101"/>
    </row>
    <row r="33" spans="1:12">
      <c r="A33" s="78">
        <f t="shared" si="24"/>
        <v>27</v>
      </c>
      <c r="B33" s="74">
        <f t="shared" si="24"/>
        <v>46139</v>
      </c>
      <c r="C33" s="74">
        <f t="shared" si="2"/>
        <v>46139</v>
      </c>
      <c r="D33" s="75">
        <f t="shared" si="7"/>
        <v>0.33333333333333298</v>
      </c>
      <c r="E33" s="74">
        <f t="shared" si="8"/>
        <v>46140</v>
      </c>
      <c r="F33" s="75">
        <f t="shared" si="7"/>
        <v>0.33333333333333298</v>
      </c>
      <c r="G33" s="76">
        <f t="shared" si="13"/>
        <v>1</v>
      </c>
      <c r="H33" s="77">
        <f t="shared" si="25"/>
        <v>1348263.3</v>
      </c>
      <c r="I33" s="208">
        <v>1354663</v>
      </c>
      <c r="J33" s="77">
        <f t="shared" si="22"/>
        <v>6399.6999999999534</v>
      </c>
      <c r="K33" s="91">
        <f t="shared" si="23"/>
        <v>266.65416666666471</v>
      </c>
      <c r="L33" s="101"/>
    </row>
    <row r="34" spans="1:12">
      <c r="A34" s="78">
        <f t="shared" si="24"/>
        <v>28</v>
      </c>
      <c r="B34" s="74">
        <f t="shared" si="24"/>
        <v>46140</v>
      </c>
      <c r="C34" s="74">
        <f t="shared" si="2"/>
        <v>46140</v>
      </c>
      <c r="D34" s="75">
        <f t="shared" si="7"/>
        <v>0.33333333333333298</v>
      </c>
      <c r="E34" s="74">
        <f t="shared" si="8"/>
        <v>46141</v>
      </c>
      <c r="F34" s="75">
        <f t="shared" si="7"/>
        <v>0.33333333333333298</v>
      </c>
      <c r="G34" s="76">
        <f t="shared" si="13"/>
        <v>1</v>
      </c>
      <c r="H34" s="77">
        <f t="shared" si="25"/>
        <v>1354663</v>
      </c>
      <c r="I34" s="208">
        <v>1359684</v>
      </c>
      <c r="J34" s="77">
        <f t="shared" si="22"/>
        <v>5021</v>
      </c>
      <c r="K34" s="91">
        <f t="shared" si="23"/>
        <v>209.20833333333334</v>
      </c>
      <c r="L34" s="101"/>
    </row>
    <row r="35" spans="1:12">
      <c r="A35" s="78">
        <f t="shared" si="24"/>
        <v>29</v>
      </c>
      <c r="B35" s="74">
        <f t="shared" si="24"/>
        <v>46141</v>
      </c>
      <c r="C35" s="74">
        <f t="shared" si="2"/>
        <v>46141</v>
      </c>
      <c r="D35" s="75">
        <f t="shared" si="7"/>
        <v>0.33333333333333298</v>
      </c>
      <c r="E35" s="74">
        <f t="shared" si="8"/>
        <v>46142</v>
      </c>
      <c r="F35" s="75">
        <f t="shared" si="7"/>
        <v>0.33333333333333298</v>
      </c>
      <c r="G35" s="76">
        <f t="shared" si="13"/>
        <v>1</v>
      </c>
      <c r="H35" s="77">
        <f t="shared" si="25"/>
        <v>1359684</v>
      </c>
      <c r="I35" s="208">
        <v>1361651.4</v>
      </c>
      <c r="J35" s="77">
        <f t="shared" si="22"/>
        <v>1967.3999999999069</v>
      </c>
      <c r="K35" s="91">
        <f t="shared" si="23"/>
        <v>81.974999999996115</v>
      </c>
      <c r="L35" s="101"/>
    </row>
    <row r="36" spans="1:12">
      <c r="A36" s="78">
        <f t="shared" si="24"/>
        <v>30</v>
      </c>
      <c r="B36" s="74">
        <f t="shared" si="24"/>
        <v>46142</v>
      </c>
      <c r="C36" s="74">
        <f t="shared" si="2"/>
        <v>46142</v>
      </c>
      <c r="D36" s="75">
        <f t="shared" si="7"/>
        <v>0.33333333333333298</v>
      </c>
      <c r="E36" s="74">
        <f t="shared" si="8"/>
        <v>46143</v>
      </c>
      <c r="F36" s="75">
        <f t="shared" si="7"/>
        <v>0.33333333333333298</v>
      </c>
      <c r="G36" s="76">
        <f t="shared" si="13"/>
        <v>1</v>
      </c>
      <c r="H36" s="77">
        <f t="shared" si="25"/>
        <v>1361651.4</v>
      </c>
      <c r="I36" s="208">
        <v>1361651.4</v>
      </c>
      <c r="J36" s="77">
        <f t="shared" si="22"/>
        <v>0</v>
      </c>
      <c r="K36" s="91">
        <f t="shared" si="23"/>
        <v>0</v>
      </c>
      <c r="L36" s="738" t="s">
        <v>169</v>
      </c>
    </row>
    <row r="37" spans="1:12">
      <c r="A37" s="78"/>
      <c r="B37" s="74"/>
      <c r="C37" s="74"/>
      <c r="D37" s="75"/>
      <c r="E37" s="74"/>
      <c r="F37" s="75"/>
      <c r="G37" s="76"/>
      <c r="H37" s="77"/>
      <c r="I37" s="208"/>
      <c r="J37" s="77"/>
      <c r="K37" s="91"/>
      <c r="L37" s="36"/>
    </row>
    <row r="38" spans="1:12">
      <c r="A38" s="78"/>
      <c r="B38" s="74"/>
      <c r="C38" s="74"/>
      <c r="D38" s="75"/>
      <c r="E38" s="74"/>
      <c r="F38" s="75"/>
      <c r="G38" s="76"/>
      <c r="H38" s="77"/>
      <c r="I38" s="208"/>
      <c r="J38" s="77"/>
      <c r="K38" s="91"/>
      <c r="L38" s="36"/>
    </row>
    <row r="39" spans="1:12">
      <c r="A39" s="78"/>
      <c r="B39" s="74"/>
      <c r="C39" s="74"/>
      <c r="D39" s="75"/>
      <c r="E39" s="74"/>
      <c r="F39" s="75"/>
      <c r="G39" s="76"/>
      <c r="H39" s="77"/>
      <c r="I39" s="208"/>
      <c r="J39" s="77"/>
      <c r="K39" s="91"/>
      <c r="L39" s="101"/>
    </row>
    <row r="40" spans="1:12">
      <c r="A40" s="82" t="s">
        <v>7</v>
      </c>
      <c r="B40" s="83"/>
      <c r="C40" s="83"/>
      <c r="D40" s="83"/>
      <c r="E40" s="83"/>
      <c r="F40" s="83"/>
      <c r="G40" s="84">
        <f>SUM(G7:G39)</f>
        <v>30</v>
      </c>
      <c r="H40" s="85"/>
      <c r="I40" s="85"/>
      <c r="J40" s="93">
        <f>SUM(J7:J39)</f>
        <v>163308.39999999991</v>
      </c>
      <c r="K40" s="93">
        <f>AVERAGE(K7:K39)</f>
        <v>226.81722222222206</v>
      </c>
      <c r="L40" s="94"/>
    </row>
    <row r="41" spans="1:12">
      <c r="A41" s="86" t="s">
        <v>127</v>
      </c>
      <c r="B41" s="87"/>
      <c r="C41" s="87"/>
      <c r="D41" s="87"/>
      <c r="E41" s="87"/>
      <c r="F41" s="87"/>
      <c r="G41" s="88">
        <f>G40/SUMPRODUCT((G7:G39&gt;0)*1)</f>
        <v>1</v>
      </c>
      <c r="H41" s="89"/>
      <c r="I41" s="89"/>
      <c r="J41" s="89"/>
      <c r="K41" s="89">
        <f>K40/SUMPRODUCT((K7:K39&gt;0)*1)</f>
        <v>8.100615079365074</v>
      </c>
      <c r="L41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18" priority="2" operator="equal">
      <formula>"APC"</formula>
    </cfRule>
  </conditionalFormatting>
  <conditionalFormatting sqref="F11:F20">
    <cfRule type="cellIs" dxfId="17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80" zoomScaleNormal="80" workbookViewId="0">
      <pane ySplit="6" topLeftCell="A7" activePane="bottomLeft" state="frozen"/>
      <selection pane="bottomLef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149</v>
      </c>
      <c r="D1" s="5"/>
      <c r="E1" s="5"/>
      <c r="F1" s="5"/>
    </row>
    <row r="2" spans="1:12">
      <c r="B2" s="5"/>
      <c r="C2" s="149" t="s">
        <v>174</v>
      </c>
      <c r="D2" s="5"/>
      <c r="E2" s="5"/>
      <c r="F2" s="5"/>
      <c r="L2" s="98" t="s">
        <v>151</v>
      </c>
    </row>
    <row r="3" spans="1:12">
      <c r="B3" s="5"/>
      <c r="C3" s="6" t="str">
        <f>PCIM!C3</f>
        <v>Bulan April 2026</v>
      </c>
      <c r="D3" s="5"/>
      <c r="E3" s="5"/>
      <c r="F3" s="5"/>
    </row>
    <row r="4" spans="1:12">
      <c r="B4" s="8"/>
      <c r="C4" s="47">
        <f>'Summary sales'!A4</f>
        <v>46113</v>
      </c>
      <c r="D4" s="8"/>
      <c r="E4" s="5"/>
      <c r="F4" s="5"/>
      <c r="J4" s="5" t="s">
        <v>152</v>
      </c>
      <c r="K4" s="28">
        <f>MAX(K7:K39)</f>
        <v>123.13291666668374</v>
      </c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62" t="s">
        <v>156</v>
      </c>
      <c r="I5" s="663"/>
      <c r="J5" s="675" t="s">
        <v>157</v>
      </c>
      <c r="K5" s="679" t="s">
        <v>158</v>
      </c>
      <c r="L5" s="673" t="s">
        <v>159</v>
      </c>
    </row>
    <row r="6" spans="1:12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209" t="s">
        <v>154</v>
      </c>
      <c r="J6" s="678"/>
      <c r="K6" s="680"/>
      <c r="L6" s="674"/>
    </row>
    <row r="7" spans="1:12">
      <c r="A7" s="72">
        <v>1</v>
      </c>
      <c r="B7" s="73">
        <f>C4</f>
        <v>46113</v>
      </c>
      <c r="C7" s="73">
        <f>C4</f>
        <v>46113</v>
      </c>
      <c r="D7" s="207">
        <v>0.29166666666666702</v>
      </c>
      <c r="E7" s="73">
        <f>C7+1</f>
        <v>46114</v>
      </c>
      <c r="F7" s="207">
        <v>0.29166666666666702</v>
      </c>
      <c r="G7" s="76">
        <f>IFERROR(((E7-C7)+(F7-D7)),"")</f>
        <v>1</v>
      </c>
      <c r="H7" s="208">
        <v>6033751.9400000004</v>
      </c>
      <c r="I7" s="208">
        <v>6036002.5899999999</v>
      </c>
      <c r="J7" s="77">
        <f t="shared" ref="J7" si="0">I7-H7</f>
        <v>2250.6499999994412</v>
      </c>
      <c r="K7" s="91">
        <f t="shared" ref="K7" si="1">J7/24</f>
        <v>93.777083333310046</v>
      </c>
      <c r="L7" s="99"/>
    </row>
    <row r="8" spans="1:12">
      <c r="A8" s="78">
        <f>A7+1</f>
        <v>2</v>
      </c>
      <c r="B8" s="74">
        <f>B7+1</f>
        <v>46114</v>
      </c>
      <c r="C8" s="74">
        <f t="shared" ref="C8:C36" si="2">B8</f>
        <v>46114</v>
      </c>
      <c r="D8" s="75">
        <f>D7</f>
        <v>0.29166666666666702</v>
      </c>
      <c r="E8" s="74">
        <f>C8+1</f>
        <v>46115</v>
      </c>
      <c r="F8" s="75">
        <f>F7</f>
        <v>0.29166666666666702</v>
      </c>
      <c r="G8" s="76">
        <f>IFERROR(((E8-C8)+(F8-D8)),"")</f>
        <v>1</v>
      </c>
      <c r="H8" s="77">
        <f t="shared" ref="H8:H36" si="3">I7</f>
        <v>6036002.5899999999</v>
      </c>
      <c r="I8" s="77">
        <v>6038957.7800000003</v>
      </c>
      <c r="J8" s="77">
        <f t="shared" ref="J8" si="4">I8-H8</f>
        <v>2955.1900000004098</v>
      </c>
      <c r="K8" s="91">
        <f t="shared" ref="K8" si="5">J8/24</f>
        <v>123.13291666668374</v>
      </c>
      <c r="L8" s="101"/>
    </row>
    <row r="9" spans="1:12">
      <c r="A9" s="78">
        <f t="shared" ref="A9:B24" si="6">A8+1</f>
        <v>3</v>
      </c>
      <c r="B9" s="74">
        <f t="shared" si="6"/>
        <v>46115</v>
      </c>
      <c r="C9" s="74">
        <f t="shared" si="2"/>
        <v>46115</v>
      </c>
      <c r="D9" s="75">
        <f t="shared" ref="D9:F36" si="7">D8</f>
        <v>0.29166666666666702</v>
      </c>
      <c r="E9" s="74">
        <f t="shared" ref="E9:E36" si="8">C9+1</f>
        <v>46116</v>
      </c>
      <c r="F9" s="75">
        <f t="shared" si="7"/>
        <v>0.29166666666666702</v>
      </c>
      <c r="G9" s="76">
        <f>IFERROR(((E9-C9)+(F9-D9)),"")</f>
        <v>1</v>
      </c>
      <c r="H9" s="77">
        <f t="shared" si="3"/>
        <v>6038957.7800000003</v>
      </c>
      <c r="I9" s="77">
        <v>6041215.5</v>
      </c>
      <c r="J9" s="77">
        <f t="shared" ref="J9" si="9">I9-H9</f>
        <v>2257.7199999997392</v>
      </c>
      <c r="K9" s="91">
        <f t="shared" ref="K9" si="10">J9/24</f>
        <v>94.071666666655801</v>
      </c>
      <c r="L9" s="101"/>
    </row>
    <row r="10" spans="1:12">
      <c r="A10" s="78">
        <f t="shared" si="6"/>
        <v>4</v>
      </c>
      <c r="B10" s="74">
        <f t="shared" si="6"/>
        <v>46116</v>
      </c>
      <c r="C10" s="74">
        <f t="shared" si="2"/>
        <v>46116</v>
      </c>
      <c r="D10" s="75">
        <f t="shared" si="7"/>
        <v>0.29166666666666702</v>
      </c>
      <c r="E10" s="74">
        <f t="shared" si="8"/>
        <v>46117</v>
      </c>
      <c r="F10" s="75">
        <f t="shared" si="7"/>
        <v>0.29166666666666702</v>
      </c>
      <c r="G10" s="76">
        <f>IFERROR(((E10-C10)+(F10-D10)),"")</f>
        <v>1</v>
      </c>
      <c r="H10" s="77">
        <f t="shared" si="3"/>
        <v>6041215.5</v>
      </c>
      <c r="I10" s="77">
        <v>6043596.3799999999</v>
      </c>
      <c r="J10" s="77">
        <f t="shared" ref="J10" si="11">I10-H10</f>
        <v>2380.8799999998882</v>
      </c>
      <c r="K10" s="91">
        <f t="shared" ref="K10" si="12">J10/24</f>
        <v>99.203333333328672</v>
      </c>
      <c r="L10" s="36"/>
    </row>
    <row r="11" spans="1:12">
      <c r="A11" s="78">
        <f t="shared" si="6"/>
        <v>5</v>
      </c>
      <c r="B11" s="74">
        <f t="shared" si="6"/>
        <v>46117</v>
      </c>
      <c r="C11" s="74">
        <f t="shared" si="2"/>
        <v>46117</v>
      </c>
      <c r="D11" s="75">
        <f t="shared" si="7"/>
        <v>0.29166666666666702</v>
      </c>
      <c r="E11" s="74">
        <f t="shared" si="8"/>
        <v>46118</v>
      </c>
      <c r="F11" s="75">
        <f t="shared" si="7"/>
        <v>0.29166666666666702</v>
      </c>
      <c r="G11" s="76">
        <f t="shared" ref="G11:G36" si="13">IFERROR(((E11-C11)+(F11-D11)),"")</f>
        <v>1</v>
      </c>
      <c r="H11" s="77">
        <f t="shared" si="3"/>
        <v>6043596.3799999999</v>
      </c>
      <c r="I11" s="77">
        <v>6045792.6500000004</v>
      </c>
      <c r="J11" s="77">
        <f t="shared" ref="J11" si="14">I11-H11</f>
        <v>2196.2700000004843</v>
      </c>
      <c r="K11" s="91">
        <f t="shared" ref="K11" si="15">J11/24</f>
        <v>91.511250000020183</v>
      </c>
      <c r="L11" s="101"/>
    </row>
    <row r="12" spans="1:12">
      <c r="A12" s="78">
        <f t="shared" si="6"/>
        <v>6</v>
      </c>
      <c r="B12" s="74">
        <f t="shared" si="6"/>
        <v>46118</v>
      </c>
      <c r="C12" s="74">
        <f t="shared" si="2"/>
        <v>46118</v>
      </c>
      <c r="D12" s="75">
        <f t="shared" si="7"/>
        <v>0.29166666666666702</v>
      </c>
      <c r="E12" s="74">
        <f t="shared" si="8"/>
        <v>46119</v>
      </c>
      <c r="F12" s="75">
        <f t="shared" si="7"/>
        <v>0.29166666666666702</v>
      </c>
      <c r="G12" s="76">
        <f t="shared" si="13"/>
        <v>1</v>
      </c>
      <c r="H12" s="77">
        <f t="shared" si="3"/>
        <v>6045792.6500000004</v>
      </c>
      <c r="I12" s="77">
        <v>6047760.4100000001</v>
      </c>
      <c r="J12" s="77">
        <f t="shared" ref="J12" si="16">I12-H12</f>
        <v>1967.7599999997765</v>
      </c>
      <c r="K12" s="91">
        <f t="shared" ref="K12" si="17">J12/24</f>
        <v>81.989999999990687</v>
      </c>
      <c r="L12" s="101"/>
    </row>
    <row r="13" spans="1:12">
      <c r="A13" s="78">
        <f t="shared" si="6"/>
        <v>7</v>
      </c>
      <c r="B13" s="74">
        <f t="shared" si="6"/>
        <v>46119</v>
      </c>
      <c r="C13" s="74">
        <f t="shared" si="2"/>
        <v>46119</v>
      </c>
      <c r="D13" s="75">
        <f t="shared" si="7"/>
        <v>0.29166666666666702</v>
      </c>
      <c r="E13" s="74">
        <f t="shared" si="8"/>
        <v>46120</v>
      </c>
      <c r="F13" s="75">
        <f t="shared" si="7"/>
        <v>0.29166666666666702</v>
      </c>
      <c r="G13" s="76">
        <f t="shared" si="13"/>
        <v>1</v>
      </c>
      <c r="H13" s="77">
        <f t="shared" si="3"/>
        <v>6047760.4100000001</v>
      </c>
      <c r="I13" s="77">
        <v>6050045.8499999996</v>
      </c>
      <c r="J13" s="77">
        <f t="shared" ref="J13" si="18">I13-H13</f>
        <v>2285.4399999994785</v>
      </c>
      <c r="K13" s="91">
        <f t="shared" ref="K13" si="19">J13/24</f>
        <v>95.226666666644931</v>
      </c>
      <c r="L13" s="101"/>
    </row>
    <row r="14" spans="1:12">
      <c r="A14" s="78">
        <f t="shared" si="6"/>
        <v>8</v>
      </c>
      <c r="B14" s="74">
        <f t="shared" si="6"/>
        <v>46120</v>
      </c>
      <c r="C14" s="74">
        <f t="shared" si="2"/>
        <v>46120</v>
      </c>
      <c r="D14" s="75">
        <f t="shared" si="7"/>
        <v>0.29166666666666702</v>
      </c>
      <c r="E14" s="74">
        <f t="shared" si="8"/>
        <v>46121</v>
      </c>
      <c r="F14" s="75">
        <f t="shared" si="7"/>
        <v>0.29166666666666702</v>
      </c>
      <c r="G14" s="76">
        <f t="shared" si="13"/>
        <v>1</v>
      </c>
      <c r="H14" s="77">
        <f t="shared" si="3"/>
        <v>6050045.8499999996</v>
      </c>
      <c r="I14" s="77">
        <v>6050384.7199999997</v>
      </c>
      <c r="J14" s="77">
        <f t="shared" ref="J14" si="20">I14-H14</f>
        <v>338.87000000011176</v>
      </c>
      <c r="K14" s="91">
        <f t="shared" ref="K14" si="21">J14/24</f>
        <v>14.119583333337991</v>
      </c>
      <c r="L14" s="101"/>
    </row>
    <row r="15" spans="1:12">
      <c r="A15" s="78">
        <f t="shared" si="6"/>
        <v>9</v>
      </c>
      <c r="B15" s="74">
        <f t="shared" si="6"/>
        <v>46121</v>
      </c>
      <c r="C15" s="74">
        <f t="shared" si="2"/>
        <v>46121</v>
      </c>
      <c r="D15" s="75">
        <f t="shared" si="7"/>
        <v>0.29166666666666702</v>
      </c>
      <c r="E15" s="74">
        <f t="shared" si="8"/>
        <v>46122</v>
      </c>
      <c r="F15" s="75">
        <f t="shared" si="7"/>
        <v>0.29166666666666702</v>
      </c>
      <c r="G15" s="76">
        <f t="shared" si="13"/>
        <v>1</v>
      </c>
      <c r="H15" s="77">
        <f t="shared" si="3"/>
        <v>6050384.7199999997</v>
      </c>
      <c r="I15" s="77">
        <v>6052623.9500000002</v>
      </c>
      <c r="J15" s="77">
        <f t="shared" ref="J15:J36" si="22">I15-H15</f>
        <v>2239.230000000447</v>
      </c>
      <c r="K15" s="91">
        <f t="shared" ref="K15:K36" si="23">J15/24</f>
        <v>93.301250000018626</v>
      </c>
      <c r="L15" s="101"/>
    </row>
    <row r="16" spans="1:12">
      <c r="A16" s="78">
        <f t="shared" si="6"/>
        <v>10</v>
      </c>
      <c r="B16" s="74">
        <f t="shared" si="6"/>
        <v>46122</v>
      </c>
      <c r="C16" s="74">
        <f t="shared" si="2"/>
        <v>46122</v>
      </c>
      <c r="D16" s="75">
        <f t="shared" si="7"/>
        <v>0.29166666666666702</v>
      </c>
      <c r="E16" s="74">
        <f t="shared" si="8"/>
        <v>46123</v>
      </c>
      <c r="F16" s="75">
        <f t="shared" si="7"/>
        <v>0.29166666666666702</v>
      </c>
      <c r="G16" s="76">
        <f t="shared" si="13"/>
        <v>1</v>
      </c>
      <c r="H16" s="77">
        <f t="shared" si="3"/>
        <v>6052623.9500000002</v>
      </c>
      <c r="I16" s="77">
        <v>6054627.8700000001</v>
      </c>
      <c r="J16" s="77">
        <f t="shared" si="22"/>
        <v>2003.9199999999255</v>
      </c>
      <c r="K16" s="91">
        <f t="shared" si="23"/>
        <v>83.496666666663558</v>
      </c>
      <c r="L16" s="101"/>
    </row>
    <row r="17" spans="1:14">
      <c r="A17" s="78">
        <f t="shared" si="6"/>
        <v>11</v>
      </c>
      <c r="B17" s="74">
        <f t="shared" si="6"/>
        <v>46123</v>
      </c>
      <c r="C17" s="74">
        <f t="shared" si="2"/>
        <v>46123</v>
      </c>
      <c r="D17" s="75">
        <f t="shared" si="7"/>
        <v>0.29166666666666702</v>
      </c>
      <c r="E17" s="74">
        <f t="shared" si="8"/>
        <v>46124</v>
      </c>
      <c r="F17" s="75">
        <f t="shared" si="7"/>
        <v>0.29166666666666702</v>
      </c>
      <c r="G17" s="76">
        <f t="shared" si="13"/>
        <v>1</v>
      </c>
      <c r="H17" s="77">
        <f t="shared" si="3"/>
        <v>6054627.8700000001</v>
      </c>
      <c r="I17" s="77">
        <v>6056510.96</v>
      </c>
      <c r="J17" s="77">
        <f t="shared" si="22"/>
        <v>1883.089999999851</v>
      </c>
      <c r="K17" s="91">
        <f t="shared" si="23"/>
        <v>78.462083333327129</v>
      </c>
      <c r="L17" s="101"/>
    </row>
    <row r="18" spans="1:14">
      <c r="A18" s="78">
        <f t="shared" si="6"/>
        <v>12</v>
      </c>
      <c r="B18" s="74">
        <f t="shared" si="6"/>
        <v>46124</v>
      </c>
      <c r="C18" s="74">
        <f t="shared" si="2"/>
        <v>46124</v>
      </c>
      <c r="D18" s="75">
        <f t="shared" si="7"/>
        <v>0.29166666666666702</v>
      </c>
      <c r="E18" s="74">
        <f t="shared" si="8"/>
        <v>46125</v>
      </c>
      <c r="F18" s="75">
        <f t="shared" si="7"/>
        <v>0.29166666666666702</v>
      </c>
      <c r="G18" s="76">
        <f t="shared" si="13"/>
        <v>1</v>
      </c>
      <c r="H18" s="77">
        <f t="shared" si="3"/>
        <v>6056510.96</v>
      </c>
      <c r="I18" s="77">
        <v>6058571.6500000004</v>
      </c>
      <c r="J18" s="77">
        <f t="shared" si="22"/>
        <v>2060.6900000004098</v>
      </c>
      <c r="K18" s="91">
        <f t="shared" si="23"/>
        <v>85.862083333350412</v>
      </c>
      <c r="L18" s="101"/>
    </row>
    <row r="19" spans="1:14">
      <c r="A19" s="78">
        <f t="shared" si="6"/>
        <v>13</v>
      </c>
      <c r="B19" s="74">
        <f t="shared" si="6"/>
        <v>46125</v>
      </c>
      <c r="C19" s="74">
        <f t="shared" si="2"/>
        <v>46125</v>
      </c>
      <c r="D19" s="75">
        <f t="shared" si="7"/>
        <v>0.29166666666666702</v>
      </c>
      <c r="E19" s="74">
        <f t="shared" si="8"/>
        <v>46126</v>
      </c>
      <c r="F19" s="75">
        <f t="shared" si="7"/>
        <v>0.29166666666666702</v>
      </c>
      <c r="G19" s="76">
        <f t="shared" si="13"/>
        <v>1</v>
      </c>
      <c r="H19" s="77">
        <f t="shared" si="3"/>
        <v>6058571.6500000004</v>
      </c>
      <c r="I19" s="77">
        <v>6060971.0199999996</v>
      </c>
      <c r="J19" s="77">
        <f t="shared" si="22"/>
        <v>2399.3699999991804</v>
      </c>
      <c r="K19" s="91">
        <f t="shared" si="23"/>
        <v>99.973749999965847</v>
      </c>
      <c r="L19" s="101"/>
      <c r="N19" s="3"/>
    </row>
    <row r="20" spans="1:14">
      <c r="A20" s="78">
        <f t="shared" si="6"/>
        <v>14</v>
      </c>
      <c r="B20" s="74">
        <f t="shared" si="6"/>
        <v>46126</v>
      </c>
      <c r="C20" s="74">
        <f t="shared" si="2"/>
        <v>46126</v>
      </c>
      <c r="D20" s="75">
        <f t="shared" si="7"/>
        <v>0.29166666666666702</v>
      </c>
      <c r="E20" s="74">
        <f t="shared" si="8"/>
        <v>46127</v>
      </c>
      <c r="F20" s="75">
        <f t="shared" si="7"/>
        <v>0.29166666666666702</v>
      </c>
      <c r="G20" s="76">
        <f t="shared" si="13"/>
        <v>1</v>
      </c>
      <c r="H20" s="77">
        <f t="shared" si="3"/>
        <v>6060971.0199999996</v>
      </c>
      <c r="I20" s="77">
        <v>6063623.2599999998</v>
      </c>
      <c r="J20" s="77">
        <f t="shared" si="22"/>
        <v>2652.2400000002235</v>
      </c>
      <c r="K20" s="91">
        <f t="shared" si="23"/>
        <v>110.51000000000931</v>
      </c>
      <c r="L20" s="101"/>
    </row>
    <row r="21" spans="1:14">
      <c r="A21" s="78">
        <f t="shared" si="6"/>
        <v>15</v>
      </c>
      <c r="B21" s="74">
        <f t="shared" si="6"/>
        <v>46127</v>
      </c>
      <c r="C21" s="74">
        <f t="shared" si="2"/>
        <v>46127</v>
      </c>
      <c r="D21" s="75">
        <f t="shared" si="7"/>
        <v>0.29166666666666702</v>
      </c>
      <c r="E21" s="74">
        <f t="shared" si="8"/>
        <v>46128</v>
      </c>
      <c r="F21" s="75">
        <f t="shared" si="7"/>
        <v>0.29166666666666702</v>
      </c>
      <c r="G21" s="76">
        <f t="shared" si="13"/>
        <v>1</v>
      </c>
      <c r="H21" s="77">
        <f t="shared" si="3"/>
        <v>6063623.2599999998</v>
      </c>
      <c r="I21" s="77">
        <v>6066019.4500000002</v>
      </c>
      <c r="J21" s="77">
        <f t="shared" si="22"/>
        <v>2396.1900000004098</v>
      </c>
      <c r="K21" s="91">
        <f t="shared" si="23"/>
        <v>99.84125000001707</v>
      </c>
      <c r="L21" s="101"/>
    </row>
    <row r="22" spans="1:14">
      <c r="A22" s="78">
        <f t="shared" si="6"/>
        <v>16</v>
      </c>
      <c r="B22" s="74">
        <f t="shared" si="6"/>
        <v>46128</v>
      </c>
      <c r="C22" s="74">
        <f t="shared" si="2"/>
        <v>46128</v>
      </c>
      <c r="D22" s="75">
        <f t="shared" si="7"/>
        <v>0.29166666666666702</v>
      </c>
      <c r="E22" s="74">
        <f t="shared" si="8"/>
        <v>46129</v>
      </c>
      <c r="F22" s="75">
        <f t="shared" si="7"/>
        <v>0.29166666666666702</v>
      </c>
      <c r="G22" s="76">
        <f t="shared" si="13"/>
        <v>1</v>
      </c>
      <c r="H22" s="77">
        <f t="shared" si="3"/>
        <v>6066019.4500000002</v>
      </c>
      <c r="I22" s="77">
        <v>6068675.29</v>
      </c>
      <c r="J22" s="77">
        <f t="shared" si="22"/>
        <v>2655.839999999851</v>
      </c>
      <c r="K22" s="91">
        <f t="shared" si="23"/>
        <v>110.65999999999379</v>
      </c>
      <c r="L22" s="101"/>
    </row>
    <row r="23" spans="1:14">
      <c r="A23" s="78">
        <f t="shared" si="6"/>
        <v>17</v>
      </c>
      <c r="B23" s="74">
        <f t="shared" si="6"/>
        <v>46129</v>
      </c>
      <c r="C23" s="74">
        <f t="shared" si="2"/>
        <v>46129</v>
      </c>
      <c r="D23" s="75">
        <f t="shared" si="7"/>
        <v>0.29166666666666702</v>
      </c>
      <c r="E23" s="74">
        <f t="shared" si="8"/>
        <v>46130</v>
      </c>
      <c r="F23" s="75">
        <f t="shared" si="7"/>
        <v>0.29166666666666702</v>
      </c>
      <c r="G23" s="76">
        <f t="shared" si="13"/>
        <v>1</v>
      </c>
      <c r="H23" s="77">
        <f t="shared" si="3"/>
        <v>6068675.29</v>
      </c>
      <c r="I23" s="77">
        <v>6070709.9900000002</v>
      </c>
      <c r="J23" s="77">
        <f t="shared" si="22"/>
        <v>2034.7000000001863</v>
      </c>
      <c r="K23" s="91">
        <f t="shared" si="23"/>
        <v>84.779166666674428</v>
      </c>
      <c r="L23" s="101"/>
    </row>
    <row r="24" spans="1:14">
      <c r="A24" s="78">
        <f t="shared" si="6"/>
        <v>18</v>
      </c>
      <c r="B24" s="74">
        <f t="shared" si="6"/>
        <v>46130</v>
      </c>
      <c r="C24" s="74">
        <f t="shared" si="2"/>
        <v>46130</v>
      </c>
      <c r="D24" s="75">
        <f t="shared" si="7"/>
        <v>0.29166666666666702</v>
      </c>
      <c r="E24" s="74">
        <f t="shared" si="8"/>
        <v>46131</v>
      </c>
      <c r="F24" s="75">
        <f t="shared" si="7"/>
        <v>0.29166666666666702</v>
      </c>
      <c r="G24" s="76">
        <f t="shared" si="13"/>
        <v>1</v>
      </c>
      <c r="H24" s="77">
        <f t="shared" si="3"/>
        <v>6070709.9900000002</v>
      </c>
      <c r="I24" s="77">
        <v>6073220.3200000003</v>
      </c>
      <c r="J24" s="77">
        <f t="shared" si="22"/>
        <v>2510.3300000000745</v>
      </c>
      <c r="K24" s="91">
        <f t="shared" si="23"/>
        <v>104.59708333333644</v>
      </c>
      <c r="L24" s="101"/>
    </row>
    <row r="25" spans="1:14">
      <c r="A25" s="78">
        <f t="shared" ref="A25:B36" si="24">A24+1</f>
        <v>19</v>
      </c>
      <c r="B25" s="74">
        <f t="shared" si="24"/>
        <v>46131</v>
      </c>
      <c r="C25" s="74">
        <f t="shared" si="2"/>
        <v>46131</v>
      </c>
      <c r="D25" s="75">
        <f t="shared" si="7"/>
        <v>0.29166666666666702</v>
      </c>
      <c r="E25" s="74">
        <f t="shared" si="8"/>
        <v>46132</v>
      </c>
      <c r="F25" s="75">
        <f t="shared" si="7"/>
        <v>0.29166666666666702</v>
      </c>
      <c r="G25" s="76">
        <f t="shared" si="13"/>
        <v>1</v>
      </c>
      <c r="H25" s="77">
        <f t="shared" si="3"/>
        <v>6073220.3200000003</v>
      </c>
      <c r="I25" s="77">
        <v>6075428.8499999996</v>
      </c>
      <c r="J25" s="77">
        <f t="shared" si="22"/>
        <v>2208.5299999993294</v>
      </c>
      <c r="K25" s="91">
        <f t="shared" si="23"/>
        <v>92.022083333305389</v>
      </c>
      <c r="L25" s="101"/>
    </row>
    <row r="26" spans="1:14">
      <c r="A26" s="78">
        <f t="shared" si="24"/>
        <v>20</v>
      </c>
      <c r="B26" s="74">
        <f t="shared" si="24"/>
        <v>46132</v>
      </c>
      <c r="C26" s="74">
        <f t="shared" si="2"/>
        <v>46132</v>
      </c>
      <c r="D26" s="75">
        <f t="shared" si="7"/>
        <v>0.29166666666666702</v>
      </c>
      <c r="E26" s="74">
        <f t="shared" si="8"/>
        <v>46133</v>
      </c>
      <c r="F26" s="75">
        <f t="shared" si="7"/>
        <v>0.29166666666666702</v>
      </c>
      <c r="G26" s="76">
        <f t="shared" si="13"/>
        <v>1</v>
      </c>
      <c r="H26" s="77">
        <f t="shared" si="3"/>
        <v>6075428.8499999996</v>
      </c>
      <c r="I26" s="77">
        <v>6077397.8499999996</v>
      </c>
      <c r="J26" s="77">
        <f t="shared" si="22"/>
        <v>1969</v>
      </c>
      <c r="K26" s="91">
        <f t="shared" si="23"/>
        <v>82.041666666666671</v>
      </c>
      <c r="L26" s="101"/>
    </row>
    <row r="27" spans="1:14">
      <c r="A27" s="78">
        <f t="shared" si="24"/>
        <v>21</v>
      </c>
      <c r="B27" s="74">
        <f t="shared" si="24"/>
        <v>46133</v>
      </c>
      <c r="C27" s="74">
        <f t="shared" si="2"/>
        <v>46133</v>
      </c>
      <c r="D27" s="75">
        <f t="shared" si="7"/>
        <v>0.29166666666666702</v>
      </c>
      <c r="E27" s="74">
        <f t="shared" si="8"/>
        <v>46134</v>
      </c>
      <c r="F27" s="75">
        <f t="shared" si="7"/>
        <v>0.29166666666666702</v>
      </c>
      <c r="G27" s="76">
        <f t="shared" si="13"/>
        <v>1</v>
      </c>
      <c r="H27" s="77">
        <f t="shared" si="3"/>
        <v>6077397.8499999996</v>
      </c>
      <c r="I27" s="77">
        <v>6079342.8899999997</v>
      </c>
      <c r="J27" s="77">
        <f t="shared" si="22"/>
        <v>1945.0400000000373</v>
      </c>
      <c r="K27" s="91">
        <f t="shared" si="23"/>
        <v>81.043333333334886</v>
      </c>
      <c r="L27" s="101"/>
    </row>
    <row r="28" spans="1:14">
      <c r="A28" s="78">
        <f t="shared" si="24"/>
        <v>22</v>
      </c>
      <c r="B28" s="74">
        <f t="shared" si="24"/>
        <v>46134</v>
      </c>
      <c r="C28" s="74">
        <f t="shared" si="2"/>
        <v>46134</v>
      </c>
      <c r="D28" s="75">
        <f t="shared" si="7"/>
        <v>0.29166666666666702</v>
      </c>
      <c r="E28" s="74">
        <f t="shared" si="8"/>
        <v>46135</v>
      </c>
      <c r="F28" s="75">
        <f t="shared" si="7"/>
        <v>0.29166666666666702</v>
      </c>
      <c r="G28" s="76">
        <f t="shared" si="13"/>
        <v>1</v>
      </c>
      <c r="H28" s="77">
        <f t="shared" si="3"/>
        <v>6079342.8899999997</v>
      </c>
      <c r="I28" s="77">
        <v>6081132.5499999998</v>
      </c>
      <c r="J28" s="77">
        <f t="shared" si="22"/>
        <v>1789.660000000149</v>
      </c>
      <c r="K28" s="91">
        <f t="shared" si="23"/>
        <v>74.569166666672871</v>
      </c>
      <c r="L28" s="101"/>
    </row>
    <row r="29" spans="1:14">
      <c r="A29" s="78">
        <f t="shared" si="24"/>
        <v>23</v>
      </c>
      <c r="B29" s="74">
        <f t="shared" si="24"/>
        <v>46135</v>
      </c>
      <c r="C29" s="74">
        <f t="shared" si="2"/>
        <v>46135</v>
      </c>
      <c r="D29" s="75">
        <f t="shared" si="7"/>
        <v>0.29166666666666702</v>
      </c>
      <c r="E29" s="74">
        <f t="shared" si="8"/>
        <v>46136</v>
      </c>
      <c r="F29" s="75">
        <f t="shared" si="7"/>
        <v>0.29166666666666702</v>
      </c>
      <c r="G29" s="76">
        <f t="shared" si="13"/>
        <v>1</v>
      </c>
      <c r="H29" s="77">
        <f t="shared" si="3"/>
        <v>6081132.5499999998</v>
      </c>
      <c r="I29" s="77">
        <v>6082898.6699999999</v>
      </c>
      <c r="J29" s="77">
        <f t="shared" si="22"/>
        <v>1766.1200000001118</v>
      </c>
      <c r="K29" s="91">
        <f t="shared" si="23"/>
        <v>73.588333333337985</v>
      </c>
      <c r="L29" s="101"/>
    </row>
    <row r="30" spans="1:14">
      <c r="A30" s="78">
        <f t="shared" si="24"/>
        <v>24</v>
      </c>
      <c r="B30" s="74">
        <f t="shared" si="24"/>
        <v>46136</v>
      </c>
      <c r="C30" s="74">
        <f t="shared" si="2"/>
        <v>46136</v>
      </c>
      <c r="D30" s="75">
        <f t="shared" si="7"/>
        <v>0.29166666666666702</v>
      </c>
      <c r="E30" s="74">
        <f t="shared" si="8"/>
        <v>46137</v>
      </c>
      <c r="F30" s="75">
        <f t="shared" si="7"/>
        <v>0.29166666666666702</v>
      </c>
      <c r="G30" s="76">
        <f t="shared" si="13"/>
        <v>1</v>
      </c>
      <c r="H30" s="77">
        <f t="shared" si="3"/>
        <v>6082898.6699999999</v>
      </c>
      <c r="I30" s="77">
        <v>6084870.3700000001</v>
      </c>
      <c r="J30" s="77">
        <f t="shared" si="22"/>
        <v>1971.7000000001863</v>
      </c>
      <c r="K30" s="91">
        <f t="shared" si="23"/>
        <v>82.154166666674428</v>
      </c>
      <c r="L30" s="101"/>
    </row>
    <row r="31" spans="1:14">
      <c r="A31" s="78">
        <f t="shared" si="24"/>
        <v>25</v>
      </c>
      <c r="B31" s="74">
        <f t="shared" si="24"/>
        <v>46137</v>
      </c>
      <c r="C31" s="74">
        <f t="shared" si="2"/>
        <v>46137</v>
      </c>
      <c r="D31" s="75">
        <f t="shared" si="7"/>
        <v>0.29166666666666702</v>
      </c>
      <c r="E31" s="74">
        <f t="shared" si="8"/>
        <v>46138</v>
      </c>
      <c r="F31" s="75">
        <f t="shared" si="7"/>
        <v>0.29166666666666702</v>
      </c>
      <c r="G31" s="76">
        <f t="shared" si="13"/>
        <v>1</v>
      </c>
      <c r="H31" s="77">
        <f t="shared" si="3"/>
        <v>6084870.3700000001</v>
      </c>
      <c r="I31" s="77">
        <v>6087377.6900000004</v>
      </c>
      <c r="J31" s="77">
        <f t="shared" si="22"/>
        <v>2507.320000000298</v>
      </c>
      <c r="K31" s="91">
        <f t="shared" si="23"/>
        <v>104.47166666667908</v>
      </c>
      <c r="L31" s="101"/>
    </row>
    <row r="32" spans="1:14">
      <c r="A32" s="78">
        <f t="shared" si="24"/>
        <v>26</v>
      </c>
      <c r="B32" s="74">
        <f t="shared" si="24"/>
        <v>46138</v>
      </c>
      <c r="C32" s="74">
        <f t="shared" si="2"/>
        <v>46138</v>
      </c>
      <c r="D32" s="75">
        <f t="shared" si="7"/>
        <v>0.29166666666666702</v>
      </c>
      <c r="E32" s="74">
        <f t="shared" si="8"/>
        <v>46139</v>
      </c>
      <c r="F32" s="75">
        <f t="shared" si="7"/>
        <v>0.29166666666666702</v>
      </c>
      <c r="G32" s="76">
        <f t="shared" si="13"/>
        <v>1</v>
      </c>
      <c r="H32" s="77">
        <f t="shared" si="3"/>
        <v>6087377.6900000004</v>
      </c>
      <c r="I32" s="77">
        <v>6087385.3399999999</v>
      </c>
      <c r="J32" s="77">
        <f t="shared" si="22"/>
        <v>7.6499999994412065</v>
      </c>
      <c r="K32" s="91">
        <f t="shared" si="23"/>
        <v>0.31874999997671694</v>
      </c>
      <c r="L32" s="101"/>
    </row>
    <row r="33" spans="1:12">
      <c r="A33" s="78">
        <f t="shared" si="24"/>
        <v>27</v>
      </c>
      <c r="B33" s="74">
        <f t="shared" si="24"/>
        <v>46139</v>
      </c>
      <c r="C33" s="74">
        <f t="shared" si="2"/>
        <v>46139</v>
      </c>
      <c r="D33" s="75">
        <f t="shared" si="7"/>
        <v>0.29166666666666702</v>
      </c>
      <c r="E33" s="74">
        <f t="shared" si="8"/>
        <v>46140</v>
      </c>
      <c r="F33" s="75">
        <f t="shared" si="7"/>
        <v>0.29166666666666702</v>
      </c>
      <c r="G33" s="76">
        <f t="shared" si="13"/>
        <v>1</v>
      </c>
      <c r="H33" s="77">
        <f t="shared" si="3"/>
        <v>6087385.3399999999</v>
      </c>
      <c r="I33" s="208">
        <v>6089715.6900000004</v>
      </c>
      <c r="J33" s="77">
        <f t="shared" si="22"/>
        <v>2330.3500000005588</v>
      </c>
      <c r="K33" s="91">
        <f t="shared" si="23"/>
        <v>97.097916666689954</v>
      </c>
      <c r="L33" s="101"/>
    </row>
    <row r="34" spans="1:12">
      <c r="A34" s="78">
        <f t="shared" si="24"/>
        <v>28</v>
      </c>
      <c r="B34" s="74">
        <f t="shared" si="24"/>
        <v>46140</v>
      </c>
      <c r="C34" s="74">
        <f t="shared" si="2"/>
        <v>46140</v>
      </c>
      <c r="D34" s="75">
        <f t="shared" si="7"/>
        <v>0.29166666666666702</v>
      </c>
      <c r="E34" s="74">
        <f t="shared" si="8"/>
        <v>46141</v>
      </c>
      <c r="F34" s="75">
        <f t="shared" si="7"/>
        <v>0.29166666666666702</v>
      </c>
      <c r="G34" s="76">
        <f t="shared" si="13"/>
        <v>1</v>
      </c>
      <c r="H34" s="77">
        <f t="shared" si="3"/>
        <v>6089715.6900000004</v>
      </c>
      <c r="I34" s="208">
        <v>6091972.4299999997</v>
      </c>
      <c r="J34" s="77">
        <f t="shared" si="22"/>
        <v>2256.7399999992922</v>
      </c>
      <c r="K34" s="91">
        <f t="shared" si="23"/>
        <v>94.030833333303846</v>
      </c>
      <c r="L34" s="101"/>
    </row>
    <row r="35" spans="1:12">
      <c r="A35" s="78">
        <f t="shared" si="24"/>
        <v>29</v>
      </c>
      <c r="B35" s="74">
        <f t="shared" si="24"/>
        <v>46141</v>
      </c>
      <c r="C35" s="74">
        <f t="shared" si="2"/>
        <v>46141</v>
      </c>
      <c r="D35" s="75">
        <f t="shared" si="7"/>
        <v>0.29166666666666702</v>
      </c>
      <c r="E35" s="74">
        <f t="shared" si="8"/>
        <v>46142</v>
      </c>
      <c r="F35" s="75">
        <f t="shared" si="7"/>
        <v>0.29166666666666702</v>
      </c>
      <c r="G35" s="76">
        <f t="shared" si="13"/>
        <v>1</v>
      </c>
      <c r="H35" s="77">
        <f t="shared" si="3"/>
        <v>6091972.4299999997</v>
      </c>
      <c r="I35" s="208">
        <v>6093509.5700000003</v>
      </c>
      <c r="J35" s="77">
        <f t="shared" si="22"/>
        <v>1537.140000000596</v>
      </c>
      <c r="K35" s="91">
        <f t="shared" si="23"/>
        <v>64.04750000002484</v>
      </c>
      <c r="L35" s="101"/>
    </row>
    <row r="36" spans="1:12">
      <c r="A36" s="78">
        <f t="shared" si="24"/>
        <v>30</v>
      </c>
      <c r="B36" s="74">
        <f t="shared" si="24"/>
        <v>46142</v>
      </c>
      <c r="C36" s="74">
        <f t="shared" si="2"/>
        <v>46142</v>
      </c>
      <c r="D36" s="75">
        <f t="shared" si="7"/>
        <v>0.29166666666666702</v>
      </c>
      <c r="E36" s="74">
        <f t="shared" si="8"/>
        <v>46143</v>
      </c>
      <c r="F36" s="75">
        <f t="shared" si="7"/>
        <v>0.29166666666666702</v>
      </c>
      <c r="G36" s="76">
        <f t="shared" si="13"/>
        <v>1</v>
      </c>
      <c r="H36" s="77">
        <f t="shared" si="3"/>
        <v>6093509.5700000003</v>
      </c>
      <c r="I36" s="208">
        <v>6096157.1299999999</v>
      </c>
      <c r="J36" s="77">
        <f t="shared" si="22"/>
        <v>2647.5599999995902</v>
      </c>
      <c r="K36" s="91">
        <f t="shared" si="23"/>
        <v>110.31499999998293</v>
      </c>
      <c r="L36" s="101"/>
    </row>
    <row r="37" spans="1:12">
      <c r="A37" s="78"/>
      <c r="B37" s="74"/>
      <c r="C37" s="74"/>
      <c r="D37" s="75"/>
      <c r="E37" s="74"/>
      <c r="F37" s="75"/>
      <c r="G37" s="76"/>
      <c r="H37" s="77"/>
      <c r="I37" s="208"/>
      <c r="J37" s="77"/>
      <c r="K37" s="91"/>
      <c r="L37" s="36"/>
    </row>
    <row r="38" spans="1:12">
      <c r="A38" s="78"/>
      <c r="B38" s="74"/>
      <c r="C38" s="74"/>
      <c r="D38" s="75"/>
      <c r="E38" s="74"/>
      <c r="F38" s="75"/>
      <c r="G38" s="76"/>
      <c r="H38" s="77"/>
      <c r="I38" s="208"/>
      <c r="J38" s="77"/>
      <c r="K38" s="91"/>
      <c r="L38" s="36"/>
    </row>
    <row r="39" spans="1:12">
      <c r="A39" s="78"/>
      <c r="B39" s="74"/>
      <c r="C39" s="74"/>
      <c r="D39" s="75"/>
      <c r="E39" s="74"/>
      <c r="F39" s="75"/>
      <c r="G39" s="76"/>
      <c r="H39" s="77"/>
      <c r="I39" s="208"/>
      <c r="J39" s="77"/>
      <c r="K39" s="91"/>
      <c r="L39" s="101"/>
    </row>
    <row r="40" spans="1:12">
      <c r="A40" s="82" t="s">
        <v>7</v>
      </c>
      <c r="B40" s="83"/>
      <c r="C40" s="83"/>
      <c r="D40" s="83"/>
      <c r="E40" s="83"/>
      <c r="F40" s="83"/>
      <c r="G40" s="84">
        <f>SUM(G7:G39)</f>
        <v>30</v>
      </c>
      <c r="H40" s="85"/>
      <c r="I40" s="85"/>
      <c r="J40" s="93">
        <f>SUM(J7:J39)</f>
        <v>62405.189999999478</v>
      </c>
      <c r="K40" s="93">
        <f>AVERAGE(K7:K39)</f>
        <v>86.673874999999256</v>
      </c>
      <c r="L40" s="94"/>
    </row>
    <row r="41" spans="1:12">
      <c r="A41" s="86" t="s">
        <v>127</v>
      </c>
      <c r="B41" s="87"/>
      <c r="C41" s="87"/>
      <c r="D41" s="87"/>
      <c r="E41" s="87"/>
      <c r="F41" s="87"/>
      <c r="G41" s="88">
        <f>G40/SUMPRODUCT((G7:G39&gt;0)*1)</f>
        <v>1</v>
      </c>
      <c r="H41" s="89"/>
      <c r="I41" s="89"/>
      <c r="J41" s="89"/>
      <c r="K41" s="89">
        <f>K40/SUMPRODUCT((K7:K39&gt;0)*1)</f>
        <v>2.8891291666666419</v>
      </c>
      <c r="L41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16" priority="2" operator="equal">
      <formula>"APC"</formula>
    </cfRule>
  </conditionalFormatting>
  <conditionalFormatting sqref="F11:F20">
    <cfRule type="cellIs" dxfId="15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85" zoomScaleNormal="85" workbookViewId="0">
      <pane xSplit="2" ySplit="6" topLeftCell="C7" activePane="bottomRight" state="frozen"/>
      <selection pane="topRight"/>
      <selection pane="bottomLeft"/>
      <selection pane="bottomRigh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149</v>
      </c>
      <c r="D1" s="5"/>
      <c r="E1" s="5"/>
      <c r="F1" s="5"/>
    </row>
    <row r="2" spans="1:12">
      <c r="B2" s="5"/>
      <c r="C2" s="149" t="s">
        <v>175</v>
      </c>
      <c r="D2" s="5"/>
      <c r="E2" s="5"/>
      <c r="F2" s="5"/>
      <c r="L2" s="98" t="s">
        <v>151</v>
      </c>
    </row>
    <row r="3" spans="1:12">
      <c r="B3" s="5"/>
      <c r="C3" s="6" t="str">
        <f>PCIM!C3</f>
        <v>Bulan April 2026</v>
      </c>
      <c r="D3" s="5"/>
      <c r="E3" s="5"/>
      <c r="F3" s="5"/>
    </row>
    <row r="4" spans="1:12">
      <c r="B4" s="8"/>
      <c r="C4" s="47">
        <f>'Summary sales'!A4</f>
        <v>46113</v>
      </c>
      <c r="D4" s="8"/>
      <c r="E4" s="5"/>
      <c r="F4" s="5"/>
      <c r="J4" s="5" t="s">
        <v>152</v>
      </c>
      <c r="K4" s="28">
        <f>MAX(K7:K39)</f>
        <v>188.19999999999223</v>
      </c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62" t="s">
        <v>156</v>
      </c>
      <c r="I5" s="663"/>
      <c r="J5" s="675" t="s">
        <v>157</v>
      </c>
      <c r="K5" s="679" t="s">
        <v>158</v>
      </c>
      <c r="L5" s="673" t="s">
        <v>159</v>
      </c>
    </row>
    <row r="6" spans="1:12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209" t="s">
        <v>154</v>
      </c>
      <c r="J6" s="678"/>
      <c r="K6" s="680"/>
      <c r="L6" s="674"/>
    </row>
    <row r="7" spans="1:12">
      <c r="A7" s="72">
        <v>1</v>
      </c>
      <c r="B7" s="73">
        <f>C4</f>
        <v>46113</v>
      </c>
      <c r="C7" s="73">
        <f>C4</f>
        <v>46113</v>
      </c>
      <c r="D7" s="207">
        <v>0.29166666666666702</v>
      </c>
      <c r="E7" s="73">
        <f>C7+1</f>
        <v>46114</v>
      </c>
      <c r="F7" s="207">
        <v>0.29166666666666702</v>
      </c>
      <c r="G7" s="76">
        <f>IFERROR(((E7-C7)+(F7-D7)),"")</f>
        <v>1</v>
      </c>
      <c r="H7" s="208">
        <v>6466813.5</v>
      </c>
      <c r="I7" s="208">
        <v>6469387.2999999998</v>
      </c>
      <c r="J7" s="77">
        <f t="shared" ref="J7" si="0">I7-H7</f>
        <v>2573.7999999998137</v>
      </c>
      <c r="K7" s="91">
        <f t="shared" ref="K7" si="1">J7/24</f>
        <v>107.2416666666589</v>
      </c>
      <c r="L7" s="99"/>
    </row>
    <row r="8" spans="1:12">
      <c r="A8" s="78">
        <f>A7+1</f>
        <v>2</v>
      </c>
      <c r="B8" s="74">
        <f>B7+1</f>
        <v>46114</v>
      </c>
      <c r="C8" s="74">
        <f t="shared" ref="C8:C36" si="2">B8</f>
        <v>46114</v>
      </c>
      <c r="D8" s="75">
        <f>D7</f>
        <v>0.29166666666666702</v>
      </c>
      <c r="E8" s="74">
        <f>C8+1</f>
        <v>46115</v>
      </c>
      <c r="F8" s="75">
        <f>F7</f>
        <v>0.29166666666666702</v>
      </c>
      <c r="G8" s="76">
        <f>IFERROR(((E8-C8)+(F8-D8)),"")</f>
        <v>1</v>
      </c>
      <c r="H8" s="208">
        <f t="shared" ref="H8:H36" si="3">I7</f>
        <v>6469387.2999999998</v>
      </c>
      <c r="I8" s="77">
        <v>6473130.4000000004</v>
      </c>
      <c r="J8" s="77">
        <f t="shared" ref="J8" si="4">I8-H8</f>
        <v>3743.1000000005588</v>
      </c>
      <c r="K8" s="91">
        <f t="shared" ref="K8" si="5">J8/24</f>
        <v>155.96250000002328</v>
      </c>
      <c r="L8" s="101"/>
    </row>
    <row r="9" spans="1:12">
      <c r="A9" s="78">
        <f t="shared" ref="A9:B24" si="6">A8+1</f>
        <v>3</v>
      </c>
      <c r="B9" s="74">
        <f t="shared" si="6"/>
        <v>46115</v>
      </c>
      <c r="C9" s="74">
        <f t="shared" si="2"/>
        <v>46115</v>
      </c>
      <c r="D9" s="75">
        <f t="shared" ref="D9:F36" si="7">D8</f>
        <v>0.29166666666666702</v>
      </c>
      <c r="E9" s="74">
        <f t="shared" ref="E9:E36" si="8">C9+1</f>
        <v>46116</v>
      </c>
      <c r="F9" s="75">
        <f t="shared" si="7"/>
        <v>0.29166666666666702</v>
      </c>
      <c r="G9" s="76">
        <f>IFERROR(((E9-C9)+(F9-D9)),"")</f>
        <v>1</v>
      </c>
      <c r="H9" s="208">
        <f t="shared" si="3"/>
        <v>6473130.4000000004</v>
      </c>
      <c r="I9" s="77">
        <v>6473806</v>
      </c>
      <c r="J9" s="77">
        <f t="shared" ref="J9:J10" si="9">I9-H9</f>
        <v>675.59999999962747</v>
      </c>
      <c r="K9" s="91">
        <f t="shared" ref="K9:K10" si="10">J9/24</f>
        <v>28.149999999984477</v>
      </c>
      <c r="L9" s="101"/>
    </row>
    <row r="10" spans="1:12">
      <c r="A10" s="78">
        <f t="shared" si="6"/>
        <v>4</v>
      </c>
      <c r="B10" s="74">
        <f t="shared" si="6"/>
        <v>46116</v>
      </c>
      <c r="C10" s="74">
        <f t="shared" si="2"/>
        <v>46116</v>
      </c>
      <c r="D10" s="75">
        <f t="shared" si="7"/>
        <v>0.29166666666666702</v>
      </c>
      <c r="E10" s="74">
        <f t="shared" si="8"/>
        <v>46117</v>
      </c>
      <c r="F10" s="75">
        <f t="shared" si="7"/>
        <v>0.29166666666666702</v>
      </c>
      <c r="G10" s="76">
        <f>IFERROR(((E10-C10)+(F10-D10)),"")</f>
        <v>1</v>
      </c>
      <c r="H10" s="208">
        <f t="shared" si="3"/>
        <v>6473806</v>
      </c>
      <c r="I10" s="77">
        <v>6474403.7999999998</v>
      </c>
      <c r="J10" s="77">
        <f t="shared" si="9"/>
        <v>597.79999999981374</v>
      </c>
      <c r="K10" s="91">
        <f t="shared" si="10"/>
        <v>24.908333333325572</v>
      </c>
      <c r="L10" s="36"/>
    </row>
    <row r="11" spans="1:12">
      <c r="A11" s="78">
        <f t="shared" si="6"/>
        <v>5</v>
      </c>
      <c r="B11" s="74">
        <f t="shared" si="6"/>
        <v>46117</v>
      </c>
      <c r="C11" s="74">
        <f t="shared" si="2"/>
        <v>46117</v>
      </c>
      <c r="D11" s="75">
        <f t="shared" si="7"/>
        <v>0.29166666666666702</v>
      </c>
      <c r="E11" s="74">
        <f t="shared" si="8"/>
        <v>46118</v>
      </c>
      <c r="F11" s="75">
        <f t="shared" si="7"/>
        <v>0.29166666666666702</v>
      </c>
      <c r="G11" s="76">
        <f t="shared" ref="G11:G36" si="11">IFERROR(((E11-C11)+(F11-D11)),"")</f>
        <v>1</v>
      </c>
      <c r="H11" s="208">
        <f t="shared" si="3"/>
        <v>6474403.7999999998</v>
      </c>
      <c r="I11" s="77">
        <v>6475056</v>
      </c>
      <c r="J11" s="77">
        <f t="shared" ref="J11" si="12">I11-H11</f>
        <v>652.20000000018626</v>
      </c>
      <c r="K11" s="91">
        <f t="shared" ref="K11" si="13">J11/24</f>
        <v>27.17500000000776</v>
      </c>
      <c r="L11" s="101"/>
    </row>
    <row r="12" spans="1:12">
      <c r="A12" s="78">
        <f t="shared" si="6"/>
        <v>6</v>
      </c>
      <c r="B12" s="74">
        <f t="shared" si="6"/>
        <v>46118</v>
      </c>
      <c r="C12" s="74">
        <f t="shared" si="2"/>
        <v>46118</v>
      </c>
      <c r="D12" s="75">
        <f t="shared" si="7"/>
        <v>0.29166666666666702</v>
      </c>
      <c r="E12" s="74">
        <f t="shared" si="8"/>
        <v>46119</v>
      </c>
      <c r="F12" s="75">
        <f t="shared" si="7"/>
        <v>0.29166666666666702</v>
      </c>
      <c r="G12" s="76">
        <f t="shared" si="11"/>
        <v>1</v>
      </c>
      <c r="H12" s="208">
        <f t="shared" si="3"/>
        <v>6475056</v>
      </c>
      <c r="I12" s="77">
        <v>6478937.5</v>
      </c>
      <c r="J12" s="77">
        <f t="shared" ref="J12" si="14">I12-H12</f>
        <v>3881.5</v>
      </c>
      <c r="K12" s="91">
        <f t="shared" ref="K12" si="15">J12/24</f>
        <v>161.72916666666666</v>
      </c>
      <c r="L12" s="101"/>
    </row>
    <row r="13" spans="1:12">
      <c r="A13" s="78">
        <f t="shared" si="6"/>
        <v>7</v>
      </c>
      <c r="B13" s="74">
        <f t="shared" si="6"/>
        <v>46119</v>
      </c>
      <c r="C13" s="74">
        <f t="shared" si="2"/>
        <v>46119</v>
      </c>
      <c r="D13" s="75">
        <f t="shared" si="7"/>
        <v>0.29166666666666702</v>
      </c>
      <c r="E13" s="74">
        <f t="shared" si="8"/>
        <v>46120</v>
      </c>
      <c r="F13" s="75">
        <f t="shared" si="7"/>
        <v>0.29166666666666702</v>
      </c>
      <c r="G13" s="76">
        <f t="shared" si="11"/>
        <v>1</v>
      </c>
      <c r="H13" s="208">
        <f t="shared" si="3"/>
        <v>6478937.5</v>
      </c>
      <c r="I13" s="77">
        <v>6483079.7999999998</v>
      </c>
      <c r="J13" s="77">
        <f t="shared" ref="J13" si="16">I13-H13</f>
        <v>4142.2999999998137</v>
      </c>
      <c r="K13" s="91">
        <f t="shared" ref="K13" si="17">J13/24</f>
        <v>172.59583333332557</v>
      </c>
      <c r="L13" s="101"/>
    </row>
    <row r="14" spans="1:12">
      <c r="A14" s="78">
        <f t="shared" si="6"/>
        <v>8</v>
      </c>
      <c r="B14" s="74">
        <f t="shared" si="6"/>
        <v>46120</v>
      </c>
      <c r="C14" s="74">
        <f t="shared" si="2"/>
        <v>46120</v>
      </c>
      <c r="D14" s="75">
        <f t="shared" si="7"/>
        <v>0.29166666666666702</v>
      </c>
      <c r="E14" s="74">
        <f t="shared" si="8"/>
        <v>46121</v>
      </c>
      <c r="F14" s="75">
        <f t="shared" si="7"/>
        <v>0.29166666666666702</v>
      </c>
      <c r="G14" s="76">
        <f t="shared" si="11"/>
        <v>1</v>
      </c>
      <c r="H14" s="208">
        <f t="shared" si="3"/>
        <v>6483079.7999999998</v>
      </c>
      <c r="I14" s="77">
        <v>6487402.5</v>
      </c>
      <c r="J14" s="77">
        <f t="shared" ref="J14" si="18">I14-H14</f>
        <v>4322.7000000001863</v>
      </c>
      <c r="K14" s="91">
        <f t="shared" ref="K14" si="19">J14/24</f>
        <v>180.11250000000777</v>
      </c>
      <c r="L14" s="101"/>
    </row>
    <row r="15" spans="1:12">
      <c r="A15" s="78">
        <f t="shared" si="6"/>
        <v>9</v>
      </c>
      <c r="B15" s="74">
        <f t="shared" si="6"/>
        <v>46121</v>
      </c>
      <c r="C15" s="74">
        <f t="shared" si="2"/>
        <v>46121</v>
      </c>
      <c r="D15" s="75">
        <f t="shared" si="7"/>
        <v>0.29166666666666702</v>
      </c>
      <c r="E15" s="74">
        <f t="shared" si="8"/>
        <v>46122</v>
      </c>
      <c r="F15" s="75">
        <f t="shared" si="7"/>
        <v>0.29166666666666702</v>
      </c>
      <c r="G15" s="76">
        <f t="shared" si="11"/>
        <v>1</v>
      </c>
      <c r="H15" s="208">
        <f t="shared" si="3"/>
        <v>6487402.5</v>
      </c>
      <c r="I15" s="77">
        <v>6491464.9000000004</v>
      </c>
      <c r="J15" s="77">
        <f t="shared" ref="J15:J36" si="20">I15-H15</f>
        <v>4062.4000000003725</v>
      </c>
      <c r="K15" s="91">
        <f t="shared" ref="K15:K36" si="21">J15/24</f>
        <v>169.2666666666822</v>
      </c>
      <c r="L15" s="101"/>
    </row>
    <row r="16" spans="1:12">
      <c r="A16" s="78">
        <f t="shared" si="6"/>
        <v>10</v>
      </c>
      <c r="B16" s="74">
        <f t="shared" si="6"/>
        <v>46122</v>
      </c>
      <c r="C16" s="74">
        <f t="shared" si="2"/>
        <v>46122</v>
      </c>
      <c r="D16" s="75">
        <f t="shared" si="7"/>
        <v>0.29166666666666702</v>
      </c>
      <c r="E16" s="74">
        <f t="shared" si="8"/>
        <v>46123</v>
      </c>
      <c r="F16" s="75">
        <f t="shared" si="7"/>
        <v>0.29166666666666702</v>
      </c>
      <c r="G16" s="76">
        <f t="shared" si="11"/>
        <v>1</v>
      </c>
      <c r="H16" s="208">
        <f t="shared" si="3"/>
        <v>6491464.9000000004</v>
      </c>
      <c r="I16" s="77">
        <v>6495073.2000000002</v>
      </c>
      <c r="J16" s="77">
        <f t="shared" si="20"/>
        <v>3608.2999999998137</v>
      </c>
      <c r="K16" s="91">
        <f t="shared" si="21"/>
        <v>150.34583333332557</v>
      </c>
      <c r="L16" s="101"/>
    </row>
    <row r="17" spans="1:14">
      <c r="A17" s="78">
        <f t="shared" si="6"/>
        <v>11</v>
      </c>
      <c r="B17" s="74">
        <f t="shared" si="6"/>
        <v>46123</v>
      </c>
      <c r="C17" s="74">
        <f t="shared" si="2"/>
        <v>46123</v>
      </c>
      <c r="D17" s="75">
        <f t="shared" si="7"/>
        <v>0.29166666666666702</v>
      </c>
      <c r="E17" s="74">
        <f t="shared" si="8"/>
        <v>46124</v>
      </c>
      <c r="F17" s="75">
        <f t="shared" si="7"/>
        <v>0.29166666666666702</v>
      </c>
      <c r="G17" s="76">
        <f t="shared" si="11"/>
        <v>1</v>
      </c>
      <c r="H17" s="208">
        <f t="shared" si="3"/>
        <v>6495073.2000000002</v>
      </c>
      <c r="I17" s="77">
        <v>6497611.0999999996</v>
      </c>
      <c r="J17" s="77">
        <f t="shared" si="20"/>
        <v>2537.8999999994412</v>
      </c>
      <c r="K17" s="91">
        <f t="shared" si="21"/>
        <v>105.74583333331005</v>
      </c>
      <c r="L17" s="101"/>
    </row>
    <row r="18" spans="1:14">
      <c r="A18" s="78">
        <f t="shared" si="6"/>
        <v>12</v>
      </c>
      <c r="B18" s="74">
        <f t="shared" si="6"/>
        <v>46124</v>
      </c>
      <c r="C18" s="74">
        <f t="shared" si="2"/>
        <v>46124</v>
      </c>
      <c r="D18" s="75">
        <f t="shared" si="7"/>
        <v>0.29166666666666702</v>
      </c>
      <c r="E18" s="74">
        <f t="shared" si="8"/>
        <v>46125</v>
      </c>
      <c r="F18" s="75">
        <f t="shared" si="7"/>
        <v>0.29166666666666702</v>
      </c>
      <c r="G18" s="76">
        <f t="shared" si="11"/>
        <v>1</v>
      </c>
      <c r="H18" s="208">
        <f t="shared" si="3"/>
        <v>6497611.0999999996</v>
      </c>
      <c r="I18" s="77">
        <v>6501823.5</v>
      </c>
      <c r="J18" s="77">
        <f t="shared" si="20"/>
        <v>4212.4000000003725</v>
      </c>
      <c r="K18" s="91">
        <f t="shared" si="21"/>
        <v>175.5166666666822</v>
      </c>
      <c r="L18" s="101"/>
    </row>
    <row r="19" spans="1:14">
      <c r="A19" s="78">
        <f t="shared" si="6"/>
        <v>13</v>
      </c>
      <c r="B19" s="74">
        <f t="shared" si="6"/>
        <v>46125</v>
      </c>
      <c r="C19" s="74">
        <f t="shared" si="2"/>
        <v>46125</v>
      </c>
      <c r="D19" s="75">
        <f t="shared" si="7"/>
        <v>0.29166666666666702</v>
      </c>
      <c r="E19" s="74">
        <f t="shared" si="8"/>
        <v>46126</v>
      </c>
      <c r="F19" s="75">
        <f t="shared" si="7"/>
        <v>0.29166666666666702</v>
      </c>
      <c r="G19" s="76">
        <f t="shared" si="11"/>
        <v>1</v>
      </c>
      <c r="H19" s="208">
        <f t="shared" si="3"/>
        <v>6501823.5</v>
      </c>
      <c r="I19" s="77">
        <v>6506104.2000000002</v>
      </c>
      <c r="J19" s="77">
        <f t="shared" si="20"/>
        <v>4280.7000000001863</v>
      </c>
      <c r="K19" s="91">
        <f t="shared" si="21"/>
        <v>178.36250000000777</v>
      </c>
      <c r="L19" s="101"/>
      <c r="N19" s="3"/>
    </row>
    <row r="20" spans="1:14">
      <c r="A20" s="78">
        <f t="shared" si="6"/>
        <v>14</v>
      </c>
      <c r="B20" s="74">
        <f t="shared" si="6"/>
        <v>46126</v>
      </c>
      <c r="C20" s="74">
        <f t="shared" si="2"/>
        <v>46126</v>
      </c>
      <c r="D20" s="75">
        <f t="shared" si="7"/>
        <v>0.29166666666666702</v>
      </c>
      <c r="E20" s="74">
        <f t="shared" si="8"/>
        <v>46127</v>
      </c>
      <c r="F20" s="75">
        <f t="shared" si="7"/>
        <v>0.29166666666666702</v>
      </c>
      <c r="G20" s="76">
        <f t="shared" si="11"/>
        <v>1</v>
      </c>
      <c r="H20" s="208">
        <f t="shared" si="3"/>
        <v>6506104.2000000002</v>
      </c>
      <c r="I20" s="77">
        <v>6509641.5</v>
      </c>
      <c r="J20" s="77">
        <f t="shared" si="20"/>
        <v>3537.2999999998137</v>
      </c>
      <c r="K20" s="91">
        <f t="shared" si="21"/>
        <v>147.38749999999223</v>
      </c>
      <c r="L20" s="101"/>
    </row>
    <row r="21" spans="1:14">
      <c r="A21" s="78">
        <f t="shared" si="6"/>
        <v>15</v>
      </c>
      <c r="B21" s="74">
        <f t="shared" si="6"/>
        <v>46127</v>
      </c>
      <c r="C21" s="74">
        <f t="shared" si="2"/>
        <v>46127</v>
      </c>
      <c r="D21" s="75">
        <f t="shared" si="7"/>
        <v>0.29166666666666702</v>
      </c>
      <c r="E21" s="74">
        <f t="shared" si="8"/>
        <v>46128</v>
      </c>
      <c r="F21" s="75">
        <f t="shared" si="7"/>
        <v>0.29166666666666702</v>
      </c>
      <c r="G21" s="76">
        <f t="shared" si="11"/>
        <v>1</v>
      </c>
      <c r="H21" s="208">
        <f t="shared" si="3"/>
        <v>6509641.5</v>
      </c>
      <c r="I21" s="77">
        <v>6513523.4000000004</v>
      </c>
      <c r="J21" s="77">
        <f t="shared" si="20"/>
        <v>3881.9000000003725</v>
      </c>
      <c r="K21" s="91">
        <f t="shared" si="21"/>
        <v>161.74583333334886</v>
      </c>
      <c r="L21" s="101"/>
    </row>
    <row r="22" spans="1:14">
      <c r="A22" s="78">
        <f t="shared" si="6"/>
        <v>16</v>
      </c>
      <c r="B22" s="74">
        <f t="shared" si="6"/>
        <v>46128</v>
      </c>
      <c r="C22" s="74">
        <f t="shared" si="2"/>
        <v>46128</v>
      </c>
      <c r="D22" s="75">
        <f t="shared" si="7"/>
        <v>0.29166666666666702</v>
      </c>
      <c r="E22" s="74">
        <f t="shared" si="8"/>
        <v>46129</v>
      </c>
      <c r="F22" s="75">
        <f t="shared" si="7"/>
        <v>0.29166666666666702</v>
      </c>
      <c r="G22" s="76">
        <f t="shared" si="11"/>
        <v>1</v>
      </c>
      <c r="H22" s="208">
        <f t="shared" si="3"/>
        <v>6513523.4000000004</v>
      </c>
      <c r="I22" s="77">
        <v>6517598.2999999998</v>
      </c>
      <c r="J22" s="77">
        <f t="shared" si="20"/>
        <v>4074.8999999994412</v>
      </c>
      <c r="K22" s="91">
        <f t="shared" si="21"/>
        <v>169.78749999997672</v>
      </c>
      <c r="L22" s="101"/>
    </row>
    <row r="23" spans="1:14">
      <c r="A23" s="78">
        <f t="shared" si="6"/>
        <v>17</v>
      </c>
      <c r="B23" s="74">
        <f t="shared" si="6"/>
        <v>46129</v>
      </c>
      <c r="C23" s="74">
        <f t="shared" si="2"/>
        <v>46129</v>
      </c>
      <c r="D23" s="75">
        <f t="shared" si="7"/>
        <v>0.29166666666666702</v>
      </c>
      <c r="E23" s="74">
        <f t="shared" si="8"/>
        <v>46130</v>
      </c>
      <c r="F23" s="75">
        <f t="shared" si="7"/>
        <v>0.29166666666666702</v>
      </c>
      <c r="G23" s="76">
        <f t="shared" si="11"/>
        <v>1</v>
      </c>
      <c r="H23" s="208">
        <f t="shared" si="3"/>
        <v>6517598.2999999998</v>
      </c>
      <c r="I23" s="77">
        <v>6520942.7000000002</v>
      </c>
      <c r="J23" s="77">
        <f t="shared" si="20"/>
        <v>3344.4000000003725</v>
      </c>
      <c r="K23" s="91">
        <f t="shared" si="21"/>
        <v>139.35000000001551</v>
      </c>
      <c r="L23" s="101"/>
    </row>
    <row r="24" spans="1:14">
      <c r="A24" s="78">
        <f t="shared" si="6"/>
        <v>18</v>
      </c>
      <c r="B24" s="74">
        <f t="shared" si="6"/>
        <v>46130</v>
      </c>
      <c r="C24" s="74">
        <f t="shared" si="2"/>
        <v>46130</v>
      </c>
      <c r="D24" s="75">
        <f t="shared" si="7"/>
        <v>0.29166666666666702</v>
      </c>
      <c r="E24" s="74">
        <f t="shared" si="8"/>
        <v>46131</v>
      </c>
      <c r="F24" s="75">
        <f t="shared" si="7"/>
        <v>0.29166666666666702</v>
      </c>
      <c r="G24" s="76">
        <f t="shared" si="11"/>
        <v>1</v>
      </c>
      <c r="H24" s="208">
        <f t="shared" si="3"/>
        <v>6520942.7000000002</v>
      </c>
      <c r="I24" s="77">
        <v>6523496.5</v>
      </c>
      <c r="J24" s="77">
        <f t="shared" si="20"/>
        <v>2553.7999999998137</v>
      </c>
      <c r="K24" s="91">
        <f t="shared" si="21"/>
        <v>106.40833333332557</v>
      </c>
      <c r="L24" s="101"/>
    </row>
    <row r="25" spans="1:14">
      <c r="A25" s="78">
        <f t="shared" ref="A25:B36" si="22">A24+1</f>
        <v>19</v>
      </c>
      <c r="B25" s="74">
        <f t="shared" si="22"/>
        <v>46131</v>
      </c>
      <c r="C25" s="74">
        <f t="shared" si="2"/>
        <v>46131</v>
      </c>
      <c r="D25" s="75">
        <f t="shared" si="7"/>
        <v>0.29166666666666702</v>
      </c>
      <c r="E25" s="74">
        <f t="shared" si="8"/>
        <v>46132</v>
      </c>
      <c r="F25" s="75">
        <f t="shared" si="7"/>
        <v>0.29166666666666702</v>
      </c>
      <c r="G25" s="76">
        <f t="shared" si="11"/>
        <v>1</v>
      </c>
      <c r="H25" s="208">
        <f t="shared" si="3"/>
        <v>6523496.5</v>
      </c>
      <c r="I25" s="77">
        <v>6528013.2999999998</v>
      </c>
      <c r="J25" s="77">
        <f t="shared" si="20"/>
        <v>4516.7999999998137</v>
      </c>
      <c r="K25" s="91">
        <f t="shared" si="21"/>
        <v>188.19999999999223</v>
      </c>
      <c r="L25" s="101"/>
    </row>
    <row r="26" spans="1:14">
      <c r="A26" s="78">
        <f t="shared" si="22"/>
        <v>20</v>
      </c>
      <c r="B26" s="74">
        <f t="shared" si="22"/>
        <v>46132</v>
      </c>
      <c r="C26" s="74">
        <f t="shared" si="2"/>
        <v>46132</v>
      </c>
      <c r="D26" s="75">
        <f t="shared" si="7"/>
        <v>0.29166666666666702</v>
      </c>
      <c r="E26" s="74">
        <f t="shared" si="8"/>
        <v>46133</v>
      </c>
      <c r="F26" s="75">
        <f t="shared" si="7"/>
        <v>0.29166666666666702</v>
      </c>
      <c r="G26" s="76">
        <f t="shared" si="11"/>
        <v>1</v>
      </c>
      <c r="H26" s="208">
        <f t="shared" si="3"/>
        <v>6528013.2999999998</v>
      </c>
      <c r="I26" s="77">
        <v>6532040.5999999996</v>
      </c>
      <c r="J26" s="77">
        <f t="shared" si="20"/>
        <v>4027.2999999998137</v>
      </c>
      <c r="K26" s="91">
        <f t="shared" si="21"/>
        <v>167.80416666665892</v>
      </c>
      <c r="L26" s="101"/>
    </row>
    <row r="27" spans="1:14">
      <c r="A27" s="78">
        <f t="shared" si="22"/>
        <v>21</v>
      </c>
      <c r="B27" s="74">
        <f t="shared" si="22"/>
        <v>46133</v>
      </c>
      <c r="C27" s="74">
        <f t="shared" si="2"/>
        <v>46133</v>
      </c>
      <c r="D27" s="75">
        <f t="shared" si="7"/>
        <v>0.29166666666666702</v>
      </c>
      <c r="E27" s="74">
        <f t="shared" si="8"/>
        <v>46134</v>
      </c>
      <c r="F27" s="75">
        <f t="shared" si="7"/>
        <v>0.29166666666666702</v>
      </c>
      <c r="G27" s="76">
        <f t="shared" si="11"/>
        <v>1</v>
      </c>
      <c r="H27" s="208">
        <f t="shared" si="3"/>
        <v>6532040.5999999996</v>
      </c>
      <c r="I27" s="77">
        <v>6536093.0999999996</v>
      </c>
      <c r="J27" s="77">
        <f t="shared" si="20"/>
        <v>4052.5</v>
      </c>
      <c r="K27" s="91">
        <f t="shared" si="21"/>
        <v>168.85416666666666</v>
      </c>
      <c r="L27" s="101"/>
    </row>
    <row r="28" spans="1:14">
      <c r="A28" s="78">
        <f t="shared" si="22"/>
        <v>22</v>
      </c>
      <c r="B28" s="74">
        <f t="shared" si="22"/>
        <v>46134</v>
      </c>
      <c r="C28" s="74">
        <f t="shared" si="2"/>
        <v>46134</v>
      </c>
      <c r="D28" s="75">
        <f t="shared" si="7"/>
        <v>0.29166666666666702</v>
      </c>
      <c r="E28" s="74">
        <f t="shared" si="8"/>
        <v>46135</v>
      </c>
      <c r="F28" s="75">
        <f t="shared" si="7"/>
        <v>0.29166666666666702</v>
      </c>
      <c r="G28" s="76">
        <f t="shared" si="11"/>
        <v>1</v>
      </c>
      <c r="H28" s="208">
        <f t="shared" si="3"/>
        <v>6536093.0999999996</v>
      </c>
      <c r="I28" s="77">
        <v>6538664.2000000002</v>
      </c>
      <c r="J28" s="77">
        <f t="shared" si="20"/>
        <v>2571.1000000005588</v>
      </c>
      <c r="K28" s="91">
        <f t="shared" si="21"/>
        <v>107.12916666668995</v>
      </c>
      <c r="L28" s="101"/>
    </row>
    <row r="29" spans="1:14">
      <c r="A29" s="78">
        <f t="shared" si="22"/>
        <v>23</v>
      </c>
      <c r="B29" s="74">
        <f t="shared" si="22"/>
        <v>46135</v>
      </c>
      <c r="C29" s="74">
        <f t="shared" si="2"/>
        <v>46135</v>
      </c>
      <c r="D29" s="75">
        <f t="shared" si="7"/>
        <v>0.29166666666666702</v>
      </c>
      <c r="E29" s="74">
        <f t="shared" si="8"/>
        <v>46136</v>
      </c>
      <c r="F29" s="75">
        <f t="shared" si="7"/>
        <v>0.29166666666666702</v>
      </c>
      <c r="G29" s="76">
        <f t="shared" si="11"/>
        <v>1</v>
      </c>
      <c r="H29" s="208">
        <f t="shared" si="3"/>
        <v>6538664.2000000002</v>
      </c>
      <c r="I29" s="77">
        <v>6540805.5</v>
      </c>
      <c r="J29" s="77">
        <f t="shared" si="20"/>
        <v>2141.2999999998137</v>
      </c>
      <c r="K29" s="91">
        <f t="shared" si="21"/>
        <v>89.220833333325572</v>
      </c>
      <c r="L29" s="101"/>
    </row>
    <row r="30" spans="1:14">
      <c r="A30" s="78">
        <f t="shared" si="22"/>
        <v>24</v>
      </c>
      <c r="B30" s="74">
        <f t="shared" si="22"/>
        <v>46136</v>
      </c>
      <c r="C30" s="74">
        <f t="shared" si="2"/>
        <v>46136</v>
      </c>
      <c r="D30" s="75">
        <f t="shared" si="7"/>
        <v>0.29166666666666702</v>
      </c>
      <c r="E30" s="74">
        <f t="shared" si="8"/>
        <v>46137</v>
      </c>
      <c r="F30" s="75">
        <f t="shared" si="7"/>
        <v>0.29166666666666702</v>
      </c>
      <c r="G30" s="76">
        <f t="shared" si="11"/>
        <v>1</v>
      </c>
      <c r="H30" s="208">
        <f t="shared" si="3"/>
        <v>6540805.5</v>
      </c>
      <c r="I30" s="77">
        <v>6542874.5999999996</v>
      </c>
      <c r="J30" s="77">
        <f t="shared" si="20"/>
        <v>2069.0999999996275</v>
      </c>
      <c r="K30" s="91">
        <f t="shared" si="21"/>
        <v>86.212499999984473</v>
      </c>
      <c r="L30" s="101"/>
    </row>
    <row r="31" spans="1:14">
      <c r="A31" s="78">
        <f t="shared" si="22"/>
        <v>25</v>
      </c>
      <c r="B31" s="74">
        <f t="shared" si="22"/>
        <v>46137</v>
      </c>
      <c r="C31" s="74">
        <f t="shared" si="2"/>
        <v>46137</v>
      </c>
      <c r="D31" s="75">
        <f t="shared" si="7"/>
        <v>0.29166666666666702</v>
      </c>
      <c r="E31" s="74">
        <f t="shared" si="8"/>
        <v>46138</v>
      </c>
      <c r="F31" s="75">
        <f t="shared" si="7"/>
        <v>0.29166666666666702</v>
      </c>
      <c r="G31" s="76">
        <f t="shared" si="11"/>
        <v>1</v>
      </c>
      <c r="H31" s="208">
        <f t="shared" si="3"/>
        <v>6542874.5999999996</v>
      </c>
      <c r="I31" s="77">
        <v>6544795.2000000002</v>
      </c>
      <c r="J31" s="77">
        <f t="shared" si="20"/>
        <v>1920.6000000005588</v>
      </c>
      <c r="K31" s="91">
        <f t="shared" si="21"/>
        <v>80.025000000023283</v>
      </c>
      <c r="L31" s="101"/>
    </row>
    <row r="32" spans="1:14">
      <c r="A32" s="78">
        <f t="shared" si="22"/>
        <v>26</v>
      </c>
      <c r="B32" s="74">
        <f t="shared" si="22"/>
        <v>46138</v>
      </c>
      <c r="C32" s="74">
        <f t="shared" si="2"/>
        <v>46138</v>
      </c>
      <c r="D32" s="75">
        <f t="shared" si="7"/>
        <v>0.29166666666666702</v>
      </c>
      <c r="E32" s="74">
        <f t="shared" si="8"/>
        <v>46139</v>
      </c>
      <c r="F32" s="75">
        <f t="shared" si="7"/>
        <v>0.29166666666666702</v>
      </c>
      <c r="G32" s="76">
        <f t="shared" si="11"/>
        <v>1</v>
      </c>
      <c r="H32" s="208">
        <f t="shared" si="3"/>
        <v>6544795.2000000002</v>
      </c>
      <c r="I32" s="77">
        <v>6548836.7000000002</v>
      </c>
      <c r="J32" s="77">
        <f t="shared" si="20"/>
        <v>4041.5</v>
      </c>
      <c r="K32" s="91">
        <f t="shared" si="21"/>
        <v>168.39583333333334</v>
      </c>
      <c r="L32" s="101"/>
    </row>
    <row r="33" spans="1:12">
      <c r="A33" s="78">
        <f t="shared" si="22"/>
        <v>27</v>
      </c>
      <c r="B33" s="74">
        <f t="shared" si="22"/>
        <v>46139</v>
      </c>
      <c r="C33" s="74">
        <f t="shared" si="2"/>
        <v>46139</v>
      </c>
      <c r="D33" s="75">
        <f t="shared" si="7"/>
        <v>0.29166666666666702</v>
      </c>
      <c r="E33" s="74">
        <f t="shared" si="8"/>
        <v>46140</v>
      </c>
      <c r="F33" s="75">
        <f t="shared" si="7"/>
        <v>0.29166666666666702</v>
      </c>
      <c r="G33" s="76">
        <f t="shared" si="11"/>
        <v>1</v>
      </c>
      <c r="H33" s="208">
        <f t="shared" si="3"/>
        <v>6548836.7000000002</v>
      </c>
      <c r="I33" s="208">
        <v>6552413.5999999996</v>
      </c>
      <c r="J33" s="77">
        <f t="shared" si="20"/>
        <v>3576.8999999994412</v>
      </c>
      <c r="K33" s="91">
        <f t="shared" si="21"/>
        <v>149.03749999997672</v>
      </c>
      <c r="L33" s="101"/>
    </row>
    <row r="34" spans="1:12">
      <c r="A34" s="78">
        <f t="shared" si="22"/>
        <v>28</v>
      </c>
      <c r="B34" s="74">
        <f t="shared" si="22"/>
        <v>46140</v>
      </c>
      <c r="C34" s="74">
        <f t="shared" si="2"/>
        <v>46140</v>
      </c>
      <c r="D34" s="75">
        <f t="shared" si="7"/>
        <v>0.29166666666666702</v>
      </c>
      <c r="E34" s="74">
        <f t="shared" si="8"/>
        <v>46141</v>
      </c>
      <c r="F34" s="75">
        <f t="shared" si="7"/>
        <v>0.29166666666666702</v>
      </c>
      <c r="G34" s="76">
        <f t="shared" si="11"/>
        <v>1</v>
      </c>
      <c r="H34" s="208">
        <f t="shared" si="3"/>
        <v>6552413.5999999996</v>
      </c>
      <c r="I34" s="208">
        <v>6554234.9000000004</v>
      </c>
      <c r="J34" s="77">
        <f t="shared" si="20"/>
        <v>1821.3000000007451</v>
      </c>
      <c r="K34" s="91">
        <f t="shared" si="21"/>
        <v>75.887500000031039</v>
      </c>
      <c r="L34" s="101"/>
    </row>
    <row r="35" spans="1:12">
      <c r="A35" s="78">
        <f t="shared" si="22"/>
        <v>29</v>
      </c>
      <c r="B35" s="74">
        <f t="shared" si="22"/>
        <v>46141</v>
      </c>
      <c r="C35" s="74">
        <f t="shared" si="2"/>
        <v>46141</v>
      </c>
      <c r="D35" s="75">
        <f t="shared" si="7"/>
        <v>0.29166666666666702</v>
      </c>
      <c r="E35" s="74">
        <f t="shared" si="8"/>
        <v>46142</v>
      </c>
      <c r="F35" s="75">
        <f t="shared" si="7"/>
        <v>0.29166666666666702</v>
      </c>
      <c r="G35" s="76">
        <f t="shared" si="11"/>
        <v>1</v>
      </c>
      <c r="H35" s="208">
        <f t="shared" si="3"/>
        <v>6554234.9000000004</v>
      </c>
      <c r="I35" s="208">
        <v>6557836.7000000002</v>
      </c>
      <c r="J35" s="77">
        <f t="shared" si="20"/>
        <v>3601.7999999998137</v>
      </c>
      <c r="K35" s="91">
        <f t="shared" si="21"/>
        <v>150.07499999999223</v>
      </c>
      <c r="L35" s="101"/>
    </row>
    <row r="36" spans="1:12">
      <c r="A36" s="78">
        <f t="shared" si="22"/>
        <v>30</v>
      </c>
      <c r="B36" s="74">
        <f t="shared" si="22"/>
        <v>46142</v>
      </c>
      <c r="C36" s="74">
        <f t="shared" si="2"/>
        <v>46142</v>
      </c>
      <c r="D36" s="75">
        <f t="shared" si="7"/>
        <v>0.29166666666666702</v>
      </c>
      <c r="E36" s="74">
        <f t="shared" si="8"/>
        <v>46143</v>
      </c>
      <c r="F36" s="75">
        <f t="shared" si="7"/>
        <v>0.29166666666666702</v>
      </c>
      <c r="G36" s="76">
        <f t="shared" si="11"/>
        <v>1</v>
      </c>
      <c r="H36" s="208">
        <f t="shared" si="3"/>
        <v>6557836.7000000002</v>
      </c>
      <c r="I36" s="208">
        <v>6559964</v>
      </c>
      <c r="J36" s="77">
        <f t="shared" si="20"/>
        <v>2127.2999999998137</v>
      </c>
      <c r="K36" s="91">
        <f t="shared" si="21"/>
        <v>88.637499999992244</v>
      </c>
      <c r="L36" s="101"/>
    </row>
    <row r="37" spans="1:12">
      <c r="A37" s="78"/>
      <c r="B37" s="74"/>
      <c r="C37" s="74"/>
      <c r="D37" s="75"/>
      <c r="E37" s="74"/>
      <c r="F37" s="75"/>
      <c r="G37" s="76"/>
      <c r="H37" s="77"/>
      <c r="I37" s="208"/>
      <c r="J37" s="77"/>
      <c r="K37" s="91"/>
      <c r="L37" s="36"/>
    </row>
    <row r="38" spans="1:12">
      <c r="A38" s="78"/>
      <c r="B38" s="74"/>
      <c r="C38" s="74"/>
      <c r="D38" s="75"/>
      <c r="E38" s="74"/>
      <c r="F38" s="75"/>
      <c r="G38" s="76"/>
      <c r="H38" s="77"/>
      <c r="I38" s="208"/>
      <c r="J38" s="77"/>
      <c r="K38" s="91"/>
      <c r="L38" s="36"/>
    </row>
    <row r="39" spans="1:12">
      <c r="A39" s="78"/>
      <c r="B39" s="74"/>
      <c r="C39" s="74"/>
      <c r="D39" s="75"/>
      <c r="E39" s="74"/>
      <c r="F39" s="75"/>
      <c r="G39" s="76"/>
      <c r="H39" s="77"/>
      <c r="I39" s="208"/>
      <c r="J39" s="77"/>
      <c r="K39" s="91"/>
      <c r="L39" s="101"/>
    </row>
    <row r="40" spans="1:12">
      <c r="A40" s="82" t="s">
        <v>7</v>
      </c>
      <c r="B40" s="83"/>
      <c r="C40" s="83"/>
      <c r="D40" s="83"/>
      <c r="E40" s="83"/>
      <c r="F40" s="83"/>
      <c r="G40" s="84">
        <f>SUM(G7:G39)</f>
        <v>30</v>
      </c>
      <c r="H40" s="85"/>
      <c r="I40" s="85"/>
      <c r="J40" s="93">
        <f>SUM(J7:J39)</f>
        <v>93150.5</v>
      </c>
      <c r="K40" s="93">
        <f>AVERAGE(K7:K39)</f>
        <v>129.37569444444443</v>
      </c>
      <c r="L40" s="94"/>
    </row>
    <row r="41" spans="1:12">
      <c r="A41" s="86" t="s">
        <v>127</v>
      </c>
      <c r="B41" s="87"/>
      <c r="C41" s="87"/>
      <c r="D41" s="87"/>
      <c r="E41" s="87"/>
      <c r="F41" s="87"/>
      <c r="G41" s="88">
        <f>G40/SUMPRODUCT((G7:G39&gt;0)*1)</f>
        <v>1</v>
      </c>
      <c r="H41" s="89"/>
      <c r="I41" s="89"/>
      <c r="J41" s="89"/>
      <c r="K41" s="89">
        <f>K40/SUMPRODUCT((K7:K39&gt;0)*1)</f>
        <v>4.3125231481481476</v>
      </c>
      <c r="L41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14" priority="2" operator="equal">
      <formula>"APC"</formula>
    </cfRule>
  </conditionalFormatting>
  <conditionalFormatting sqref="F11:F20">
    <cfRule type="cellIs" dxfId="13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90" zoomScaleNormal="90" workbookViewId="0">
      <pane xSplit="2" ySplit="6" topLeftCell="C7" activePane="bottomRight" state="frozen"/>
      <selection pane="topRight"/>
      <selection pane="bottomLeft"/>
      <selection pane="bottomRigh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149</v>
      </c>
      <c r="D1" s="5"/>
      <c r="E1" s="5"/>
      <c r="F1" s="5"/>
    </row>
    <row r="2" spans="1:12">
      <c r="B2" s="5"/>
      <c r="C2" s="149" t="s">
        <v>176</v>
      </c>
      <c r="D2" s="5"/>
      <c r="E2" s="5"/>
      <c r="F2" s="5"/>
      <c r="L2" s="98" t="s">
        <v>151</v>
      </c>
    </row>
    <row r="3" spans="1:12">
      <c r="B3" s="5"/>
      <c r="C3" s="6" t="str">
        <f>PCIM!C3</f>
        <v>Bulan April 2026</v>
      </c>
      <c r="D3" s="5"/>
      <c r="E3" s="5"/>
      <c r="F3" s="5"/>
    </row>
    <row r="4" spans="1:12">
      <c r="B4" s="8"/>
      <c r="C4" s="47">
        <f>'Summary sales'!A4</f>
        <v>46113</v>
      </c>
      <c r="D4" s="8"/>
      <c r="E4" s="5"/>
      <c r="F4" s="5"/>
      <c r="J4" s="5" t="s">
        <v>152</v>
      </c>
      <c r="K4" s="28">
        <f>MAX(K7:K39)</f>
        <v>189.80833333332944</v>
      </c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62" t="s">
        <v>156</v>
      </c>
      <c r="I5" s="663"/>
      <c r="J5" s="675" t="s">
        <v>157</v>
      </c>
      <c r="K5" s="679" t="s">
        <v>158</v>
      </c>
      <c r="L5" s="673" t="s">
        <v>159</v>
      </c>
    </row>
    <row r="6" spans="1:12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209" t="s">
        <v>154</v>
      </c>
      <c r="J6" s="678"/>
      <c r="K6" s="680"/>
      <c r="L6" s="674"/>
    </row>
    <row r="7" spans="1:12">
      <c r="A7" s="72">
        <v>1</v>
      </c>
      <c r="B7" s="73">
        <f>C4</f>
        <v>46113</v>
      </c>
      <c r="C7" s="73">
        <f>C4</f>
        <v>46113</v>
      </c>
      <c r="D7" s="75">
        <v>0.33333333333333298</v>
      </c>
      <c r="E7" s="73">
        <f>C7+1</f>
        <v>46114</v>
      </c>
      <c r="F7" s="75">
        <v>0.33333333333333298</v>
      </c>
      <c r="G7" s="76">
        <f>IFERROR(((E7-C7)+(F7-D7)),"")</f>
        <v>1</v>
      </c>
      <c r="H7" s="208">
        <v>2383262.1</v>
      </c>
      <c r="I7" s="208">
        <v>2386998.7999999998</v>
      </c>
      <c r="J7" s="77">
        <f t="shared" ref="J7" si="0">I7-H7</f>
        <v>3736.6999999997206</v>
      </c>
      <c r="K7" s="91">
        <f t="shared" ref="K7" si="1">J7/24</f>
        <v>155.6958333333217</v>
      </c>
      <c r="L7" s="99"/>
    </row>
    <row r="8" spans="1:12">
      <c r="A8" s="78">
        <f>A7+1</f>
        <v>2</v>
      </c>
      <c r="B8" s="74">
        <f>B7+1</f>
        <v>46114</v>
      </c>
      <c r="C8" s="74">
        <f t="shared" ref="C8:C36" si="2">B8</f>
        <v>46114</v>
      </c>
      <c r="D8" s="75">
        <v>0.33333333333333298</v>
      </c>
      <c r="E8" s="74">
        <f>C8+1</f>
        <v>46115</v>
      </c>
      <c r="F8" s="75">
        <v>0.33333333333333298</v>
      </c>
      <c r="G8" s="76">
        <f>IFERROR(((E8-C8)+(F8-D8)),"")</f>
        <v>1</v>
      </c>
      <c r="H8" s="208">
        <f t="shared" ref="H8:H36" si="3">I7</f>
        <v>2386998.7999999998</v>
      </c>
      <c r="I8" s="77">
        <v>2390459.4</v>
      </c>
      <c r="J8" s="77">
        <f t="shared" ref="J8" si="4">I8-H8</f>
        <v>3460.6000000000931</v>
      </c>
      <c r="K8" s="91">
        <f t="shared" ref="K8" si="5">J8/24</f>
        <v>144.19166666667056</v>
      </c>
      <c r="L8" s="101"/>
    </row>
    <row r="9" spans="1:12">
      <c r="A9" s="78">
        <f t="shared" ref="A9:B24" si="6">A8+1</f>
        <v>3</v>
      </c>
      <c r="B9" s="74">
        <f t="shared" si="6"/>
        <v>46115</v>
      </c>
      <c r="C9" s="74">
        <f t="shared" si="2"/>
        <v>46115</v>
      </c>
      <c r="D9" s="75">
        <v>0.33333333333333298</v>
      </c>
      <c r="E9" s="74">
        <f t="shared" ref="E9:E36" si="7">C9+1</f>
        <v>46116</v>
      </c>
      <c r="F9" s="75">
        <v>0.33333333333333298</v>
      </c>
      <c r="G9" s="76">
        <f>IFERROR(((E9-C9)+(F9-D9)),"")</f>
        <v>1</v>
      </c>
      <c r="H9" s="208">
        <f t="shared" si="3"/>
        <v>2390459.4</v>
      </c>
      <c r="I9" s="77">
        <v>2393165.9</v>
      </c>
      <c r="J9" s="77">
        <f t="shared" ref="J9" si="8">I9-H9</f>
        <v>2706.5</v>
      </c>
      <c r="K9" s="91">
        <f t="shared" ref="K9" si="9">J9/24</f>
        <v>112.77083333333333</v>
      </c>
      <c r="L9" s="101"/>
    </row>
    <row r="10" spans="1:12">
      <c r="A10" s="78">
        <f t="shared" si="6"/>
        <v>4</v>
      </c>
      <c r="B10" s="74">
        <f t="shared" si="6"/>
        <v>46116</v>
      </c>
      <c r="C10" s="74">
        <f t="shared" si="2"/>
        <v>46116</v>
      </c>
      <c r="D10" s="75">
        <v>0.33333333333333298</v>
      </c>
      <c r="E10" s="74">
        <f t="shared" si="7"/>
        <v>46117</v>
      </c>
      <c r="F10" s="75">
        <v>0.33333333333333298</v>
      </c>
      <c r="G10" s="76">
        <f>IFERROR(((E10-C10)+(F10-D10)),"")</f>
        <v>1</v>
      </c>
      <c r="H10" s="208">
        <f t="shared" si="3"/>
        <v>2393165.9</v>
      </c>
      <c r="I10" s="77">
        <v>2393365</v>
      </c>
      <c r="J10" s="77">
        <f t="shared" ref="J10" si="10">I10-H10</f>
        <v>199.10000000009313</v>
      </c>
      <c r="K10" s="91">
        <f t="shared" ref="K10" si="11">J10/24</f>
        <v>8.2958333333372138</v>
      </c>
      <c r="L10" s="36" t="s">
        <v>177</v>
      </c>
    </row>
    <row r="11" spans="1:12">
      <c r="A11" s="78">
        <f t="shared" si="6"/>
        <v>5</v>
      </c>
      <c r="B11" s="74">
        <f t="shared" si="6"/>
        <v>46117</v>
      </c>
      <c r="C11" s="74">
        <f t="shared" si="2"/>
        <v>46117</v>
      </c>
      <c r="D11" s="75">
        <v>0.33333333333333298</v>
      </c>
      <c r="E11" s="74">
        <f t="shared" si="7"/>
        <v>46118</v>
      </c>
      <c r="F11" s="75">
        <v>0.33333333333333298</v>
      </c>
      <c r="G11" s="76">
        <f t="shared" ref="G11:G36" si="12">IFERROR(((E11-C11)+(F11-D11)),"")</f>
        <v>1</v>
      </c>
      <c r="H11" s="208">
        <f t="shared" si="3"/>
        <v>2393365</v>
      </c>
      <c r="I11" s="77">
        <v>2393365.1</v>
      </c>
      <c r="J11" s="77">
        <f t="shared" ref="J11" si="13">I11-H11</f>
        <v>0.10000000009313226</v>
      </c>
      <c r="K11" s="91">
        <f t="shared" ref="K11" si="14">J11/24</f>
        <v>4.1666666705471771E-3</v>
      </c>
      <c r="L11" s="36" t="s">
        <v>177</v>
      </c>
    </row>
    <row r="12" spans="1:12">
      <c r="A12" s="78">
        <f t="shared" si="6"/>
        <v>6</v>
      </c>
      <c r="B12" s="74">
        <f t="shared" si="6"/>
        <v>46118</v>
      </c>
      <c r="C12" s="74">
        <f t="shared" si="2"/>
        <v>46118</v>
      </c>
      <c r="D12" s="75">
        <v>0.33333333333333298</v>
      </c>
      <c r="E12" s="74">
        <f t="shared" si="7"/>
        <v>46119</v>
      </c>
      <c r="F12" s="75">
        <v>0.33333333333333298</v>
      </c>
      <c r="G12" s="76">
        <f t="shared" si="12"/>
        <v>1</v>
      </c>
      <c r="H12" s="208">
        <f t="shared" si="3"/>
        <v>2393365.1</v>
      </c>
      <c r="I12" s="77">
        <v>2397920.5</v>
      </c>
      <c r="J12" s="77">
        <f t="shared" ref="J12" si="15">I12-H12</f>
        <v>4555.3999999999069</v>
      </c>
      <c r="K12" s="91">
        <f t="shared" ref="K12" si="16">J12/24</f>
        <v>189.80833333332944</v>
      </c>
      <c r="L12" s="101"/>
    </row>
    <row r="13" spans="1:12">
      <c r="A13" s="78">
        <f t="shared" si="6"/>
        <v>7</v>
      </c>
      <c r="B13" s="74">
        <f t="shared" si="6"/>
        <v>46119</v>
      </c>
      <c r="C13" s="74">
        <f t="shared" si="2"/>
        <v>46119</v>
      </c>
      <c r="D13" s="75">
        <v>0.33333333333333298</v>
      </c>
      <c r="E13" s="74">
        <f t="shared" si="7"/>
        <v>46120</v>
      </c>
      <c r="F13" s="75">
        <v>0.33333333333333298</v>
      </c>
      <c r="G13" s="76">
        <f t="shared" si="12"/>
        <v>1</v>
      </c>
      <c r="H13" s="208">
        <f t="shared" si="3"/>
        <v>2397920.5</v>
      </c>
      <c r="I13" s="77">
        <v>2402259.2000000002</v>
      </c>
      <c r="J13" s="77">
        <f t="shared" ref="J13" si="17">I13-H13</f>
        <v>4338.7000000001863</v>
      </c>
      <c r="K13" s="91">
        <f t="shared" ref="K13" si="18">J13/24</f>
        <v>180.77916666667443</v>
      </c>
      <c r="L13" s="101"/>
    </row>
    <row r="14" spans="1:12">
      <c r="A14" s="78">
        <f t="shared" si="6"/>
        <v>8</v>
      </c>
      <c r="B14" s="74">
        <f t="shared" si="6"/>
        <v>46120</v>
      </c>
      <c r="C14" s="74">
        <f t="shared" si="2"/>
        <v>46120</v>
      </c>
      <c r="D14" s="75">
        <v>0.33333333333333298</v>
      </c>
      <c r="E14" s="74">
        <f t="shared" si="7"/>
        <v>46121</v>
      </c>
      <c r="F14" s="75">
        <v>0.33333333333333298</v>
      </c>
      <c r="G14" s="76">
        <f t="shared" si="12"/>
        <v>1</v>
      </c>
      <c r="H14" s="208">
        <f t="shared" si="3"/>
        <v>2402259.2000000002</v>
      </c>
      <c r="I14" s="77">
        <v>2406139.2000000002</v>
      </c>
      <c r="J14" s="77">
        <f t="shared" ref="J14" si="19">I14-H14</f>
        <v>3880</v>
      </c>
      <c r="K14" s="91">
        <f t="shared" ref="K14" si="20">J14/24</f>
        <v>161.66666666666666</v>
      </c>
      <c r="L14" s="101"/>
    </row>
    <row r="15" spans="1:12">
      <c r="A15" s="78">
        <f t="shared" si="6"/>
        <v>9</v>
      </c>
      <c r="B15" s="74">
        <f t="shared" si="6"/>
        <v>46121</v>
      </c>
      <c r="C15" s="74">
        <f t="shared" si="2"/>
        <v>46121</v>
      </c>
      <c r="D15" s="75">
        <v>0.33333333333333298</v>
      </c>
      <c r="E15" s="74">
        <f t="shared" si="7"/>
        <v>46122</v>
      </c>
      <c r="F15" s="75">
        <v>0.33333333333333298</v>
      </c>
      <c r="G15" s="76">
        <f t="shared" si="12"/>
        <v>1</v>
      </c>
      <c r="H15" s="208">
        <f t="shared" si="3"/>
        <v>2406139.2000000002</v>
      </c>
      <c r="I15" s="77">
        <v>2409769.2000000002</v>
      </c>
      <c r="J15" s="77">
        <f t="shared" ref="J15" si="21">I15-H15</f>
        <v>3630</v>
      </c>
      <c r="K15" s="91">
        <f t="shared" ref="K15" si="22">J15/24</f>
        <v>151.25</v>
      </c>
      <c r="L15" s="101"/>
    </row>
    <row r="16" spans="1:12">
      <c r="A16" s="78">
        <f t="shared" si="6"/>
        <v>10</v>
      </c>
      <c r="B16" s="74">
        <f t="shared" si="6"/>
        <v>46122</v>
      </c>
      <c r="C16" s="74">
        <f t="shared" si="2"/>
        <v>46122</v>
      </c>
      <c r="D16" s="75">
        <v>0.33333333333333298</v>
      </c>
      <c r="E16" s="74">
        <f t="shared" si="7"/>
        <v>46123</v>
      </c>
      <c r="F16" s="75">
        <v>0.33333333333333298</v>
      </c>
      <c r="G16" s="76">
        <f t="shared" si="12"/>
        <v>1</v>
      </c>
      <c r="H16" s="208">
        <f t="shared" si="3"/>
        <v>2409769.2000000002</v>
      </c>
      <c r="I16" s="77">
        <v>2412377</v>
      </c>
      <c r="J16" s="77">
        <f t="shared" ref="J16:J36" si="23">I16-H16</f>
        <v>2607.7999999998137</v>
      </c>
      <c r="K16" s="91">
        <f t="shared" ref="K16:K36" si="24">J16/24</f>
        <v>108.65833333332557</v>
      </c>
      <c r="L16" s="101"/>
    </row>
    <row r="17" spans="1:14">
      <c r="A17" s="78">
        <f t="shared" si="6"/>
        <v>11</v>
      </c>
      <c r="B17" s="74">
        <f t="shared" si="6"/>
        <v>46123</v>
      </c>
      <c r="C17" s="74">
        <f t="shared" si="2"/>
        <v>46123</v>
      </c>
      <c r="D17" s="75">
        <v>0.33333333333333298</v>
      </c>
      <c r="E17" s="74">
        <f t="shared" si="7"/>
        <v>46124</v>
      </c>
      <c r="F17" s="75">
        <v>0.33333333333333298</v>
      </c>
      <c r="G17" s="76">
        <f t="shared" si="12"/>
        <v>1</v>
      </c>
      <c r="H17" s="208">
        <f t="shared" si="3"/>
        <v>2412377</v>
      </c>
      <c r="I17" s="77">
        <v>2416412.4</v>
      </c>
      <c r="J17" s="77">
        <f t="shared" si="23"/>
        <v>4035.3999999999069</v>
      </c>
      <c r="K17" s="91">
        <f t="shared" si="24"/>
        <v>168.14166666666279</v>
      </c>
      <c r="L17" s="101"/>
    </row>
    <row r="18" spans="1:14">
      <c r="A18" s="78">
        <f t="shared" si="6"/>
        <v>12</v>
      </c>
      <c r="B18" s="74">
        <f t="shared" si="6"/>
        <v>46124</v>
      </c>
      <c r="C18" s="74">
        <f t="shared" si="2"/>
        <v>46124</v>
      </c>
      <c r="D18" s="75">
        <v>0.33333333333333298</v>
      </c>
      <c r="E18" s="74">
        <f t="shared" si="7"/>
        <v>46125</v>
      </c>
      <c r="F18" s="75">
        <v>0.33333333333333298</v>
      </c>
      <c r="G18" s="76">
        <f t="shared" si="12"/>
        <v>1</v>
      </c>
      <c r="H18" s="208">
        <f t="shared" si="3"/>
        <v>2416412.4</v>
      </c>
      <c r="I18" s="77">
        <v>2417682.7000000002</v>
      </c>
      <c r="J18" s="77">
        <f t="shared" si="23"/>
        <v>1270.3000000002794</v>
      </c>
      <c r="K18" s="91">
        <f t="shared" si="24"/>
        <v>52.929166666678306</v>
      </c>
      <c r="L18" s="101"/>
    </row>
    <row r="19" spans="1:14">
      <c r="A19" s="78">
        <f t="shared" si="6"/>
        <v>13</v>
      </c>
      <c r="B19" s="74">
        <f t="shared" si="6"/>
        <v>46125</v>
      </c>
      <c r="C19" s="74">
        <f t="shared" si="2"/>
        <v>46125</v>
      </c>
      <c r="D19" s="75">
        <v>0.33333333333333298</v>
      </c>
      <c r="E19" s="74">
        <f t="shared" si="7"/>
        <v>46126</v>
      </c>
      <c r="F19" s="75">
        <v>0.33333333333333298</v>
      </c>
      <c r="G19" s="76">
        <f t="shared" si="12"/>
        <v>1</v>
      </c>
      <c r="H19" s="208">
        <f t="shared" si="3"/>
        <v>2417682.7000000002</v>
      </c>
      <c r="I19" s="77">
        <v>2421200.2000000002</v>
      </c>
      <c r="J19" s="77">
        <f t="shared" si="23"/>
        <v>3517.5</v>
      </c>
      <c r="K19" s="91">
        <f t="shared" si="24"/>
        <v>146.5625</v>
      </c>
      <c r="L19" s="101"/>
      <c r="N19" s="3"/>
    </row>
    <row r="20" spans="1:14">
      <c r="A20" s="78">
        <f t="shared" si="6"/>
        <v>14</v>
      </c>
      <c r="B20" s="74">
        <f t="shared" si="6"/>
        <v>46126</v>
      </c>
      <c r="C20" s="74">
        <f t="shared" si="2"/>
        <v>46126</v>
      </c>
      <c r="D20" s="75">
        <v>0.33333333333333298</v>
      </c>
      <c r="E20" s="74">
        <f t="shared" si="7"/>
        <v>46127</v>
      </c>
      <c r="F20" s="75">
        <v>0.33333333333333298</v>
      </c>
      <c r="G20" s="76">
        <f t="shared" si="12"/>
        <v>1</v>
      </c>
      <c r="H20" s="208">
        <f t="shared" si="3"/>
        <v>2421200.2000000002</v>
      </c>
      <c r="I20" s="77">
        <v>2424692.9</v>
      </c>
      <c r="J20" s="77">
        <f t="shared" si="23"/>
        <v>3492.6999999997206</v>
      </c>
      <c r="K20" s="91">
        <f t="shared" si="24"/>
        <v>145.52916666665502</v>
      </c>
      <c r="L20" s="101"/>
    </row>
    <row r="21" spans="1:14">
      <c r="A21" s="78">
        <f t="shared" si="6"/>
        <v>15</v>
      </c>
      <c r="B21" s="74">
        <f t="shared" si="6"/>
        <v>46127</v>
      </c>
      <c r="C21" s="74">
        <f t="shared" si="2"/>
        <v>46127</v>
      </c>
      <c r="D21" s="75">
        <v>0.33333333333333298</v>
      </c>
      <c r="E21" s="74">
        <f t="shared" si="7"/>
        <v>46128</v>
      </c>
      <c r="F21" s="75">
        <v>0.33333333333333298</v>
      </c>
      <c r="G21" s="76">
        <f t="shared" si="12"/>
        <v>1</v>
      </c>
      <c r="H21" s="208">
        <f t="shared" si="3"/>
        <v>2424692.9</v>
      </c>
      <c r="I21" s="77">
        <v>2428622.5</v>
      </c>
      <c r="J21" s="77">
        <f t="shared" si="23"/>
        <v>3929.6000000000931</v>
      </c>
      <c r="K21" s="91">
        <f t="shared" si="24"/>
        <v>163.73333333333721</v>
      </c>
      <c r="L21" s="101"/>
    </row>
    <row r="22" spans="1:14">
      <c r="A22" s="78">
        <f t="shared" si="6"/>
        <v>16</v>
      </c>
      <c r="B22" s="74">
        <f t="shared" si="6"/>
        <v>46128</v>
      </c>
      <c r="C22" s="74">
        <f t="shared" si="2"/>
        <v>46128</v>
      </c>
      <c r="D22" s="75">
        <v>0.33333333333333298</v>
      </c>
      <c r="E22" s="74">
        <f t="shared" si="7"/>
        <v>46129</v>
      </c>
      <c r="F22" s="75">
        <v>0.33333333333333298</v>
      </c>
      <c r="G22" s="76">
        <f t="shared" si="12"/>
        <v>1</v>
      </c>
      <c r="H22" s="208">
        <f t="shared" si="3"/>
        <v>2428622.5</v>
      </c>
      <c r="I22" s="77">
        <v>2432958.2000000002</v>
      </c>
      <c r="J22" s="77">
        <f t="shared" si="23"/>
        <v>4335.7000000001863</v>
      </c>
      <c r="K22" s="91">
        <f t="shared" si="24"/>
        <v>180.65416666667443</v>
      </c>
      <c r="L22" s="101"/>
    </row>
    <row r="23" spans="1:14">
      <c r="A23" s="78">
        <f t="shared" si="6"/>
        <v>17</v>
      </c>
      <c r="B23" s="74">
        <f t="shared" si="6"/>
        <v>46129</v>
      </c>
      <c r="C23" s="74">
        <f t="shared" si="2"/>
        <v>46129</v>
      </c>
      <c r="D23" s="75">
        <v>0.33333333333333298</v>
      </c>
      <c r="E23" s="74">
        <f t="shared" si="7"/>
        <v>46130</v>
      </c>
      <c r="F23" s="75">
        <v>0.33333333333333298</v>
      </c>
      <c r="G23" s="76">
        <f t="shared" si="12"/>
        <v>1</v>
      </c>
      <c r="H23" s="208">
        <f t="shared" si="3"/>
        <v>2432958.2000000002</v>
      </c>
      <c r="I23" s="77">
        <v>2435534.6</v>
      </c>
      <c r="J23" s="77">
        <f t="shared" si="23"/>
        <v>2576.3999999999069</v>
      </c>
      <c r="K23" s="91">
        <f t="shared" si="24"/>
        <v>107.34999999999611</v>
      </c>
      <c r="L23" s="36"/>
    </row>
    <row r="24" spans="1:14">
      <c r="A24" s="78">
        <f t="shared" si="6"/>
        <v>18</v>
      </c>
      <c r="B24" s="74">
        <f t="shared" si="6"/>
        <v>46130</v>
      </c>
      <c r="C24" s="74">
        <f t="shared" si="2"/>
        <v>46130</v>
      </c>
      <c r="D24" s="75">
        <v>0.33333333333333298</v>
      </c>
      <c r="E24" s="74">
        <f t="shared" si="7"/>
        <v>46131</v>
      </c>
      <c r="F24" s="75">
        <v>0.33333333333333298</v>
      </c>
      <c r="G24" s="76">
        <f t="shared" si="12"/>
        <v>1</v>
      </c>
      <c r="H24" s="208">
        <f t="shared" si="3"/>
        <v>2435534.6</v>
      </c>
      <c r="I24" s="77">
        <v>2438905.7999999998</v>
      </c>
      <c r="J24" s="77">
        <f t="shared" si="23"/>
        <v>3371.1999999997206</v>
      </c>
      <c r="K24" s="91">
        <f t="shared" si="24"/>
        <v>140.46666666665502</v>
      </c>
      <c r="L24" s="36"/>
    </row>
    <row r="25" spans="1:14">
      <c r="A25" s="78">
        <f t="shared" ref="A25:B36" si="25">A24+1</f>
        <v>19</v>
      </c>
      <c r="B25" s="74">
        <f t="shared" si="25"/>
        <v>46131</v>
      </c>
      <c r="C25" s="74">
        <f t="shared" si="2"/>
        <v>46131</v>
      </c>
      <c r="D25" s="75">
        <v>0.33333333333333298</v>
      </c>
      <c r="E25" s="74">
        <f t="shared" si="7"/>
        <v>46132</v>
      </c>
      <c r="F25" s="75">
        <v>0.33333333333333298</v>
      </c>
      <c r="G25" s="76">
        <f t="shared" si="12"/>
        <v>1</v>
      </c>
      <c r="H25" s="208">
        <f t="shared" si="3"/>
        <v>2438905.7999999998</v>
      </c>
      <c r="I25" s="77">
        <v>2438977.2000000002</v>
      </c>
      <c r="J25" s="77">
        <f t="shared" si="23"/>
        <v>71.400000000372529</v>
      </c>
      <c r="K25" s="91">
        <f t="shared" si="24"/>
        <v>2.9750000000155219</v>
      </c>
      <c r="L25" s="36"/>
    </row>
    <row r="26" spans="1:14">
      <c r="A26" s="78">
        <f t="shared" si="25"/>
        <v>20</v>
      </c>
      <c r="B26" s="74">
        <f t="shared" si="25"/>
        <v>46132</v>
      </c>
      <c r="C26" s="74">
        <f t="shared" si="2"/>
        <v>46132</v>
      </c>
      <c r="D26" s="75">
        <v>0.33333333333333298</v>
      </c>
      <c r="E26" s="74">
        <f t="shared" si="7"/>
        <v>46133</v>
      </c>
      <c r="F26" s="75">
        <v>0.33333333333333298</v>
      </c>
      <c r="G26" s="76">
        <f t="shared" si="12"/>
        <v>1</v>
      </c>
      <c r="H26" s="208">
        <f t="shared" si="3"/>
        <v>2438977.2000000002</v>
      </c>
      <c r="I26" s="77">
        <v>2442494.6</v>
      </c>
      <c r="J26" s="77">
        <f t="shared" si="23"/>
        <v>3517.3999999999069</v>
      </c>
      <c r="K26" s="91">
        <f t="shared" si="24"/>
        <v>146.55833333332944</v>
      </c>
      <c r="L26" s="36"/>
    </row>
    <row r="27" spans="1:14">
      <c r="A27" s="78">
        <f t="shared" si="25"/>
        <v>21</v>
      </c>
      <c r="B27" s="74">
        <f t="shared" si="25"/>
        <v>46133</v>
      </c>
      <c r="C27" s="74">
        <f t="shared" si="2"/>
        <v>46133</v>
      </c>
      <c r="D27" s="75">
        <v>0.33333333333333298</v>
      </c>
      <c r="E27" s="74">
        <f t="shared" si="7"/>
        <v>46134</v>
      </c>
      <c r="F27" s="75">
        <v>0.33333333333333298</v>
      </c>
      <c r="G27" s="76">
        <f t="shared" si="12"/>
        <v>1</v>
      </c>
      <c r="H27" s="208">
        <f t="shared" si="3"/>
        <v>2442494.6</v>
      </c>
      <c r="I27" s="77">
        <v>2446249.7000000002</v>
      </c>
      <c r="J27" s="77">
        <f t="shared" si="23"/>
        <v>3755.1000000000931</v>
      </c>
      <c r="K27" s="91">
        <f t="shared" si="24"/>
        <v>156.46250000000387</v>
      </c>
      <c r="L27" s="36"/>
    </row>
    <row r="28" spans="1:14">
      <c r="A28" s="78">
        <f t="shared" si="25"/>
        <v>22</v>
      </c>
      <c r="B28" s="74">
        <f t="shared" si="25"/>
        <v>46134</v>
      </c>
      <c r="C28" s="74">
        <f t="shared" si="2"/>
        <v>46134</v>
      </c>
      <c r="D28" s="75">
        <v>0.33333333333333298</v>
      </c>
      <c r="E28" s="74">
        <f t="shared" si="7"/>
        <v>46135</v>
      </c>
      <c r="F28" s="75">
        <v>0.33333333333333298</v>
      </c>
      <c r="G28" s="76">
        <f t="shared" si="12"/>
        <v>1</v>
      </c>
      <c r="H28" s="208">
        <f t="shared" si="3"/>
        <v>2446249.7000000002</v>
      </c>
      <c r="I28" s="77">
        <v>2446552.9</v>
      </c>
      <c r="J28" s="77">
        <f t="shared" si="23"/>
        <v>303.1999999997206</v>
      </c>
      <c r="K28" s="91">
        <f t="shared" si="24"/>
        <v>12.633333333321692</v>
      </c>
      <c r="L28" s="557" t="s">
        <v>177</v>
      </c>
    </row>
    <row r="29" spans="1:14">
      <c r="A29" s="78">
        <f t="shared" si="25"/>
        <v>23</v>
      </c>
      <c r="B29" s="74">
        <f t="shared" si="25"/>
        <v>46135</v>
      </c>
      <c r="C29" s="74">
        <f t="shared" si="2"/>
        <v>46135</v>
      </c>
      <c r="D29" s="75">
        <v>0.33333333333333298</v>
      </c>
      <c r="E29" s="74">
        <f t="shared" si="7"/>
        <v>46136</v>
      </c>
      <c r="F29" s="75">
        <v>0.33333333333333298</v>
      </c>
      <c r="G29" s="76">
        <f t="shared" si="12"/>
        <v>1</v>
      </c>
      <c r="H29" s="208">
        <f t="shared" si="3"/>
        <v>2446552.9</v>
      </c>
      <c r="I29" s="77">
        <v>2450156.6</v>
      </c>
      <c r="J29" s="77">
        <f t="shared" si="23"/>
        <v>3603.7000000001863</v>
      </c>
      <c r="K29" s="91">
        <f t="shared" si="24"/>
        <v>150.15416666667443</v>
      </c>
      <c r="L29" s="36"/>
    </row>
    <row r="30" spans="1:14">
      <c r="A30" s="78">
        <f t="shared" si="25"/>
        <v>24</v>
      </c>
      <c r="B30" s="74">
        <f t="shared" si="25"/>
        <v>46136</v>
      </c>
      <c r="C30" s="74">
        <f t="shared" si="2"/>
        <v>46136</v>
      </c>
      <c r="D30" s="75">
        <v>0.33333333333333298</v>
      </c>
      <c r="E30" s="74">
        <f t="shared" si="7"/>
        <v>46137</v>
      </c>
      <c r="F30" s="75">
        <v>0.33333333333333298</v>
      </c>
      <c r="G30" s="76">
        <f t="shared" si="12"/>
        <v>1</v>
      </c>
      <c r="H30" s="208">
        <f t="shared" si="3"/>
        <v>2450156.6</v>
      </c>
      <c r="I30" s="77">
        <v>2452742.5</v>
      </c>
      <c r="J30" s="77">
        <f t="shared" si="23"/>
        <v>2585.8999999999069</v>
      </c>
      <c r="K30" s="91">
        <f t="shared" si="24"/>
        <v>107.74583333332946</v>
      </c>
      <c r="L30" s="36"/>
    </row>
    <row r="31" spans="1:14">
      <c r="A31" s="78">
        <f t="shared" si="25"/>
        <v>25</v>
      </c>
      <c r="B31" s="74">
        <f t="shared" si="25"/>
        <v>46137</v>
      </c>
      <c r="C31" s="74">
        <f t="shared" si="2"/>
        <v>46137</v>
      </c>
      <c r="D31" s="75">
        <v>0.33333333333333298</v>
      </c>
      <c r="E31" s="74">
        <f t="shared" si="7"/>
        <v>46138</v>
      </c>
      <c r="F31" s="75">
        <v>0.33333333333333298</v>
      </c>
      <c r="G31" s="76">
        <f t="shared" si="12"/>
        <v>1</v>
      </c>
      <c r="H31" s="208">
        <f t="shared" si="3"/>
        <v>2452742.5</v>
      </c>
      <c r="I31" s="77">
        <v>2456298.9</v>
      </c>
      <c r="J31" s="77">
        <f t="shared" si="23"/>
        <v>3556.3999999999069</v>
      </c>
      <c r="K31" s="91">
        <f t="shared" si="24"/>
        <v>148.18333333332944</v>
      </c>
      <c r="L31" s="36"/>
    </row>
    <row r="32" spans="1:14">
      <c r="A32" s="78">
        <f t="shared" si="25"/>
        <v>26</v>
      </c>
      <c r="B32" s="74">
        <f t="shared" si="25"/>
        <v>46138</v>
      </c>
      <c r="C32" s="74">
        <f t="shared" si="2"/>
        <v>46138</v>
      </c>
      <c r="D32" s="75">
        <v>0.33333333333333298</v>
      </c>
      <c r="E32" s="74">
        <f t="shared" si="7"/>
        <v>46139</v>
      </c>
      <c r="F32" s="75">
        <v>0.33333333333333298</v>
      </c>
      <c r="G32" s="76">
        <f t="shared" si="12"/>
        <v>1</v>
      </c>
      <c r="H32" s="208">
        <f t="shared" si="3"/>
        <v>2456298.9</v>
      </c>
      <c r="I32" s="77">
        <v>2456394.9</v>
      </c>
      <c r="J32" s="77">
        <f t="shared" si="23"/>
        <v>96</v>
      </c>
      <c r="K32" s="91">
        <f t="shared" si="24"/>
        <v>4</v>
      </c>
      <c r="L32" s="36"/>
    </row>
    <row r="33" spans="1:12">
      <c r="A33" s="78">
        <f t="shared" si="25"/>
        <v>27</v>
      </c>
      <c r="B33" s="74">
        <f t="shared" si="25"/>
        <v>46139</v>
      </c>
      <c r="C33" s="74">
        <f t="shared" si="2"/>
        <v>46139</v>
      </c>
      <c r="D33" s="75">
        <v>0.33333333333333298</v>
      </c>
      <c r="E33" s="74">
        <f t="shared" si="7"/>
        <v>46140</v>
      </c>
      <c r="F33" s="75">
        <v>0.33333333333333298</v>
      </c>
      <c r="G33" s="76">
        <f t="shared" si="12"/>
        <v>1</v>
      </c>
      <c r="H33" s="208">
        <f t="shared" si="3"/>
        <v>2456394.9</v>
      </c>
      <c r="I33" s="208">
        <v>2459975.5</v>
      </c>
      <c r="J33" s="77">
        <f t="shared" si="23"/>
        <v>3580.6000000000931</v>
      </c>
      <c r="K33" s="91">
        <f t="shared" si="24"/>
        <v>149.19166666667056</v>
      </c>
      <c r="L33" s="36"/>
    </row>
    <row r="34" spans="1:12">
      <c r="A34" s="78">
        <f t="shared" si="25"/>
        <v>28</v>
      </c>
      <c r="B34" s="74">
        <f t="shared" si="25"/>
        <v>46140</v>
      </c>
      <c r="C34" s="74">
        <f t="shared" si="2"/>
        <v>46140</v>
      </c>
      <c r="D34" s="75">
        <v>0.33333333333333298</v>
      </c>
      <c r="E34" s="74">
        <f t="shared" si="7"/>
        <v>46141</v>
      </c>
      <c r="F34" s="75">
        <v>0.33333333333333298</v>
      </c>
      <c r="G34" s="76">
        <f t="shared" si="12"/>
        <v>1</v>
      </c>
      <c r="H34" s="208">
        <f t="shared" si="3"/>
        <v>2459975.5</v>
      </c>
      <c r="I34" s="208">
        <v>2464016.2999999998</v>
      </c>
      <c r="J34" s="77">
        <f t="shared" si="23"/>
        <v>4040.7999999998137</v>
      </c>
      <c r="K34" s="91">
        <f t="shared" si="24"/>
        <v>168.36666666665892</v>
      </c>
      <c r="L34" s="36"/>
    </row>
    <row r="35" spans="1:12">
      <c r="A35" s="78">
        <f t="shared" si="25"/>
        <v>29</v>
      </c>
      <c r="B35" s="74">
        <f t="shared" si="25"/>
        <v>46141</v>
      </c>
      <c r="C35" s="74">
        <f t="shared" si="2"/>
        <v>46141</v>
      </c>
      <c r="D35" s="75">
        <v>0.33333333333333298</v>
      </c>
      <c r="E35" s="74">
        <f t="shared" si="7"/>
        <v>46142</v>
      </c>
      <c r="F35" s="75">
        <v>0.33333333333333298</v>
      </c>
      <c r="G35" s="76">
        <f t="shared" si="12"/>
        <v>1</v>
      </c>
      <c r="H35" s="208">
        <f t="shared" si="3"/>
        <v>2464016.2999999998</v>
      </c>
      <c r="I35" s="208">
        <v>2467807.7999999998</v>
      </c>
      <c r="J35" s="77">
        <f t="shared" si="23"/>
        <v>3791.5</v>
      </c>
      <c r="K35" s="91">
        <f t="shared" si="24"/>
        <v>157.97916666666666</v>
      </c>
      <c r="L35" s="36"/>
    </row>
    <row r="36" spans="1:12">
      <c r="A36" s="78">
        <f t="shared" si="25"/>
        <v>30</v>
      </c>
      <c r="B36" s="74">
        <f t="shared" si="25"/>
        <v>46142</v>
      </c>
      <c r="C36" s="74">
        <f t="shared" si="2"/>
        <v>46142</v>
      </c>
      <c r="D36" s="75">
        <v>0.33333333333333298</v>
      </c>
      <c r="E36" s="74">
        <f t="shared" si="7"/>
        <v>46143</v>
      </c>
      <c r="F36" s="75">
        <v>0.33333333333333298</v>
      </c>
      <c r="G36" s="76">
        <f t="shared" si="12"/>
        <v>1</v>
      </c>
      <c r="H36" s="208">
        <f t="shared" si="3"/>
        <v>2467807.7999999998</v>
      </c>
      <c r="I36" s="208">
        <v>2471330.6</v>
      </c>
      <c r="J36" s="77">
        <f t="shared" si="23"/>
        <v>3522.8000000002794</v>
      </c>
      <c r="K36" s="91">
        <f t="shared" si="24"/>
        <v>146.78333333334498</v>
      </c>
      <c r="L36" s="36"/>
    </row>
    <row r="37" spans="1:12">
      <c r="A37" s="78"/>
      <c r="B37" s="74"/>
      <c r="C37" s="74"/>
      <c r="D37" s="75"/>
      <c r="E37" s="74"/>
      <c r="F37" s="75"/>
      <c r="G37" s="76"/>
      <c r="H37" s="77"/>
      <c r="I37" s="208"/>
      <c r="J37" s="77"/>
      <c r="K37" s="91"/>
      <c r="L37" s="36"/>
    </row>
    <row r="38" spans="1:12">
      <c r="A38" s="78"/>
      <c r="B38" s="74"/>
      <c r="C38" s="74"/>
      <c r="D38" s="75"/>
      <c r="E38" s="74"/>
      <c r="F38" s="75"/>
      <c r="G38" s="76"/>
      <c r="H38" s="77"/>
      <c r="I38" s="208"/>
      <c r="J38" s="77"/>
      <c r="K38" s="91"/>
      <c r="L38" s="36"/>
    </row>
    <row r="39" spans="1:12">
      <c r="A39" s="78"/>
      <c r="B39" s="74"/>
      <c r="C39" s="74"/>
      <c r="D39" s="75"/>
      <c r="E39" s="74"/>
      <c r="F39" s="75"/>
      <c r="G39" s="76"/>
      <c r="H39" s="77"/>
      <c r="I39" s="208"/>
      <c r="J39" s="77"/>
      <c r="K39" s="91"/>
      <c r="L39" s="101"/>
    </row>
    <row r="40" spans="1:12">
      <c r="A40" s="82" t="s">
        <v>7</v>
      </c>
      <c r="B40" s="83"/>
      <c r="C40" s="83"/>
      <c r="D40" s="83"/>
      <c r="E40" s="83"/>
      <c r="F40" s="83"/>
      <c r="G40" s="84">
        <f>SUM(G7:G39)</f>
        <v>30</v>
      </c>
      <c r="H40" s="85"/>
      <c r="I40" s="85"/>
      <c r="J40" s="93">
        <f>SUM(J7:J39)</f>
        <v>88068.5</v>
      </c>
      <c r="K40" s="93">
        <f>AVERAGE(K7:K39)</f>
        <v>122.3173611111111</v>
      </c>
      <c r="L40" s="94"/>
    </row>
    <row r="41" spans="1:12">
      <c r="A41" s="86" t="s">
        <v>127</v>
      </c>
      <c r="B41" s="87"/>
      <c r="C41" s="87"/>
      <c r="D41" s="87"/>
      <c r="E41" s="87"/>
      <c r="F41" s="87"/>
      <c r="G41" s="88">
        <f>G40/SUMPRODUCT((G7:G39&gt;0)*1)</f>
        <v>1</v>
      </c>
      <c r="H41" s="89"/>
      <c r="I41" s="89"/>
      <c r="J41" s="89"/>
      <c r="K41" s="89">
        <f>K40/SUMPRODUCT((K7:K39&gt;0)*1)</f>
        <v>4.0772453703703695</v>
      </c>
      <c r="L41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xSplit="3" ySplit="6" topLeftCell="D8" activePane="bottomRight" state="frozen"/>
      <selection pane="topRight"/>
      <selection pane="bottomLeft"/>
      <selection pane="bottomRigh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149</v>
      </c>
      <c r="D1" s="5"/>
      <c r="E1" s="5"/>
      <c r="F1" s="5"/>
    </row>
    <row r="2" spans="1:12">
      <c r="B2" s="5"/>
      <c r="C2" s="149" t="s">
        <v>178</v>
      </c>
      <c r="D2" s="5"/>
      <c r="E2" s="5"/>
      <c r="F2" s="5"/>
      <c r="L2" s="98" t="s">
        <v>151</v>
      </c>
    </row>
    <row r="3" spans="1:12">
      <c r="B3" s="5"/>
      <c r="C3" s="6" t="str">
        <f>PCIM!C3</f>
        <v>Bulan April 2026</v>
      </c>
      <c r="D3" s="5"/>
      <c r="E3" s="5"/>
      <c r="F3" s="5"/>
    </row>
    <row r="4" spans="1:12">
      <c r="B4" s="8"/>
      <c r="C4" s="47">
        <f>'Summary sales'!A4</f>
        <v>46113</v>
      </c>
      <c r="D4" s="8"/>
      <c r="E4" s="5"/>
      <c r="F4" s="5"/>
      <c r="J4" s="5" t="s">
        <v>152</v>
      </c>
      <c r="K4" s="28">
        <f>MAX(K7:K39)</f>
        <v>3.2496250000003783</v>
      </c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62" t="s">
        <v>156</v>
      </c>
      <c r="I5" s="663"/>
      <c r="J5" s="675" t="s">
        <v>157</v>
      </c>
      <c r="K5" s="679" t="s">
        <v>158</v>
      </c>
      <c r="L5" s="673" t="s">
        <v>159</v>
      </c>
    </row>
    <row r="6" spans="1:12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209" t="s">
        <v>154</v>
      </c>
      <c r="J6" s="678"/>
      <c r="K6" s="680"/>
      <c r="L6" s="674"/>
    </row>
    <row r="7" spans="1:12">
      <c r="A7" s="72">
        <v>1</v>
      </c>
      <c r="B7" s="73">
        <f>C4</f>
        <v>46113</v>
      </c>
      <c r="C7" s="73">
        <f>C4</f>
        <v>46113</v>
      </c>
      <c r="D7" s="207">
        <v>0.33333333333333298</v>
      </c>
      <c r="E7" s="73">
        <f>C7+1</f>
        <v>46114</v>
      </c>
      <c r="F7" s="207">
        <v>0.33333333333333298</v>
      </c>
      <c r="G7" s="76">
        <f>IFERROR(((E7-C7)+(F7-D7)),"")</f>
        <v>1</v>
      </c>
      <c r="H7" s="208">
        <v>76472</v>
      </c>
      <c r="I7" s="208">
        <v>76521.679999999993</v>
      </c>
      <c r="J7" s="77">
        <f t="shared" ref="J7:J13" si="0">I7-H7</f>
        <v>49.679999999993015</v>
      </c>
      <c r="K7" s="91">
        <f t="shared" ref="K7:K13" si="1">J7/24</f>
        <v>2.069999999999709</v>
      </c>
      <c r="L7" s="99"/>
    </row>
    <row r="8" spans="1:12">
      <c r="A8" s="78">
        <f>A7+1</f>
        <v>2</v>
      </c>
      <c r="B8" s="74">
        <f>B7+1</f>
        <v>46114</v>
      </c>
      <c r="C8" s="74">
        <f t="shared" ref="C8:C36" si="2">B8</f>
        <v>46114</v>
      </c>
      <c r="D8" s="75">
        <f>D7</f>
        <v>0.33333333333333298</v>
      </c>
      <c r="E8" s="74">
        <f>C8+1</f>
        <v>46115</v>
      </c>
      <c r="F8" s="75">
        <f>F7</f>
        <v>0.33333333333333298</v>
      </c>
      <c r="G8" s="76">
        <f>IFERROR(((E8-C8)+(F8-D8)),"")</f>
        <v>1</v>
      </c>
      <c r="H8" s="77">
        <f t="shared" ref="H8:H36" si="3">I7</f>
        <v>76521.679999999993</v>
      </c>
      <c r="I8" s="77">
        <v>76570.899999999994</v>
      </c>
      <c r="J8" s="77">
        <f t="shared" si="0"/>
        <v>49.220000000001164</v>
      </c>
      <c r="K8" s="91">
        <f t="shared" si="1"/>
        <v>2.0508333333333817</v>
      </c>
      <c r="L8" s="101"/>
    </row>
    <row r="9" spans="1:12">
      <c r="A9" s="78">
        <f t="shared" ref="A9:B24" si="4">A8+1</f>
        <v>3</v>
      </c>
      <c r="B9" s="74">
        <f t="shared" si="4"/>
        <v>46115</v>
      </c>
      <c r="C9" s="74">
        <f t="shared" si="2"/>
        <v>46115</v>
      </c>
      <c r="D9" s="75">
        <f t="shared" ref="D9:F36" si="5">D8</f>
        <v>0.33333333333333298</v>
      </c>
      <c r="E9" s="74">
        <f t="shared" ref="E9:E36" si="6">C9+1</f>
        <v>46116</v>
      </c>
      <c r="F9" s="75">
        <f t="shared" si="5"/>
        <v>0.33333333333333298</v>
      </c>
      <c r="G9" s="76">
        <f>IFERROR(((E9-C9)+(F9-D9)),"")</f>
        <v>1</v>
      </c>
      <c r="H9" s="77">
        <f t="shared" si="3"/>
        <v>76570.899999999994</v>
      </c>
      <c r="I9" s="77">
        <v>76648.891000000003</v>
      </c>
      <c r="J9" s="77">
        <f t="shared" si="0"/>
        <v>77.99100000000908</v>
      </c>
      <c r="K9" s="91">
        <f t="shared" si="1"/>
        <v>3.2496250000003783</v>
      </c>
      <c r="L9" s="101"/>
    </row>
    <row r="10" spans="1:12">
      <c r="A10" s="78">
        <f t="shared" si="4"/>
        <v>4</v>
      </c>
      <c r="B10" s="74">
        <f t="shared" si="4"/>
        <v>46116</v>
      </c>
      <c r="C10" s="74">
        <f t="shared" si="2"/>
        <v>46116</v>
      </c>
      <c r="D10" s="75">
        <f t="shared" si="5"/>
        <v>0.33333333333333298</v>
      </c>
      <c r="E10" s="74">
        <f t="shared" si="6"/>
        <v>46117</v>
      </c>
      <c r="F10" s="75">
        <f t="shared" si="5"/>
        <v>0.33333333333333298</v>
      </c>
      <c r="G10" s="76">
        <f>IFERROR(((E10-C10)+(F10-D10)),"")</f>
        <v>1</v>
      </c>
      <c r="H10" s="77">
        <f t="shared" si="3"/>
        <v>76648.891000000003</v>
      </c>
      <c r="I10" s="77">
        <v>76721.38</v>
      </c>
      <c r="J10" s="77">
        <f t="shared" si="0"/>
        <v>72.489000000001397</v>
      </c>
      <c r="K10" s="91">
        <f t="shared" si="1"/>
        <v>3.0203750000000582</v>
      </c>
      <c r="L10" s="101"/>
    </row>
    <row r="11" spans="1:12">
      <c r="A11" s="78">
        <f t="shared" si="4"/>
        <v>5</v>
      </c>
      <c r="B11" s="74">
        <f t="shared" si="4"/>
        <v>46117</v>
      </c>
      <c r="C11" s="74">
        <f t="shared" si="2"/>
        <v>46117</v>
      </c>
      <c r="D11" s="75">
        <f t="shared" si="5"/>
        <v>0.33333333333333298</v>
      </c>
      <c r="E11" s="74">
        <f t="shared" si="6"/>
        <v>46118</v>
      </c>
      <c r="F11" s="75">
        <f t="shared" si="5"/>
        <v>0.33333333333333298</v>
      </c>
      <c r="G11" s="76">
        <f t="shared" ref="G11:G36" si="7">IFERROR(((E11-C11)+(F11-D11)),"")</f>
        <v>1</v>
      </c>
      <c r="H11" s="77">
        <f t="shared" si="3"/>
        <v>76721.38</v>
      </c>
      <c r="I11" s="77">
        <v>76784.75</v>
      </c>
      <c r="J11" s="77">
        <f t="shared" si="0"/>
        <v>63.369999999995343</v>
      </c>
      <c r="K11" s="91">
        <f t="shared" si="1"/>
        <v>2.6404166666664728</v>
      </c>
      <c r="L11" s="101"/>
    </row>
    <row r="12" spans="1:12">
      <c r="A12" s="78">
        <f t="shared" si="4"/>
        <v>6</v>
      </c>
      <c r="B12" s="74">
        <f t="shared" si="4"/>
        <v>46118</v>
      </c>
      <c r="C12" s="74">
        <f t="shared" si="2"/>
        <v>46118</v>
      </c>
      <c r="D12" s="75">
        <f t="shared" si="5"/>
        <v>0.33333333333333298</v>
      </c>
      <c r="E12" s="74">
        <f t="shared" si="6"/>
        <v>46119</v>
      </c>
      <c r="F12" s="75">
        <f t="shared" si="5"/>
        <v>0.33333333333333298</v>
      </c>
      <c r="G12" s="76">
        <f t="shared" si="7"/>
        <v>1</v>
      </c>
      <c r="H12" s="77">
        <f t="shared" si="3"/>
        <v>76784.75</v>
      </c>
      <c r="I12" s="77">
        <v>76825.695999999996</v>
      </c>
      <c r="J12" s="77">
        <f t="shared" si="0"/>
        <v>40.945999999996275</v>
      </c>
      <c r="K12" s="91">
        <f t="shared" si="1"/>
        <v>1.7060833333331782</v>
      </c>
      <c r="L12" s="101"/>
    </row>
    <row r="13" spans="1:12">
      <c r="A13" s="78">
        <f t="shared" si="4"/>
        <v>7</v>
      </c>
      <c r="B13" s="74">
        <f t="shared" si="4"/>
        <v>46119</v>
      </c>
      <c r="C13" s="74">
        <f t="shared" si="2"/>
        <v>46119</v>
      </c>
      <c r="D13" s="75">
        <f t="shared" si="5"/>
        <v>0.33333333333333298</v>
      </c>
      <c r="E13" s="74">
        <f t="shared" si="6"/>
        <v>46120</v>
      </c>
      <c r="F13" s="75">
        <f t="shared" si="5"/>
        <v>0.33333333333333298</v>
      </c>
      <c r="G13" s="76">
        <f t="shared" si="7"/>
        <v>1</v>
      </c>
      <c r="H13" s="77">
        <f t="shared" si="3"/>
        <v>76825.695999999996</v>
      </c>
      <c r="I13" s="77">
        <v>76871.695000000007</v>
      </c>
      <c r="J13" s="77">
        <f t="shared" si="0"/>
        <v>45.99900000001071</v>
      </c>
      <c r="K13" s="91">
        <f t="shared" si="1"/>
        <v>1.9166250000004463</v>
      </c>
      <c r="L13" s="101"/>
    </row>
    <row r="14" spans="1:12">
      <c r="A14" s="78">
        <f t="shared" si="4"/>
        <v>8</v>
      </c>
      <c r="B14" s="74">
        <f t="shared" si="4"/>
        <v>46120</v>
      </c>
      <c r="C14" s="74">
        <f t="shared" si="2"/>
        <v>46120</v>
      </c>
      <c r="D14" s="75">
        <f t="shared" si="5"/>
        <v>0.33333333333333298</v>
      </c>
      <c r="E14" s="74">
        <f t="shared" si="6"/>
        <v>46121</v>
      </c>
      <c r="F14" s="75">
        <f t="shared" si="5"/>
        <v>0.33333333333333298</v>
      </c>
      <c r="G14" s="76">
        <f t="shared" si="7"/>
        <v>1</v>
      </c>
      <c r="H14" s="77">
        <f t="shared" si="3"/>
        <v>76871.695000000007</v>
      </c>
      <c r="I14" s="77">
        <v>76917.812999999995</v>
      </c>
      <c r="J14" s="77">
        <f t="shared" ref="J14:J36" si="8">I14-H14</f>
        <v>46.11799999998766</v>
      </c>
      <c r="K14" s="91">
        <f t="shared" ref="K14:K36" si="9">J14/24</f>
        <v>1.9215833333328192</v>
      </c>
      <c r="L14" s="101"/>
    </row>
    <row r="15" spans="1:12">
      <c r="A15" s="78">
        <f t="shared" si="4"/>
        <v>9</v>
      </c>
      <c r="B15" s="74">
        <f t="shared" si="4"/>
        <v>46121</v>
      </c>
      <c r="C15" s="74">
        <f t="shared" si="2"/>
        <v>46121</v>
      </c>
      <c r="D15" s="75">
        <f t="shared" si="5"/>
        <v>0.33333333333333298</v>
      </c>
      <c r="E15" s="74">
        <f t="shared" si="6"/>
        <v>46122</v>
      </c>
      <c r="F15" s="75">
        <f t="shared" si="5"/>
        <v>0.33333333333333298</v>
      </c>
      <c r="G15" s="76">
        <f t="shared" si="7"/>
        <v>1</v>
      </c>
      <c r="H15" s="77">
        <f t="shared" si="3"/>
        <v>76917.812999999995</v>
      </c>
      <c r="I15" s="77">
        <v>76962.376000000004</v>
      </c>
      <c r="J15" s="77">
        <f t="shared" si="8"/>
        <v>44.563000000009197</v>
      </c>
      <c r="K15" s="91">
        <f t="shared" si="9"/>
        <v>1.8567916666670499</v>
      </c>
      <c r="L15" s="101"/>
    </row>
    <row r="16" spans="1:12">
      <c r="A16" s="78">
        <f t="shared" si="4"/>
        <v>10</v>
      </c>
      <c r="B16" s="74">
        <f t="shared" si="4"/>
        <v>46122</v>
      </c>
      <c r="C16" s="74">
        <f t="shared" si="2"/>
        <v>46122</v>
      </c>
      <c r="D16" s="75">
        <f t="shared" si="5"/>
        <v>0.33333333333333298</v>
      </c>
      <c r="E16" s="74">
        <f t="shared" si="6"/>
        <v>46123</v>
      </c>
      <c r="F16" s="75">
        <f t="shared" si="5"/>
        <v>0.33333333333333298</v>
      </c>
      <c r="G16" s="76">
        <f t="shared" si="7"/>
        <v>1</v>
      </c>
      <c r="H16" s="77">
        <f t="shared" si="3"/>
        <v>76962.376000000004</v>
      </c>
      <c r="I16" s="77">
        <f>H16+76</f>
        <v>77038.376000000004</v>
      </c>
      <c r="J16" s="77">
        <f t="shared" si="8"/>
        <v>76</v>
      </c>
      <c r="K16" s="91">
        <f t="shared" si="9"/>
        <v>3.1666666666666665</v>
      </c>
      <c r="L16" s="101"/>
    </row>
    <row r="17" spans="1:14">
      <c r="A17" s="78">
        <f t="shared" si="4"/>
        <v>11</v>
      </c>
      <c r="B17" s="74">
        <f t="shared" si="4"/>
        <v>46123</v>
      </c>
      <c r="C17" s="74">
        <f t="shared" si="2"/>
        <v>46123</v>
      </c>
      <c r="D17" s="75">
        <f t="shared" si="5"/>
        <v>0.33333333333333298</v>
      </c>
      <c r="E17" s="74">
        <f t="shared" si="6"/>
        <v>46124</v>
      </c>
      <c r="F17" s="75">
        <f t="shared" si="5"/>
        <v>0.33333333333333298</v>
      </c>
      <c r="G17" s="76">
        <f t="shared" si="7"/>
        <v>1</v>
      </c>
      <c r="H17" s="77">
        <f t="shared" si="3"/>
        <v>77038.376000000004</v>
      </c>
      <c r="I17" s="77">
        <v>77079.854000000007</v>
      </c>
      <c r="J17" s="77">
        <f t="shared" si="8"/>
        <v>41.478000000002794</v>
      </c>
      <c r="K17" s="91">
        <f t="shared" si="9"/>
        <v>1.7282500000001164</v>
      </c>
      <c r="L17" s="101"/>
    </row>
    <row r="18" spans="1:14">
      <c r="A18" s="78">
        <f t="shared" si="4"/>
        <v>12</v>
      </c>
      <c r="B18" s="74">
        <f t="shared" si="4"/>
        <v>46124</v>
      </c>
      <c r="C18" s="74">
        <f t="shared" si="2"/>
        <v>46124</v>
      </c>
      <c r="D18" s="75">
        <f t="shared" si="5"/>
        <v>0.33333333333333298</v>
      </c>
      <c r="E18" s="74">
        <f t="shared" si="6"/>
        <v>46125</v>
      </c>
      <c r="F18" s="75">
        <f t="shared" si="5"/>
        <v>0.33333333333333298</v>
      </c>
      <c r="G18" s="76">
        <f t="shared" si="7"/>
        <v>1</v>
      </c>
      <c r="H18" s="77">
        <f t="shared" si="3"/>
        <v>77079.854000000007</v>
      </c>
      <c r="I18" s="77">
        <v>77141.34</v>
      </c>
      <c r="J18" s="77">
        <f t="shared" si="8"/>
        <v>61.485999999989872</v>
      </c>
      <c r="K18" s="91">
        <f t="shared" si="9"/>
        <v>2.5619166666662445</v>
      </c>
      <c r="L18" s="101"/>
    </row>
    <row r="19" spans="1:14">
      <c r="A19" s="78">
        <f t="shared" si="4"/>
        <v>13</v>
      </c>
      <c r="B19" s="74">
        <f t="shared" si="4"/>
        <v>46125</v>
      </c>
      <c r="C19" s="74">
        <f t="shared" si="2"/>
        <v>46125</v>
      </c>
      <c r="D19" s="75">
        <f t="shared" si="5"/>
        <v>0.33333333333333298</v>
      </c>
      <c r="E19" s="74">
        <f t="shared" si="6"/>
        <v>46126</v>
      </c>
      <c r="F19" s="75">
        <f t="shared" si="5"/>
        <v>0.33333333333333298</v>
      </c>
      <c r="G19" s="76">
        <f t="shared" si="7"/>
        <v>1</v>
      </c>
      <c r="H19" s="77">
        <f t="shared" si="3"/>
        <v>77141.34</v>
      </c>
      <c r="I19" s="77">
        <v>77190.835000000006</v>
      </c>
      <c r="J19" s="77">
        <f t="shared" si="8"/>
        <v>49.495000000009895</v>
      </c>
      <c r="K19" s="91">
        <f t="shared" si="9"/>
        <v>2.062291666667079</v>
      </c>
      <c r="L19" s="101"/>
      <c r="N19" s="3"/>
    </row>
    <row r="20" spans="1:14">
      <c r="A20" s="78">
        <f t="shared" si="4"/>
        <v>14</v>
      </c>
      <c r="B20" s="74">
        <f t="shared" si="4"/>
        <v>46126</v>
      </c>
      <c r="C20" s="74">
        <f t="shared" si="2"/>
        <v>46126</v>
      </c>
      <c r="D20" s="75">
        <f t="shared" si="5"/>
        <v>0.33333333333333298</v>
      </c>
      <c r="E20" s="74">
        <f t="shared" si="6"/>
        <v>46127</v>
      </c>
      <c r="F20" s="75">
        <f t="shared" si="5"/>
        <v>0.33333333333333298</v>
      </c>
      <c r="G20" s="76">
        <f t="shared" si="7"/>
        <v>1</v>
      </c>
      <c r="H20" s="77">
        <f t="shared" si="3"/>
        <v>77190.835000000006</v>
      </c>
      <c r="I20" s="77">
        <v>77237.39</v>
      </c>
      <c r="J20" s="77">
        <f t="shared" si="8"/>
        <v>46.554999999993015</v>
      </c>
      <c r="K20" s="91">
        <f t="shared" si="9"/>
        <v>1.9397916666663757</v>
      </c>
      <c r="L20" s="101"/>
    </row>
    <row r="21" spans="1:14">
      <c r="A21" s="78">
        <f t="shared" si="4"/>
        <v>15</v>
      </c>
      <c r="B21" s="74">
        <f t="shared" si="4"/>
        <v>46127</v>
      </c>
      <c r="C21" s="74">
        <f t="shared" si="2"/>
        <v>46127</v>
      </c>
      <c r="D21" s="75">
        <f t="shared" si="5"/>
        <v>0.33333333333333298</v>
      </c>
      <c r="E21" s="74">
        <f t="shared" si="6"/>
        <v>46128</v>
      </c>
      <c r="F21" s="75">
        <f t="shared" si="5"/>
        <v>0.33333333333333298</v>
      </c>
      <c r="G21" s="76">
        <f t="shared" si="7"/>
        <v>1</v>
      </c>
      <c r="H21" s="77">
        <f t="shared" si="3"/>
        <v>77237.39</v>
      </c>
      <c r="I21" s="77">
        <v>77279.498999999996</v>
      </c>
      <c r="J21" s="77">
        <f t="shared" si="8"/>
        <v>42.10899999999674</v>
      </c>
      <c r="K21" s="91">
        <f t="shared" si="9"/>
        <v>1.7545416666665308</v>
      </c>
      <c r="L21" s="101"/>
    </row>
    <row r="22" spans="1:14">
      <c r="A22" s="78">
        <f t="shared" si="4"/>
        <v>16</v>
      </c>
      <c r="B22" s="74">
        <f t="shared" si="4"/>
        <v>46128</v>
      </c>
      <c r="C22" s="74">
        <f t="shared" si="2"/>
        <v>46128</v>
      </c>
      <c r="D22" s="75">
        <f t="shared" si="5"/>
        <v>0.33333333333333298</v>
      </c>
      <c r="E22" s="74">
        <f t="shared" si="6"/>
        <v>46129</v>
      </c>
      <c r="F22" s="75">
        <f t="shared" si="5"/>
        <v>0.33333333333333298</v>
      </c>
      <c r="G22" s="76">
        <f t="shared" si="7"/>
        <v>1</v>
      </c>
      <c r="H22" s="77">
        <f t="shared" si="3"/>
        <v>77279.498999999996</v>
      </c>
      <c r="I22" s="208">
        <v>77334.307000000001</v>
      </c>
      <c r="J22" s="77">
        <f t="shared" si="8"/>
        <v>54.80800000000454</v>
      </c>
      <c r="K22" s="91">
        <f t="shared" si="9"/>
        <v>2.2836666666668557</v>
      </c>
      <c r="L22" s="101"/>
    </row>
    <row r="23" spans="1:14">
      <c r="A23" s="78">
        <f t="shared" si="4"/>
        <v>17</v>
      </c>
      <c r="B23" s="74">
        <f t="shared" si="4"/>
        <v>46129</v>
      </c>
      <c r="C23" s="74">
        <f t="shared" si="2"/>
        <v>46129</v>
      </c>
      <c r="D23" s="75">
        <f t="shared" si="5"/>
        <v>0.33333333333333298</v>
      </c>
      <c r="E23" s="74">
        <f t="shared" si="6"/>
        <v>46130</v>
      </c>
      <c r="F23" s="75">
        <f t="shared" si="5"/>
        <v>0.33333333333333298</v>
      </c>
      <c r="G23" s="76">
        <f t="shared" si="7"/>
        <v>1</v>
      </c>
      <c r="H23" s="77">
        <f t="shared" si="3"/>
        <v>77334.307000000001</v>
      </c>
      <c r="I23" s="77">
        <v>77380.967000000004</v>
      </c>
      <c r="J23" s="77">
        <f t="shared" si="8"/>
        <v>46.660000000003492</v>
      </c>
      <c r="K23" s="91">
        <f t="shared" si="9"/>
        <v>1.9441666666668123</v>
      </c>
      <c r="L23" s="101"/>
    </row>
    <row r="24" spans="1:14">
      <c r="A24" s="78">
        <f t="shared" si="4"/>
        <v>18</v>
      </c>
      <c r="B24" s="74">
        <f t="shared" si="4"/>
        <v>46130</v>
      </c>
      <c r="C24" s="74">
        <f t="shared" si="2"/>
        <v>46130</v>
      </c>
      <c r="D24" s="75">
        <f t="shared" si="5"/>
        <v>0.33333333333333298</v>
      </c>
      <c r="E24" s="74">
        <f t="shared" si="6"/>
        <v>46131</v>
      </c>
      <c r="F24" s="75">
        <f t="shared" si="5"/>
        <v>0.33333333333333298</v>
      </c>
      <c r="G24" s="76">
        <f t="shared" si="7"/>
        <v>1</v>
      </c>
      <c r="H24" s="77">
        <f t="shared" si="3"/>
        <v>77380.967000000004</v>
      </c>
      <c r="I24" s="77">
        <v>77442.087</v>
      </c>
      <c r="J24" s="77">
        <f t="shared" si="8"/>
        <v>61.119999999995343</v>
      </c>
      <c r="K24" s="91">
        <f t="shared" si="9"/>
        <v>2.5466666666664728</v>
      </c>
      <c r="L24" s="101"/>
    </row>
    <row r="25" spans="1:14">
      <c r="A25" s="78">
        <f t="shared" ref="A25:B36" si="10">A24+1</f>
        <v>19</v>
      </c>
      <c r="B25" s="74">
        <f t="shared" si="10"/>
        <v>46131</v>
      </c>
      <c r="C25" s="74">
        <f t="shared" si="2"/>
        <v>46131</v>
      </c>
      <c r="D25" s="75">
        <f t="shared" si="5"/>
        <v>0.33333333333333298</v>
      </c>
      <c r="E25" s="74">
        <f t="shared" si="6"/>
        <v>46132</v>
      </c>
      <c r="F25" s="75">
        <f t="shared" si="5"/>
        <v>0.33333333333333298</v>
      </c>
      <c r="G25" s="76">
        <f t="shared" si="7"/>
        <v>1</v>
      </c>
      <c r="H25" s="77">
        <f t="shared" si="3"/>
        <v>77442.087</v>
      </c>
      <c r="I25" s="77">
        <v>77503.587</v>
      </c>
      <c r="J25" s="77">
        <f t="shared" si="8"/>
        <v>61.5</v>
      </c>
      <c r="K25" s="91">
        <f t="shared" si="9"/>
        <v>2.5625</v>
      </c>
      <c r="L25" s="101"/>
    </row>
    <row r="26" spans="1:14">
      <c r="A26" s="78">
        <f t="shared" si="10"/>
        <v>20</v>
      </c>
      <c r="B26" s="74">
        <f t="shared" si="10"/>
        <v>46132</v>
      </c>
      <c r="C26" s="74">
        <f t="shared" si="2"/>
        <v>46132</v>
      </c>
      <c r="D26" s="75">
        <f t="shared" si="5"/>
        <v>0.33333333333333298</v>
      </c>
      <c r="E26" s="74">
        <f t="shared" si="6"/>
        <v>46133</v>
      </c>
      <c r="F26" s="75">
        <f t="shared" si="5"/>
        <v>0.33333333333333298</v>
      </c>
      <c r="G26" s="76">
        <f t="shared" si="7"/>
        <v>1</v>
      </c>
      <c r="H26" s="77">
        <f t="shared" si="3"/>
        <v>77503.587</v>
      </c>
      <c r="I26" s="77">
        <v>77547.892999999996</v>
      </c>
      <c r="J26" s="77">
        <f t="shared" si="8"/>
        <v>44.305999999996857</v>
      </c>
      <c r="K26" s="91">
        <f t="shared" si="9"/>
        <v>1.8460833333332023</v>
      </c>
      <c r="L26" s="101"/>
    </row>
    <row r="27" spans="1:14">
      <c r="A27" s="78">
        <f t="shared" si="10"/>
        <v>21</v>
      </c>
      <c r="B27" s="74">
        <f t="shared" si="10"/>
        <v>46133</v>
      </c>
      <c r="C27" s="74">
        <f t="shared" si="2"/>
        <v>46133</v>
      </c>
      <c r="D27" s="75">
        <f t="shared" si="5"/>
        <v>0.33333333333333298</v>
      </c>
      <c r="E27" s="74">
        <f t="shared" si="6"/>
        <v>46134</v>
      </c>
      <c r="F27" s="75">
        <f t="shared" si="5"/>
        <v>0.33333333333333298</v>
      </c>
      <c r="G27" s="76">
        <f t="shared" si="7"/>
        <v>1</v>
      </c>
      <c r="H27" s="77">
        <f t="shared" si="3"/>
        <v>77547.892999999996</v>
      </c>
      <c r="I27" s="77">
        <v>77593.900999999998</v>
      </c>
      <c r="J27" s="77">
        <f t="shared" si="8"/>
        <v>46.00800000000163</v>
      </c>
      <c r="K27" s="91">
        <f t="shared" si="9"/>
        <v>1.917000000000068</v>
      </c>
      <c r="L27" s="101"/>
    </row>
    <row r="28" spans="1:14">
      <c r="A28" s="78">
        <f t="shared" si="10"/>
        <v>22</v>
      </c>
      <c r="B28" s="74">
        <f t="shared" si="10"/>
        <v>46134</v>
      </c>
      <c r="C28" s="74">
        <f t="shared" si="2"/>
        <v>46134</v>
      </c>
      <c r="D28" s="75">
        <f t="shared" si="5"/>
        <v>0.33333333333333298</v>
      </c>
      <c r="E28" s="74">
        <f t="shared" si="6"/>
        <v>46135</v>
      </c>
      <c r="F28" s="75">
        <f t="shared" si="5"/>
        <v>0.33333333333333298</v>
      </c>
      <c r="G28" s="76">
        <f t="shared" si="7"/>
        <v>1</v>
      </c>
      <c r="H28" s="77">
        <f t="shared" si="3"/>
        <v>77593.900999999998</v>
      </c>
      <c r="I28" s="77">
        <v>77630.491999999998</v>
      </c>
      <c r="J28" s="77">
        <f t="shared" si="8"/>
        <v>36.591000000000349</v>
      </c>
      <c r="K28" s="91">
        <f t="shared" si="9"/>
        <v>1.5246250000000146</v>
      </c>
      <c r="L28" s="101"/>
    </row>
    <row r="29" spans="1:14">
      <c r="A29" s="78">
        <f t="shared" si="10"/>
        <v>23</v>
      </c>
      <c r="B29" s="74">
        <f t="shared" si="10"/>
        <v>46135</v>
      </c>
      <c r="C29" s="74">
        <f t="shared" si="2"/>
        <v>46135</v>
      </c>
      <c r="D29" s="75">
        <f t="shared" si="5"/>
        <v>0.33333333333333298</v>
      </c>
      <c r="E29" s="74">
        <f t="shared" si="6"/>
        <v>46136</v>
      </c>
      <c r="F29" s="75">
        <f t="shared" si="5"/>
        <v>0.33333333333333298</v>
      </c>
      <c r="G29" s="76">
        <f t="shared" si="7"/>
        <v>1</v>
      </c>
      <c r="H29" s="77">
        <f t="shared" si="3"/>
        <v>77630.491999999998</v>
      </c>
      <c r="I29" s="77">
        <v>77677.070000000007</v>
      </c>
      <c r="J29" s="77">
        <f t="shared" si="8"/>
        <v>46.578000000008615</v>
      </c>
      <c r="K29" s="91">
        <f t="shared" si="9"/>
        <v>1.940750000000359</v>
      </c>
      <c r="L29" s="101"/>
    </row>
    <row r="30" spans="1:14">
      <c r="A30" s="78">
        <f t="shared" si="10"/>
        <v>24</v>
      </c>
      <c r="B30" s="74">
        <f t="shared" si="10"/>
        <v>46136</v>
      </c>
      <c r="C30" s="74">
        <f t="shared" si="2"/>
        <v>46136</v>
      </c>
      <c r="D30" s="75">
        <f t="shared" si="5"/>
        <v>0.33333333333333298</v>
      </c>
      <c r="E30" s="74">
        <f t="shared" si="6"/>
        <v>46137</v>
      </c>
      <c r="F30" s="75">
        <f t="shared" si="5"/>
        <v>0.33333333333333298</v>
      </c>
      <c r="G30" s="76">
        <f t="shared" si="7"/>
        <v>1</v>
      </c>
      <c r="H30" s="77">
        <f t="shared" si="3"/>
        <v>77677.070000000007</v>
      </c>
      <c r="I30" s="77">
        <v>77715.422999999995</v>
      </c>
      <c r="J30" s="77">
        <f t="shared" si="8"/>
        <v>38.352999999988242</v>
      </c>
      <c r="K30" s="91">
        <f t="shared" si="9"/>
        <v>1.5980416666661768</v>
      </c>
      <c r="L30" s="101"/>
    </row>
    <row r="31" spans="1:14">
      <c r="A31" s="78">
        <f t="shared" si="10"/>
        <v>25</v>
      </c>
      <c r="B31" s="74">
        <f t="shared" si="10"/>
        <v>46137</v>
      </c>
      <c r="C31" s="74">
        <f t="shared" si="2"/>
        <v>46137</v>
      </c>
      <c r="D31" s="75">
        <f t="shared" si="5"/>
        <v>0.33333333333333298</v>
      </c>
      <c r="E31" s="74">
        <f t="shared" si="6"/>
        <v>46138</v>
      </c>
      <c r="F31" s="75">
        <f t="shared" si="5"/>
        <v>0.33333333333333298</v>
      </c>
      <c r="G31" s="76">
        <f t="shared" si="7"/>
        <v>1</v>
      </c>
      <c r="H31" s="77">
        <f t="shared" si="3"/>
        <v>77715.422999999995</v>
      </c>
      <c r="I31" s="77">
        <v>77783.759999999995</v>
      </c>
      <c r="J31" s="77">
        <f t="shared" si="8"/>
        <v>68.336999999999534</v>
      </c>
      <c r="K31" s="91">
        <f t="shared" si="9"/>
        <v>2.8473749999999804</v>
      </c>
      <c r="L31" s="101"/>
    </row>
    <row r="32" spans="1:14">
      <c r="A32" s="78">
        <f t="shared" si="10"/>
        <v>26</v>
      </c>
      <c r="B32" s="74">
        <f t="shared" si="10"/>
        <v>46138</v>
      </c>
      <c r="C32" s="74">
        <f t="shared" si="2"/>
        <v>46138</v>
      </c>
      <c r="D32" s="75">
        <f t="shared" si="5"/>
        <v>0.33333333333333298</v>
      </c>
      <c r="E32" s="74">
        <f t="shared" si="6"/>
        <v>46139</v>
      </c>
      <c r="F32" s="75">
        <f t="shared" si="5"/>
        <v>0.33333333333333298</v>
      </c>
      <c r="G32" s="76">
        <f t="shared" si="7"/>
        <v>1</v>
      </c>
      <c r="H32" s="77">
        <f t="shared" si="3"/>
        <v>77783.759999999995</v>
      </c>
      <c r="I32" s="77">
        <v>77837</v>
      </c>
      <c r="J32" s="77">
        <f t="shared" si="8"/>
        <v>53.240000000005239</v>
      </c>
      <c r="K32" s="91">
        <f t="shared" si="9"/>
        <v>2.2183333333335518</v>
      </c>
      <c r="L32" s="101"/>
    </row>
    <row r="33" spans="1:12">
      <c r="A33" s="78">
        <f t="shared" si="10"/>
        <v>27</v>
      </c>
      <c r="B33" s="74">
        <f t="shared" si="10"/>
        <v>46139</v>
      </c>
      <c r="C33" s="74">
        <f t="shared" si="2"/>
        <v>46139</v>
      </c>
      <c r="D33" s="75">
        <f t="shared" si="5"/>
        <v>0.33333333333333298</v>
      </c>
      <c r="E33" s="74">
        <f t="shared" si="6"/>
        <v>46140</v>
      </c>
      <c r="F33" s="75">
        <f t="shared" si="5"/>
        <v>0.33333333333333298</v>
      </c>
      <c r="G33" s="76">
        <f t="shared" si="7"/>
        <v>1</v>
      </c>
      <c r="H33" s="77">
        <f t="shared" si="3"/>
        <v>77837</v>
      </c>
      <c r="I33" s="208">
        <v>77880</v>
      </c>
      <c r="J33" s="77">
        <f t="shared" si="8"/>
        <v>43</v>
      </c>
      <c r="K33" s="91">
        <f t="shared" si="9"/>
        <v>1.7916666666666667</v>
      </c>
      <c r="L33" s="101"/>
    </row>
    <row r="34" spans="1:12">
      <c r="A34" s="78">
        <f t="shared" si="10"/>
        <v>28</v>
      </c>
      <c r="B34" s="74">
        <f t="shared" si="10"/>
        <v>46140</v>
      </c>
      <c r="C34" s="74">
        <f t="shared" si="2"/>
        <v>46140</v>
      </c>
      <c r="D34" s="75">
        <f t="shared" si="5"/>
        <v>0.33333333333333298</v>
      </c>
      <c r="E34" s="74">
        <f t="shared" si="6"/>
        <v>46141</v>
      </c>
      <c r="F34" s="75">
        <f t="shared" si="5"/>
        <v>0.33333333333333298</v>
      </c>
      <c r="G34" s="76">
        <f t="shared" si="7"/>
        <v>1</v>
      </c>
      <c r="H34" s="77">
        <f t="shared" si="3"/>
        <v>77880</v>
      </c>
      <c r="I34" s="208">
        <v>77921</v>
      </c>
      <c r="J34" s="77">
        <f t="shared" si="8"/>
        <v>41</v>
      </c>
      <c r="K34" s="91">
        <f t="shared" si="9"/>
        <v>1.7083333333333333</v>
      </c>
      <c r="L34" s="101"/>
    </row>
    <row r="35" spans="1:12">
      <c r="A35" s="78">
        <f t="shared" si="10"/>
        <v>29</v>
      </c>
      <c r="B35" s="74">
        <f t="shared" si="10"/>
        <v>46141</v>
      </c>
      <c r="C35" s="74">
        <f t="shared" si="2"/>
        <v>46141</v>
      </c>
      <c r="D35" s="75">
        <f t="shared" si="5"/>
        <v>0.33333333333333298</v>
      </c>
      <c r="E35" s="74">
        <f t="shared" si="6"/>
        <v>46142</v>
      </c>
      <c r="F35" s="75">
        <f t="shared" si="5"/>
        <v>0.33333333333333298</v>
      </c>
      <c r="G35" s="76">
        <f t="shared" si="7"/>
        <v>1</v>
      </c>
      <c r="H35" s="77">
        <f t="shared" si="3"/>
        <v>77921</v>
      </c>
      <c r="I35" s="208">
        <v>77975</v>
      </c>
      <c r="J35" s="77">
        <f t="shared" si="8"/>
        <v>54</v>
      </c>
      <c r="K35" s="91">
        <f t="shared" si="9"/>
        <v>2.25</v>
      </c>
      <c r="L35" s="101"/>
    </row>
    <row r="36" spans="1:12">
      <c r="A36" s="78">
        <f t="shared" si="10"/>
        <v>30</v>
      </c>
      <c r="B36" s="74">
        <f t="shared" si="10"/>
        <v>46142</v>
      </c>
      <c r="C36" s="74">
        <f t="shared" si="2"/>
        <v>46142</v>
      </c>
      <c r="D36" s="75">
        <f t="shared" si="5"/>
        <v>0.33333333333333298</v>
      </c>
      <c r="E36" s="74">
        <f t="shared" si="6"/>
        <v>46143</v>
      </c>
      <c r="F36" s="75">
        <f t="shared" si="5"/>
        <v>0.33333333333333298</v>
      </c>
      <c r="G36" s="76">
        <f t="shared" si="7"/>
        <v>1</v>
      </c>
      <c r="H36" s="77">
        <f t="shared" si="3"/>
        <v>77975</v>
      </c>
      <c r="I36" s="208">
        <v>78019.817999999999</v>
      </c>
      <c r="J36" s="77">
        <f t="shared" si="8"/>
        <v>44.817999999999302</v>
      </c>
      <c r="K36" s="91">
        <f t="shared" si="9"/>
        <v>1.8674166666666376</v>
      </c>
      <c r="L36" s="101"/>
    </row>
    <row r="37" spans="1:12">
      <c r="A37" s="78"/>
      <c r="B37" s="74"/>
      <c r="C37" s="74"/>
      <c r="D37" s="75"/>
      <c r="E37" s="74"/>
      <c r="F37" s="75"/>
      <c r="G37" s="76"/>
      <c r="H37" s="77"/>
      <c r="I37" s="208"/>
      <c r="J37" s="77"/>
      <c r="K37" s="91"/>
      <c r="L37" s="36"/>
    </row>
    <row r="38" spans="1:12">
      <c r="A38" s="78"/>
      <c r="B38" s="74"/>
      <c r="C38" s="74"/>
      <c r="D38" s="75"/>
      <c r="E38" s="74"/>
      <c r="F38" s="75"/>
      <c r="G38" s="76"/>
      <c r="H38" s="77"/>
      <c r="I38" s="208"/>
      <c r="J38" s="77"/>
      <c r="K38" s="91"/>
      <c r="L38" s="36"/>
    </row>
    <row r="39" spans="1:12">
      <c r="A39" s="78"/>
      <c r="B39" s="74"/>
      <c r="C39" s="74"/>
      <c r="D39" s="75"/>
      <c r="E39" s="74"/>
      <c r="F39" s="75"/>
      <c r="G39" s="76"/>
      <c r="H39" s="77"/>
      <c r="I39" s="208"/>
      <c r="J39" s="77"/>
      <c r="K39" s="91"/>
      <c r="L39" s="101"/>
    </row>
    <row r="40" spans="1:12">
      <c r="A40" s="82" t="s">
        <v>7</v>
      </c>
      <c r="B40" s="83"/>
      <c r="C40" s="83"/>
      <c r="D40" s="83"/>
      <c r="E40" s="83"/>
      <c r="F40" s="83"/>
      <c r="G40" s="84">
        <f>SUM(G7:G39)</f>
        <v>30</v>
      </c>
      <c r="H40" s="85"/>
      <c r="I40" s="85"/>
      <c r="J40" s="93">
        <f>SUM(J7:J39)</f>
        <v>1547.8179999999993</v>
      </c>
      <c r="K40" s="93">
        <f>AVERAGE(K7:K39)</f>
        <v>2.1497472222222216</v>
      </c>
      <c r="L40" s="94"/>
    </row>
    <row r="41" spans="1:12">
      <c r="A41" s="86" t="s">
        <v>127</v>
      </c>
      <c r="B41" s="87"/>
      <c r="C41" s="87"/>
      <c r="D41" s="87"/>
      <c r="E41" s="87"/>
      <c r="F41" s="87"/>
      <c r="G41" s="88">
        <f>G40/SUMPRODUCT((G7:G39&gt;0)*1)</f>
        <v>1</v>
      </c>
      <c r="H41" s="89"/>
      <c r="I41" s="89"/>
      <c r="J41" s="89"/>
      <c r="K41" s="89">
        <f>K40/SUMPRODUCT((K7:K39&gt;0)*1)</f>
        <v>7.1658240740740717E-2</v>
      </c>
      <c r="L41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12" priority="2" operator="equal">
      <formula>"APC"</formula>
    </cfRule>
  </conditionalFormatting>
  <conditionalFormatting sqref="F11:F20">
    <cfRule type="cellIs" dxfId="11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ySplit="6" topLeftCell="A11" activePane="bottomLeft" state="frozen"/>
      <selection pane="bottomLef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149</v>
      </c>
      <c r="D1" s="5"/>
      <c r="E1" s="5"/>
      <c r="F1" s="5"/>
    </row>
    <row r="2" spans="1:12">
      <c r="B2" s="5"/>
      <c r="C2" s="149" t="s">
        <v>24</v>
      </c>
      <c r="D2" s="5"/>
      <c r="E2" s="5"/>
      <c r="F2" s="5"/>
      <c r="L2" s="98" t="s">
        <v>151</v>
      </c>
    </row>
    <row r="3" spans="1:12">
      <c r="B3" s="5"/>
      <c r="C3" s="6" t="str">
        <f>PCIM!C3</f>
        <v>Bulan April 2026</v>
      </c>
      <c r="D3" s="5"/>
      <c r="E3" s="5"/>
      <c r="F3" s="5"/>
    </row>
    <row r="4" spans="1:12">
      <c r="B4" s="8"/>
      <c r="C4" s="47">
        <f>'Summary sales'!A4</f>
        <v>46113</v>
      </c>
      <c r="D4" s="8"/>
      <c r="E4" s="5"/>
      <c r="F4" s="5"/>
      <c r="J4" s="5" t="s">
        <v>152</v>
      </c>
      <c r="K4" s="28">
        <f>MAX(K7:K39)</f>
        <v>381.17041666666529</v>
      </c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62" t="s">
        <v>156</v>
      </c>
      <c r="I5" s="663"/>
      <c r="J5" s="675" t="s">
        <v>157</v>
      </c>
      <c r="K5" s="679" t="s">
        <v>158</v>
      </c>
      <c r="L5" s="673" t="s">
        <v>159</v>
      </c>
    </row>
    <row r="6" spans="1:12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209" t="s">
        <v>154</v>
      </c>
      <c r="J6" s="678"/>
      <c r="K6" s="680"/>
      <c r="L6" s="674"/>
    </row>
    <row r="7" spans="1:12">
      <c r="A7" s="72">
        <v>1</v>
      </c>
      <c r="B7" s="73">
        <f>C4</f>
        <v>46113</v>
      </c>
      <c r="C7" s="73">
        <f>C4</f>
        <v>46113</v>
      </c>
      <c r="D7" s="75">
        <v>0.33333333333333298</v>
      </c>
      <c r="E7" s="73">
        <f>C7+1</f>
        <v>46114</v>
      </c>
      <c r="F7" s="75">
        <v>0.33333333333333298</v>
      </c>
      <c r="G7" s="76">
        <f>IFERROR(((E7-C7)+(F7-D7)),"")</f>
        <v>1</v>
      </c>
      <c r="H7" s="208">
        <v>814775.62</v>
      </c>
      <c r="I7" s="208">
        <v>822344.38</v>
      </c>
      <c r="J7" s="77">
        <f t="shared" ref="J7:J12" si="0">I7-H7</f>
        <v>7568.7600000000093</v>
      </c>
      <c r="K7" s="91">
        <f t="shared" ref="K7:K12" si="1">J7/24</f>
        <v>315.36500000000041</v>
      </c>
      <c r="L7" s="99"/>
    </row>
    <row r="8" spans="1:12">
      <c r="A8" s="78">
        <f>A7+1</f>
        <v>2</v>
      </c>
      <c r="B8" s="74">
        <f>B7+1</f>
        <v>46114</v>
      </c>
      <c r="C8" s="74">
        <f t="shared" ref="C8:C36" si="2">B8</f>
        <v>46114</v>
      </c>
      <c r="D8" s="75">
        <f>D7</f>
        <v>0.33333333333333298</v>
      </c>
      <c r="E8" s="74">
        <f>C8+1</f>
        <v>46115</v>
      </c>
      <c r="F8" s="75">
        <v>0.33333333333333298</v>
      </c>
      <c r="G8" s="76">
        <f>IFERROR(((E8-C8)+(F8-D8)),"")</f>
        <v>1</v>
      </c>
      <c r="H8" s="77">
        <f t="shared" ref="H8:H36" si="3">I7</f>
        <v>822344.38</v>
      </c>
      <c r="I8" s="77">
        <v>830389.82</v>
      </c>
      <c r="J8" s="77">
        <f t="shared" si="0"/>
        <v>8045.4399999999441</v>
      </c>
      <c r="K8" s="91">
        <f t="shared" si="1"/>
        <v>335.22666666666436</v>
      </c>
      <c r="L8" s="101"/>
    </row>
    <row r="9" spans="1:12">
      <c r="A9" s="78">
        <f t="shared" ref="A9:B24" si="4">A8+1</f>
        <v>3</v>
      </c>
      <c r="B9" s="74">
        <f t="shared" si="4"/>
        <v>46115</v>
      </c>
      <c r="C9" s="74">
        <f t="shared" si="2"/>
        <v>46115</v>
      </c>
      <c r="D9" s="75">
        <f t="shared" ref="D9:D36" si="5">D8</f>
        <v>0.33333333333333298</v>
      </c>
      <c r="E9" s="74">
        <f t="shared" ref="E9:E36" si="6">C9+1</f>
        <v>46116</v>
      </c>
      <c r="F9" s="75">
        <v>0.33333333333333298</v>
      </c>
      <c r="G9" s="76">
        <f>IFERROR(((E9-C9)+(F9-D9)),"")</f>
        <v>1</v>
      </c>
      <c r="H9" s="77">
        <f t="shared" si="3"/>
        <v>830389.82</v>
      </c>
      <c r="I9" s="77">
        <v>833601.29</v>
      </c>
      <c r="J9" s="77">
        <f t="shared" si="0"/>
        <v>3211.4700000000885</v>
      </c>
      <c r="K9" s="91">
        <f t="shared" si="1"/>
        <v>133.8112500000037</v>
      </c>
      <c r="L9" s="101"/>
    </row>
    <row r="10" spans="1:12">
      <c r="A10" s="78">
        <f t="shared" si="4"/>
        <v>4</v>
      </c>
      <c r="B10" s="74">
        <f t="shared" si="4"/>
        <v>46116</v>
      </c>
      <c r="C10" s="74">
        <f t="shared" si="2"/>
        <v>46116</v>
      </c>
      <c r="D10" s="75">
        <f t="shared" si="5"/>
        <v>0.33333333333333298</v>
      </c>
      <c r="E10" s="74">
        <f t="shared" si="6"/>
        <v>46117</v>
      </c>
      <c r="F10" s="75">
        <v>0.33333333333333298</v>
      </c>
      <c r="G10" s="76">
        <f>IFERROR(((E10-C10)+(F10-D10)),"")</f>
        <v>1</v>
      </c>
      <c r="H10" s="77">
        <f t="shared" si="3"/>
        <v>833601.29</v>
      </c>
      <c r="I10" s="77">
        <v>833601.29</v>
      </c>
      <c r="J10" s="77">
        <f t="shared" si="0"/>
        <v>0</v>
      </c>
      <c r="K10" s="91">
        <f t="shared" si="1"/>
        <v>0</v>
      </c>
      <c r="L10" s="36" t="s">
        <v>169</v>
      </c>
    </row>
    <row r="11" spans="1:12">
      <c r="A11" s="78">
        <f t="shared" si="4"/>
        <v>5</v>
      </c>
      <c r="B11" s="74">
        <f t="shared" si="4"/>
        <v>46117</v>
      </c>
      <c r="C11" s="74">
        <f t="shared" si="2"/>
        <v>46117</v>
      </c>
      <c r="D11" s="75">
        <f t="shared" si="5"/>
        <v>0.33333333333333298</v>
      </c>
      <c r="E11" s="74">
        <f t="shared" si="6"/>
        <v>46118</v>
      </c>
      <c r="F11" s="75">
        <v>0.33333333333333298</v>
      </c>
      <c r="G11" s="76">
        <f t="shared" ref="G11:G36" si="7">IFERROR(((E11-C11)+(F11-D11)),"")</f>
        <v>1</v>
      </c>
      <c r="H11" s="77">
        <f t="shared" si="3"/>
        <v>833601.29</v>
      </c>
      <c r="I11" s="77">
        <v>833601.29</v>
      </c>
      <c r="J11" s="77">
        <f t="shared" si="0"/>
        <v>0</v>
      </c>
      <c r="K11" s="91">
        <f t="shared" si="1"/>
        <v>0</v>
      </c>
      <c r="L11" s="36" t="s">
        <v>169</v>
      </c>
    </row>
    <row r="12" spans="1:12">
      <c r="A12" s="78">
        <f t="shared" si="4"/>
        <v>6</v>
      </c>
      <c r="B12" s="74">
        <f t="shared" si="4"/>
        <v>46118</v>
      </c>
      <c r="C12" s="74">
        <f t="shared" si="2"/>
        <v>46118</v>
      </c>
      <c r="D12" s="75">
        <f t="shared" si="5"/>
        <v>0.33333333333333298</v>
      </c>
      <c r="E12" s="74">
        <f t="shared" si="6"/>
        <v>46119</v>
      </c>
      <c r="F12" s="75">
        <v>0.33333333333333298</v>
      </c>
      <c r="G12" s="76">
        <f t="shared" si="7"/>
        <v>1</v>
      </c>
      <c r="H12" s="77">
        <f t="shared" si="3"/>
        <v>833601.29</v>
      </c>
      <c r="I12" s="77">
        <v>841276.36</v>
      </c>
      <c r="J12" s="77">
        <f t="shared" si="0"/>
        <v>7675.0699999999488</v>
      </c>
      <c r="K12" s="91">
        <f t="shared" si="1"/>
        <v>319.79458333333122</v>
      </c>
      <c r="L12" s="101"/>
    </row>
    <row r="13" spans="1:12">
      <c r="A13" s="78">
        <f t="shared" si="4"/>
        <v>7</v>
      </c>
      <c r="B13" s="74">
        <f t="shared" si="4"/>
        <v>46119</v>
      </c>
      <c r="C13" s="74">
        <f t="shared" si="2"/>
        <v>46119</v>
      </c>
      <c r="D13" s="75">
        <f t="shared" si="5"/>
        <v>0.33333333333333298</v>
      </c>
      <c r="E13" s="74">
        <f t="shared" si="6"/>
        <v>46120</v>
      </c>
      <c r="F13" s="75">
        <v>0.33333333333333298</v>
      </c>
      <c r="G13" s="76">
        <f t="shared" si="7"/>
        <v>1</v>
      </c>
      <c r="H13" s="77">
        <f t="shared" si="3"/>
        <v>841276.36</v>
      </c>
      <c r="I13" s="77">
        <v>849642.17</v>
      </c>
      <c r="J13" s="77">
        <f t="shared" ref="J13" si="8">I13-H13</f>
        <v>8365.8100000000559</v>
      </c>
      <c r="K13" s="91">
        <f t="shared" ref="K13" si="9">J13/24</f>
        <v>348.57541666666901</v>
      </c>
      <c r="L13" s="101"/>
    </row>
    <row r="14" spans="1:12">
      <c r="A14" s="78">
        <f t="shared" si="4"/>
        <v>8</v>
      </c>
      <c r="B14" s="74">
        <f t="shared" si="4"/>
        <v>46120</v>
      </c>
      <c r="C14" s="74">
        <f t="shared" si="2"/>
        <v>46120</v>
      </c>
      <c r="D14" s="75">
        <f t="shared" si="5"/>
        <v>0.33333333333333298</v>
      </c>
      <c r="E14" s="74">
        <f t="shared" si="6"/>
        <v>46121</v>
      </c>
      <c r="F14" s="75">
        <v>0.33333333333333298</v>
      </c>
      <c r="G14" s="76">
        <f t="shared" si="7"/>
        <v>1</v>
      </c>
      <c r="H14" s="77">
        <f t="shared" si="3"/>
        <v>849642.17</v>
      </c>
      <c r="I14" s="77">
        <v>856555.76</v>
      </c>
      <c r="J14" s="77">
        <f t="shared" ref="J14" si="10">I14-H14</f>
        <v>6913.5899999999674</v>
      </c>
      <c r="K14" s="91">
        <f t="shared" ref="K14" si="11">J14/24</f>
        <v>288.06624999999866</v>
      </c>
      <c r="L14" s="101"/>
    </row>
    <row r="15" spans="1:12">
      <c r="A15" s="78">
        <f t="shared" si="4"/>
        <v>9</v>
      </c>
      <c r="B15" s="74">
        <f t="shared" si="4"/>
        <v>46121</v>
      </c>
      <c r="C15" s="74">
        <f t="shared" si="2"/>
        <v>46121</v>
      </c>
      <c r="D15" s="75">
        <f t="shared" si="5"/>
        <v>0.33333333333333298</v>
      </c>
      <c r="E15" s="74">
        <f t="shared" si="6"/>
        <v>46122</v>
      </c>
      <c r="F15" s="75">
        <v>0.33333333333333298</v>
      </c>
      <c r="G15" s="76">
        <f t="shared" si="7"/>
        <v>1</v>
      </c>
      <c r="H15" s="77">
        <f t="shared" si="3"/>
        <v>856555.76</v>
      </c>
      <c r="I15" s="77">
        <v>864238.45</v>
      </c>
      <c r="J15" s="77">
        <f t="shared" ref="J15:J36" si="12">I15-H15</f>
        <v>7682.6899999999441</v>
      </c>
      <c r="K15" s="91">
        <f t="shared" ref="K15:K36" si="13">J15/24</f>
        <v>320.11208333333099</v>
      </c>
      <c r="L15" s="101"/>
    </row>
    <row r="16" spans="1:12">
      <c r="A16" s="78">
        <f t="shared" si="4"/>
        <v>10</v>
      </c>
      <c r="B16" s="74">
        <f t="shared" si="4"/>
        <v>46122</v>
      </c>
      <c r="C16" s="74">
        <f t="shared" si="2"/>
        <v>46122</v>
      </c>
      <c r="D16" s="75">
        <f t="shared" si="5"/>
        <v>0.33333333333333298</v>
      </c>
      <c r="E16" s="74">
        <f t="shared" si="6"/>
        <v>46123</v>
      </c>
      <c r="F16" s="75">
        <v>0.33333333333333298</v>
      </c>
      <c r="G16" s="76">
        <f t="shared" si="7"/>
        <v>1</v>
      </c>
      <c r="H16" s="77">
        <f t="shared" si="3"/>
        <v>864238.45</v>
      </c>
      <c r="I16" s="77">
        <v>870123.66</v>
      </c>
      <c r="J16" s="77">
        <f t="shared" si="12"/>
        <v>5885.2100000000792</v>
      </c>
      <c r="K16" s="91">
        <f t="shared" si="13"/>
        <v>245.21708333333663</v>
      </c>
      <c r="L16" s="101"/>
    </row>
    <row r="17" spans="1:14">
      <c r="A17" s="78">
        <f t="shared" si="4"/>
        <v>11</v>
      </c>
      <c r="B17" s="74">
        <f t="shared" si="4"/>
        <v>46123</v>
      </c>
      <c r="C17" s="74">
        <f t="shared" si="2"/>
        <v>46123</v>
      </c>
      <c r="D17" s="75">
        <f t="shared" si="5"/>
        <v>0.33333333333333298</v>
      </c>
      <c r="E17" s="74">
        <f t="shared" si="6"/>
        <v>46124</v>
      </c>
      <c r="F17" s="75">
        <v>0.33333333333333298</v>
      </c>
      <c r="G17" s="76">
        <f t="shared" si="7"/>
        <v>1</v>
      </c>
      <c r="H17" s="77">
        <f t="shared" si="3"/>
        <v>870123.66</v>
      </c>
      <c r="I17" s="77">
        <v>870123.66</v>
      </c>
      <c r="J17" s="77">
        <f t="shared" si="12"/>
        <v>0</v>
      </c>
      <c r="K17" s="91">
        <f t="shared" si="13"/>
        <v>0</v>
      </c>
      <c r="L17" s="36" t="s">
        <v>169</v>
      </c>
    </row>
    <row r="18" spans="1:14">
      <c r="A18" s="78">
        <f t="shared" si="4"/>
        <v>12</v>
      </c>
      <c r="B18" s="74">
        <f t="shared" si="4"/>
        <v>46124</v>
      </c>
      <c r="C18" s="74">
        <f t="shared" si="2"/>
        <v>46124</v>
      </c>
      <c r="D18" s="75">
        <f t="shared" si="5"/>
        <v>0.33333333333333298</v>
      </c>
      <c r="E18" s="74">
        <f t="shared" si="6"/>
        <v>46125</v>
      </c>
      <c r="F18" s="75">
        <v>0.33333333333333298</v>
      </c>
      <c r="G18" s="76">
        <f t="shared" si="7"/>
        <v>1</v>
      </c>
      <c r="H18" s="77">
        <f t="shared" si="3"/>
        <v>870123.66</v>
      </c>
      <c r="I18" s="77">
        <v>870123.66</v>
      </c>
      <c r="J18" s="77">
        <f t="shared" ref="J18" si="14">I18-H18</f>
        <v>0</v>
      </c>
      <c r="K18" s="91">
        <f t="shared" ref="K18" si="15">J18/24</f>
        <v>0</v>
      </c>
      <c r="L18" s="36" t="s">
        <v>169</v>
      </c>
    </row>
    <row r="19" spans="1:14">
      <c r="A19" s="78">
        <f t="shared" si="4"/>
        <v>13</v>
      </c>
      <c r="B19" s="74">
        <f t="shared" si="4"/>
        <v>46125</v>
      </c>
      <c r="C19" s="74">
        <f t="shared" si="2"/>
        <v>46125</v>
      </c>
      <c r="D19" s="75">
        <f t="shared" si="5"/>
        <v>0.33333333333333298</v>
      </c>
      <c r="E19" s="74">
        <f t="shared" si="6"/>
        <v>46126</v>
      </c>
      <c r="F19" s="75">
        <v>0.33333333333333298</v>
      </c>
      <c r="G19" s="76">
        <f t="shared" si="7"/>
        <v>1</v>
      </c>
      <c r="H19" s="77">
        <f t="shared" si="3"/>
        <v>870123.66</v>
      </c>
      <c r="I19" s="77">
        <v>875854.79</v>
      </c>
      <c r="J19" s="77">
        <f t="shared" si="12"/>
        <v>5731.1300000000047</v>
      </c>
      <c r="K19" s="91">
        <f t="shared" si="13"/>
        <v>238.79708333333352</v>
      </c>
      <c r="L19" s="101"/>
      <c r="N19" s="3"/>
    </row>
    <row r="20" spans="1:14">
      <c r="A20" s="78">
        <f t="shared" si="4"/>
        <v>14</v>
      </c>
      <c r="B20" s="74">
        <f t="shared" si="4"/>
        <v>46126</v>
      </c>
      <c r="C20" s="74">
        <f t="shared" si="2"/>
        <v>46126</v>
      </c>
      <c r="D20" s="75">
        <f t="shared" si="5"/>
        <v>0.33333333333333298</v>
      </c>
      <c r="E20" s="74">
        <f t="shared" si="6"/>
        <v>46127</v>
      </c>
      <c r="F20" s="75">
        <v>0.33333333333333298</v>
      </c>
      <c r="G20" s="76">
        <f t="shared" si="7"/>
        <v>1</v>
      </c>
      <c r="H20" s="77">
        <f t="shared" si="3"/>
        <v>875854.79</v>
      </c>
      <c r="I20" s="77">
        <v>883523.41</v>
      </c>
      <c r="J20" s="77">
        <f t="shared" si="12"/>
        <v>7668.6199999999953</v>
      </c>
      <c r="K20" s="91">
        <f t="shared" si="13"/>
        <v>319.52583333333314</v>
      </c>
      <c r="L20" s="101"/>
    </row>
    <row r="21" spans="1:14">
      <c r="A21" s="78">
        <f t="shared" si="4"/>
        <v>15</v>
      </c>
      <c r="B21" s="74">
        <f t="shared" si="4"/>
        <v>46127</v>
      </c>
      <c r="C21" s="74">
        <f t="shared" si="2"/>
        <v>46127</v>
      </c>
      <c r="D21" s="75">
        <f t="shared" si="5"/>
        <v>0.33333333333333298</v>
      </c>
      <c r="E21" s="74">
        <f t="shared" si="6"/>
        <v>46128</v>
      </c>
      <c r="F21" s="75">
        <v>0.33333333333333298</v>
      </c>
      <c r="G21" s="76">
        <f t="shared" si="7"/>
        <v>1</v>
      </c>
      <c r="H21" s="77">
        <f t="shared" si="3"/>
        <v>883523.41</v>
      </c>
      <c r="I21" s="77">
        <v>892455.3</v>
      </c>
      <c r="J21" s="77">
        <f t="shared" si="12"/>
        <v>8931.890000000014</v>
      </c>
      <c r="K21" s="91">
        <f t="shared" si="13"/>
        <v>372.1620833333339</v>
      </c>
      <c r="L21" s="101"/>
    </row>
    <row r="22" spans="1:14">
      <c r="A22" s="78">
        <f t="shared" si="4"/>
        <v>16</v>
      </c>
      <c r="B22" s="74">
        <f t="shared" si="4"/>
        <v>46128</v>
      </c>
      <c r="C22" s="74">
        <f t="shared" si="2"/>
        <v>46128</v>
      </c>
      <c r="D22" s="75">
        <f t="shared" si="5"/>
        <v>0.33333333333333298</v>
      </c>
      <c r="E22" s="74">
        <f t="shared" si="6"/>
        <v>46129</v>
      </c>
      <c r="F22" s="75">
        <v>0.33333333333333298</v>
      </c>
      <c r="G22" s="76">
        <f t="shared" si="7"/>
        <v>1</v>
      </c>
      <c r="H22" s="77">
        <f t="shared" si="3"/>
        <v>892455.3</v>
      </c>
      <c r="I22" s="77">
        <v>901603.39</v>
      </c>
      <c r="J22" s="77">
        <f t="shared" si="12"/>
        <v>9148.0899999999674</v>
      </c>
      <c r="K22" s="91">
        <f t="shared" si="13"/>
        <v>381.17041666666529</v>
      </c>
      <c r="L22" s="101"/>
    </row>
    <row r="23" spans="1:14">
      <c r="A23" s="78">
        <f t="shared" si="4"/>
        <v>17</v>
      </c>
      <c r="B23" s="74">
        <f t="shared" si="4"/>
        <v>46129</v>
      </c>
      <c r="C23" s="74">
        <f t="shared" si="2"/>
        <v>46129</v>
      </c>
      <c r="D23" s="75">
        <f t="shared" si="5"/>
        <v>0.33333333333333298</v>
      </c>
      <c r="E23" s="74">
        <f t="shared" si="6"/>
        <v>46130</v>
      </c>
      <c r="F23" s="75">
        <v>0.33333333333333298</v>
      </c>
      <c r="G23" s="76">
        <f t="shared" si="7"/>
        <v>1</v>
      </c>
      <c r="H23" s="77">
        <f t="shared" si="3"/>
        <v>901603.39</v>
      </c>
      <c r="I23" s="77">
        <v>903767.69</v>
      </c>
      <c r="J23" s="77">
        <f t="shared" si="12"/>
        <v>2164.2999999999302</v>
      </c>
      <c r="K23" s="91">
        <f t="shared" si="13"/>
        <v>90.179166666663761</v>
      </c>
      <c r="L23" s="101"/>
    </row>
    <row r="24" spans="1:14">
      <c r="A24" s="78">
        <f t="shared" si="4"/>
        <v>18</v>
      </c>
      <c r="B24" s="74">
        <f t="shared" si="4"/>
        <v>46130</v>
      </c>
      <c r="C24" s="74">
        <f t="shared" si="2"/>
        <v>46130</v>
      </c>
      <c r="D24" s="75">
        <f t="shared" si="5"/>
        <v>0.33333333333333298</v>
      </c>
      <c r="E24" s="74">
        <f t="shared" si="6"/>
        <v>46131</v>
      </c>
      <c r="F24" s="75">
        <v>0.33333333333333298</v>
      </c>
      <c r="G24" s="76">
        <f t="shared" si="7"/>
        <v>1</v>
      </c>
      <c r="H24" s="77">
        <f t="shared" si="3"/>
        <v>903767.69</v>
      </c>
      <c r="I24" s="77">
        <v>903767.69</v>
      </c>
      <c r="J24" s="77">
        <f t="shared" si="12"/>
        <v>0</v>
      </c>
      <c r="K24" s="91">
        <f t="shared" si="13"/>
        <v>0</v>
      </c>
      <c r="L24" s="36" t="s">
        <v>169</v>
      </c>
    </row>
    <row r="25" spans="1:14">
      <c r="A25" s="78">
        <f t="shared" ref="A25:B36" si="16">A24+1</f>
        <v>19</v>
      </c>
      <c r="B25" s="74">
        <f t="shared" si="16"/>
        <v>46131</v>
      </c>
      <c r="C25" s="74">
        <f t="shared" si="2"/>
        <v>46131</v>
      </c>
      <c r="D25" s="75">
        <f t="shared" si="5"/>
        <v>0.33333333333333298</v>
      </c>
      <c r="E25" s="74">
        <f t="shared" si="6"/>
        <v>46132</v>
      </c>
      <c r="F25" s="75">
        <v>0.33333333333333298</v>
      </c>
      <c r="G25" s="76">
        <f t="shared" si="7"/>
        <v>1</v>
      </c>
      <c r="H25" s="77">
        <f t="shared" si="3"/>
        <v>903767.69</v>
      </c>
      <c r="I25" s="77">
        <v>903767.69</v>
      </c>
      <c r="J25" s="77">
        <f t="shared" ref="J25" si="17">I25-H25</f>
        <v>0</v>
      </c>
      <c r="K25" s="91">
        <f t="shared" ref="K25" si="18">J25/24</f>
        <v>0</v>
      </c>
      <c r="L25" s="36" t="s">
        <v>169</v>
      </c>
    </row>
    <row r="26" spans="1:14">
      <c r="A26" s="78">
        <f t="shared" si="16"/>
        <v>20</v>
      </c>
      <c r="B26" s="74">
        <f t="shared" si="16"/>
        <v>46132</v>
      </c>
      <c r="C26" s="74">
        <f t="shared" si="2"/>
        <v>46132</v>
      </c>
      <c r="D26" s="75">
        <f t="shared" si="5"/>
        <v>0.33333333333333298</v>
      </c>
      <c r="E26" s="74">
        <f t="shared" si="6"/>
        <v>46133</v>
      </c>
      <c r="F26" s="75">
        <v>0.33333333333333298</v>
      </c>
      <c r="G26" s="76">
        <f t="shared" si="7"/>
        <v>1</v>
      </c>
      <c r="H26" s="77">
        <f t="shared" si="3"/>
        <v>903767.69</v>
      </c>
      <c r="I26" s="77">
        <v>905396.82</v>
      </c>
      <c r="J26" s="77">
        <f t="shared" si="12"/>
        <v>1629.1300000000047</v>
      </c>
      <c r="K26" s="91">
        <f t="shared" si="13"/>
        <v>67.880416666666861</v>
      </c>
      <c r="L26" s="101"/>
    </row>
    <row r="27" spans="1:14">
      <c r="A27" s="78">
        <f t="shared" si="16"/>
        <v>21</v>
      </c>
      <c r="B27" s="74">
        <f t="shared" si="16"/>
        <v>46133</v>
      </c>
      <c r="C27" s="74">
        <f t="shared" si="2"/>
        <v>46133</v>
      </c>
      <c r="D27" s="75">
        <f t="shared" si="5"/>
        <v>0.33333333333333298</v>
      </c>
      <c r="E27" s="74">
        <f t="shared" si="6"/>
        <v>46134</v>
      </c>
      <c r="F27" s="75">
        <v>0.33333333333333298</v>
      </c>
      <c r="G27" s="76">
        <f t="shared" si="7"/>
        <v>1</v>
      </c>
      <c r="H27" s="77">
        <f t="shared" si="3"/>
        <v>905396.82</v>
      </c>
      <c r="I27" s="77">
        <v>906485.84</v>
      </c>
      <c r="J27" s="77">
        <f t="shared" si="12"/>
        <v>1089.0200000000186</v>
      </c>
      <c r="K27" s="91">
        <f t="shared" si="13"/>
        <v>45.375833333334107</v>
      </c>
      <c r="L27" s="101"/>
    </row>
    <row r="28" spans="1:14">
      <c r="A28" s="78">
        <f t="shared" si="16"/>
        <v>22</v>
      </c>
      <c r="B28" s="74">
        <f t="shared" si="16"/>
        <v>46134</v>
      </c>
      <c r="C28" s="74">
        <f t="shared" si="2"/>
        <v>46134</v>
      </c>
      <c r="D28" s="75">
        <f t="shared" si="5"/>
        <v>0.33333333333333298</v>
      </c>
      <c r="E28" s="74">
        <f t="shared" si="6"/>
        <v>46135</v>
      </c>
      <c r="F28" s="75">
        <v>0.33333333333333298</v>
      </c>
      <c r="G28" s="76">
        <f t="shared" si="7"/>
        <v>1</v>
      </c>
      <c r="H28" s="77">
        <f t="shared" si="3"/>
        <v>906485.84</v>
      </c>
      <c r="I28" s="77">
        <v>913744.91</v>
      </c>
      <c r="J28" s="77">
        <f t="shared" si="12"/>
        <v>7259.0700000000652</v>
      </c>
      <c r="K28" s="91">
        <f t="shared" si="13"/>
        <v>302.46125000000274</v>
      </c>
      <c r="L28" s="101"/>
    </row>
    <row r="29" spans="1:14">
      <c r="A29" s="78">
        <f t="shared" si="16"/>
        <v>23</v>
      </c>
      <c r="B29" s="74">
        <f t="shared" si="16"/>
        <v>46135</v>
      </c>
      <c r="C29" s="74">
        <f t="shared" si="2"/>
        <v>46135</v>
      </c>
      <c r="D29" s="75">
        <f t="shared" si="5"/>
        <v>0.33333333333333298</v>
      </c>
      <c r="E29" s="74">
        <f t="shared" si="6"/>
        <v>46136</v>
      </c>
      <c r="F29" s="75">
        <v>0.33333333333333298</v>
      </c>
      <c r="G29" s="76">
        <f t="shared" si="7"/>
        <v>1</v>
      </c>
      <c r="H29" s="77">
        <f t="shared" si="3"/>
        <v>913744.91</v>
      </c>
      <c r="I29" s="77">
        <v>920932.03</v>
      </c>
      <c r="J29" s="77">
        <f t="shared" si="12"/>
        <v>7187.1199999999953</v>
      </c>
      <c r="K29" s="91">
        <f t="shared" si="13"/>
        <v>299.46333333333314</v>
      </c>
      <c r="L29" s="101"/>
    </row>
    <row r="30" spans="1:14">
      <c r="A30" s="78">
        <f t="shared" si="16"/>
        <v>24</v>
      </c>
      <c r="B30" s="74">
        <f t="shared" si="16"/>
        <v>46136</v>
      </c>
      <c r="C30" s="74">
        <f t="shared" si="2"/>
        <v>46136</v>
      </c>
      <c r="D30" s="75">
        <f t="shared" si="5"/>
        <v>0.33333333333333298</v>
      </c>
      <c r="E30" s="74">
        <f t="shared" si="6"/>
        <v>46137</v>
      </c>
      <c r="F30" s="75">
        <v>0.33333333333333298</v>
      </c>
      <c r="G30" s="76">
        <f t="shared" si="7"/>
        <v>1</v>
      </c>
      <c r="H30" s="77">
        <f t="shared" si="3"/>
        <v>920932.03</v>
      </c>
      <c r="I30" s="77">
        <v>927608.14</v>
      </c>
      <c r="J30" s="77">
        <f t="shared" si="12"/>
        <v>6676.109999999986</v>
      </c>
      <c r="K30" s="91">
        <f t="shared" si="13"/>
        <v>278.17124999999942</v>
      </c>
      <c r="L30" s="101"/>
    </row>
    <row r="31" spans="1:14">
      <c r="A31" s="78">
        <f t="shared" si="16"/>
        <v>25</v>
      </c>
      <c r="B31" s="74">
        <f t="shared" si="16"/>
        <v>46137</v>
      </c>
      <c r="C31" s="74">
        <f t="shared" si="2"/>
        <v>46137</v>
      </c>
      <c r="D31" s="75">
        <f t="shared" si="5"/>
        <v>0.33333333333333298</v>
      </c>
      <c r="E31" s="74">
        <f t="shared" si="6"/>
        <v>46138</v>
      </c>
      <c r="F31" s="75">
        <v>0.33333333333333298</v>
      </c>
      <c r="G31" s="76">
        <f t="shared" si="7"/>
        <v>1</v>
      </c>
      <c r="H31" s="77">
        <f t="shared" si="3"/>
        <v>927608.14</v>
      </c>
      <c r="I31" s="77">
        <v>927608.14</v>
      </c>
      <c r="J31" s="77">
        <f t="shared" si="12"/>
        <v>0</v>
      </c>
      <c r="K31" s="91">
        <f t="shared" si="13"/>
        <v>0</v>
      </c>
      <c r="L31" s="36" t="s">
        <v>169</v>
      </c>
    </row>
    <row r="32" spans="1:14">
      <c r="A32" s="78">
        <f t="shared" si="16"/>
        <v>26</v>
      </c>
      <c r="B32" s="74">
        <f t="shared" si="16"/>
        <v>46138</v>
      </c>
      <c r="C32" s="74">
        <f t="shared" si="2"/>
        <v>46138</v>
      </c>
      <c r="D32" s="75">
        <f t="shared" si="5"/>
        <v>0.33333333333333298</v>
      </c>
      <c r="E32" s="74">
        <f t="shared" si="6"/>
        <v>46139</v>
      </c>
      <c r="F32" s="75">
        <v>0.33333333333333298</v>
      </c>
      <c r="G32" s="76">
        <f t="shared" si="7"/>
        <v>1</v>
      </c>
      <c r="H32" s="77">
        <f t="shared" si="3"/>
        <v>927608.14</v>
      </c>
      <c r="I32" s="77">
        <v>930872.38</v>
      </c>
      <c r="J32" s="77">
        <f t="shared" si="12"/>
        <v>3264.2399999999907</v>
      </c>
      <c r="K32" s="91">
        <f t="shared" si="13"/>
        <v>136.00999999999962</v>
      </c>
      <c r="L32" s="101"/>
    </row>
    <row r="33" spans="1:12">
      <c r="A33" s="78">
        <f t="shared" si="16"/>
        <v>27</v>
      </c>
      <c r="B33" s="74">
        <f t="shared" si="16"/>
        <v>46139</v>
      </c>
      <c r="C33" s="74">
        <f t="shared" si="2"/>
        <v>46139</v>
      </c>
      <c r="D33" s="75">
        <f t="shared" si="5"/>
        <v>0.33333333333333298</v>
      </c>
      <c r="E33" s="74">
        <f t="shared" si="6"/>
        <v>46140</v>
      </c>
      <c r="F33" s="75">
        <v>0.33333333333333298</v>
      </c>
      <c r="G33" s="76">
        <f t="shared" si="7"/>
        <v>1</v>
      </c>
      <c r="H33" s="77">
        <f t="shared" si="3"/>
        <v>930872.38</v>
      </c>
      <c r="I33" s="208">
        <v>936899.66</v>
      </c>
      <c r="J33" s="77">
        <f t="shared" si="12"/>
        <v>6027.2800000000279</v>
      </c>
      <c r="K33" s="91">
        <f t="shared" si="13"/>
        <v>251.13666666666782</v>
      </c>
      <c r="L33" s="101"/>
    </row>
    <row r="34" spans="1:12">
      <c r="A34" s="78">
        <f t="shared" si="16"/>
        <v>28</v>
      </c>
      <c r="B34" s="74">
        <f t="shared" si="16"/>
        <v>46140</v>
      </c>
      <c r="C34" s="74">
        <f t="shared" si="2"/>
        <v>46140</v>
      </c>
      <c r="D34" s="75">
        <f t="shared" si="5"/>
        <v>0.33333333333333298</v>
      </c>
      <c r="E34" s="74">
        <f t="shared" si="6"/>
        <v>46141</v>
      </c>
      <c r="F34" s="75">
        <v>0.33333333333333298</v>
      </c>
      <c r="G34" s="76">
        <f t="shared" si="7"/>
        <v>1</v>
      </c>
      <c r="H34" s="77">
        <f t="shared" si="3"/>
        <v>936899.66</v>
      </c>
      <c r="I34" s="208">
        <v>942109.84</v>
      </c>
      <c r="J34" s="77">
        <f t="shared" si="12"/>
        <v>5210.1799999999348</v>
      </c>
      <c r="K34" s="91">
        <f t="shared" si="13"/>
        <v>217.09083333333061</v>
      </c>
      <c r="L34" s="101"/>
    </row>
    <row r="35" spans="1:12">
      <c r="A35" s="78">
        <f t="shared" si="16"/>
        <v>29</v>
      </c>
      <c r="B35" s="74">
        <f t="shared" si="16"/>
        <v>46141</v>
      </c>
      <c r="C35" s="74">
        <f t="shared" si="2"/>
        <v>46141</v>
      </c>
      <c r="D35" s="75">
        <f t="shared" si="5"/>
        <v>0.33333333333333298</v>
      </c>
      <c r="E35" s="74">
        <f t="shared" si="6"/>
        <v>46142</v>
      </c>
      <c r="F35" s="75">
        <v>0.33333333333333298</v>
      </c>
      <c r="G35" s="76">
        <f t="shared" si="7"/>
        <v>1</v>
      </c>
      <c r="H35" s="77">
        <f t="shared" si="3"/>
        <v>942109.84</v>
      </c>
      <c r="I35" s="208">
        <v>947442.05</v>
      </c>
      <c r="J35" s="77">
        <f t="shared" si="12"/>
        <v>5332.2100000000792</v>
      </c>
      <c r="K35" s="91">
        <f t="shared" si="13"/>
        <v>222.17541666666997</v>
      </c>
      <c r="L35" s="101"/>
    </row>
    <row r="36" spans="1:12">
      <c r="A36" s="78">
        <f t="shared" si="16"/>
        <v>30</v>
      </c>
      <c r="B36" s="74">
        <f t="shared" si="16"/>
        <v>46142</v>
      </c>
      <c r="C36" s="74">
        <f t="shared" si="2"/>
        <v>46142</v>
      </c>
      <c r="D36" s="75">
        <f t="shared" si="5"/>
        <v>0.33333333333333298</v>
      </c>
      <c r="E36" s="74">
        <f t="shared" si="6"/>
        <v>46143</v>
      </c>
      <c r="F36" s="75">
        <v>0.33333333333333298</v>
      </c>
      <c r="G36" s="76">
        <f t="shared" si="7"/>
        <v>1</v>
      </c>
      <c r="H36" s="77">
        <f t="shared" si="3"/>
        <v>947442.05</v>
      </c>
      <c r="I36" s="208">
        <v>953048.58</v>
      </c>
      <c r="J36" s="77">
        <f t="shared" si="12"/>
        <v>5606.5299999999115</v>
      </c>
      <c r="K36" s="91">
        <f t="shared" si="13"/>
        <v>233.60541666666299</v>
      </c>
      <c r="L36" s="101"/>
    </row>
    <row r="37" spans="1:12">
      <c r="A37" s="78"/>
      <c r="B37" s="74"/>
      <c r="C37" s="74"/>
      <c r="D37" s="75"/>
      <c r="E37" s="74"/>
      <c r="F37" s="75"/>
      <c r="G37" s="76"/>
      <c r="H37" s="77"/>
      <c r="I37" s="208"/>
      <c r="J37" s="77"/>
      <c r="K37" s="91"/>
      <c r="L37" s="36"/>
    </row>
    <row r="38" spans="1:12">
      <c r="A38" s="78"/>
      <c r="B38" s="74"/>
      <c r="C38" s="74"/>
      <c r="D38" s="75"/>
      <c r="E38" s="74"/>
      <c r="F38" s="75"/>
      <c r="G38" s="76"/>
      <c r="H38" s="77"/>
      <c r="I38" s="208"/>
      <c r="J38" s="77"/>
      <c r="K38" s="91"/>
      <c r="L38" s="36"/>
    </row>
    <row r="39" spans="1:12">
      <c r="A39" s="78"/>
      <c r="B39" s="74"/>
      <c r="C39" s="74"/>
      <c r="D39" s="75"/>
      <c r="E39" s="74"/>
      <c r="F39" s="75"/>
      <c r="G39" s="76"/>
      <c r="H39" s="77"/>
      <c r="I39" s="208"/>
      <c r="J39" s="77"/>
      <c r="K39" s="91"/>
      <c r="L39" s="101"/>
    </row>
    <row r="40" spans="1:12">
      <c r="A40" s="82" t="s">
        <v>7</v>
      </c>
      <c r="B40" s="83"/>
      <c r="C40" s="83"/>
      <c r="D40" s="83"/>
      <c r="E40" s="83"/>
      <c r="F40" s="83"/>
      <c r="G40" s="84">
        <f>SUM(G7:G39)</f>
        <v>30</v>
      </c>
      <c r="H40" s="85"/>
      <c r="I40" s="85"/>
      <c r="J40" s="93">
        <f>SUM(J7:J39)</f>
        <v>138272.95999999996</v>
      </c>
      <c r="K40" s="93">
        <f>AVERAGE(K7:K39)</f>
        <v>192.04577777777774</v>
      </c>
      <c r="L40" s="94"/>
    </row>
    <row r="41" spans="1:12">
      <c r="A41" s="86" t="s">
        <v>127</v>
      </c>
      <c r="B41" s="87"/>
      <c r="C41" s="87"/>
      <c r="D41" s="87"/>
      <c r="E41" s="87"/>
      <c r="F41" s="87"/>
      <c r="G41" s="88">
        <f>G40/SUMPRODUCT((G7:G39&gt;0)*1)</f>
        <v>1</v>
      </c>
      <c r="H41" s="89"/>
      <c r="I41" s="89"/>
      <c r="J41" s="89"/>
      <c r="K41" s="89">
        <f>K40/SUMPRODUCT((K7:K39&gt;0)*1)</f>
        <v>8.3498164251207712</v>
      </c>
      <c r="L41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10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ySplit="6" topLeftCell="A11" activePane="bottomLeft" state="frozen"/>
      <selection pane="bottomLef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149</v>
      </c>
      <c r="D1" s="5"/>
      <c r="E1" s="5"/>
      <c r="F1" s="5"/>
    </row>
    <row r="2" spans="1:12">
      <c r="B2" s="5"/>
      <c r="C2" s="149" t="s">
        <v>25</v>
      </c>
      <c r="D2" s="5"/>
      <c r="E2" s="5"/>
      <c r="F2" s="5"/>
      <c r="L2" s="98" t="s">
        <v>151</v>
      </c>
    </row>
    <row r="3" spans="1:12">
      <c r="B3" s="5"/>
      <c r="C3" s="6" t="str">
        <f>PCIM!C3</f>
        <v>Bulan April 2026</v>
      </c>
      <c r="D3" s="5"/>
      <c r="E3" s="5"/>
      <c r="F3" s="5"/>
    </row>
    <row r="4" spans="1:12">
      <c r="B4" s="8"/>
      <c r="C4" s="47">
        <f>'Summary sales'!A4</f>
        <v>46113</v>
      </c>
      <c r="D4" s="8"/>
      <c r="E4" s="5"/>
      <c r="F4" s="5"/>
      <c r="J4" s="5" t="s">
        <v>152</v>
      </c>
      <c r="K4" s="28">
        <f>MAX(K7:K39)</f>
        <v>424.80166666666628</v>
      </c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62" t="s">
        <v>156</v>
      </c>
      <c r="I5" s="663"/>
      <c r="J5" s="675" t="s">
        <v>157</v>
      </c>
      <c r="K5" s="679" t="s">
        <v>158</v>
      </c>
      <c r="L5" s="673" t="s">
        <v>159</v>
      </c>
    </row>
    <row r="6" spans="1:12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209" t="s">
        <v>154</v>
      </c>
      <c r="J6" s="678"/>
      <c r="K6" s="680"/>
      <c r="L6" s="674"/>
    </row>
    <row r="7" spans="1:12">
      <c r="A7" s="72">
        <v>1</v>
      </c>
      <c r="B7" s="73">
        <f>C4</f>
        <v>46113</v>
      </c>
      <c r="C7" s="73">
        <f>C4</f>
        <v>46113</v>
      </c>
      <c r="D7" s="207">
        <v>0.33333333333333298</v>
      </c>
      <c r="E7" s="73">
        <f>C7+1</f>
        <v>46114</v>
      </c>
      <c r="F7" s="207">
        <v>0.33333333333333298</v>
      </c>
      <c r="G7" s="76">
        <f>IFERROR(((E7-C7)+(F7-D7)),"")</f>
        <v>1</v>
      </c>
      <c r="H7" s="208">
        <v>459520.5</v>
      </c>
      <c r="I7" s="208">
        <v>463174.3</v>
      </c>
      <c r="J7" s="77">
        <f t="shared" ref="J7:J12" si="0">I7-H7</f>
        <v>3653.7999999999884</v>
      </c>
      <c r="K7" s="91">
        <f t="shared" ref="K7:K12" si="1">J7/24</f>
        <v>152.24166666666619</v>
      </c>
      <c r="L7" s="99"/>
    </row>
    <row r="8" spans="1:12">
      <c r="A8" s="78">
        <f>A7+1</f>
        <v>2</v>
      </c>
      <c r="B8" s="74">
        <f>B7+1</f>
        <v>46114</v>
      </c>
      <c r="C8" s="74">
        <f t="shared" ref="C8:C36" si="2">B8</f>
        <v>46114</v>
      </c>
      <c r="D8" s="75">
        <f>D7</f>
        <v>0.33333333333333298</v>
      </c>
      <c r="E8" s="74">
        <f>C8+1</f>
        <v>46115</v>
      </c>
      <c r="F8" s="75">
        <v>0.33333333333333298</v>
      </c>
      <c r="G8" s="76">
        <f>IFERROR(((E8-C8)+(F8-D8)),"")</f>
        <v>1</v>
      </c>
      <c r="H8" s="77">
        <f t="shared" ref="H8:H36" si="3">I7</f>
        <v>463174.3</v>
      </c>
      <c r="I8" s="77">
        <v>467367.28</v>
      </c>
      <c r="J8" s="77">
        <f t="shared" si="0"/>
        <v>4192.9800000000396</v>
      </c>
      <c r="K8" s="91">
        <f t="shared" si="1"/>
        <v>174.70750000000166</v>
      </c>
      <c r="L8" s="101"/>
    </row>
    <row r="9" spans="1:12">
      <c r="A9" s="78">
        <f t="shared" ref="A9:B24" si="4">A8+1</f>
        <v>3</v>
      </c>
      <c r="B9" s="74">
        <f t="shared" si="4"/>
        <v>46115</v>
      </c>
      <c r="C9" s="74">
        <f t="shared" si="2"/>
        <v>46115</v>
      </c>
      <c r="D9" s="75">
        <f t="shared" ref="D9:D36" si="5">D8</f>
        <v>0.33333333333333298</v>
      </c>
      <c r="E9" s="74">
        <f t="shared" ref="E9:E36" si="6">C9+1</f>
        <v>46116</v>
      </c>
      <c r="F9" s="75">
        <v>0.33333333333333298</v>
      </c>
      <c r="G9" s="76">
        <f>IFERROR(((E9-C9)+(F9-D9)),"")</f>
        <v>1</v>
      </c>
      <c r="H9" s="77">
        <f t="shared" si="3"/>
        <v>467367.28</v>
      </c>
      <c r="I9" s="77">
        <v>470486.07</v>
      </c>
      <c r="J9" s="77">
        <f t="shared" si="0"/>
        <v>3118.789999999979</v>
      </c>
      <c r="K9" s="91">
        <f t="shared" si="1"/>
        <v>129.94958333333247</v>
      </c>
      <c r="L9" s="101"/>
    </row>
    <row r="10" spans="1:12">
      <c r="A10" s="78">
        <f t="shared" si="4"/>
        <v>4</v>
      </c>
      <c r="B10" s="74">
        <f t="shared" si="4"/>
        <v>46116</v>
      </c>
      <c r="C10" s="74">
        <f t="shared" si="2"/>
        <v>46116</v>
      </c>
      <c r="D10" s="75">
        <f t="shared" si="5"/>
        <v>0.33333333333333298</v>
      </c>
      <c r="E10" s="74">
        <f t="shared" si="6"/>
        <v>46117</v>
      </c>
      <c r="F10" s="75">
        <v>0.33333333333333298</v>
      </c>
      <c r="G10" s="76">
        <f>IFERROR(((E10-C10)+(F10-D10)),"")</f>
        <v>1</v>
      </c>
      <c r="H10" s="77">
        <f t="shared" si="3"/>
        <v>470486.07</v>
      </c>
      <c r="I10" s="77">
        <v>473803.5</v>
      </c>
      <c r="J10" s="77">
        <f t="shared" si="0"/>
        <v>3317.429999999993</v>
      </c>
      <c r="K10" s="91">
        <f t="shared" si="1"/>
        <v>138.22624999999971</v>
      </c>
      <c r="L10" s="36"/>
    </row>
    <row r="11" spans="1:12">
      <c r="A11" s="78">
        <f t="shared" si="4"/>
        <v>5</v>
      </c>
      <c r="B11" s="74">
        <f t="shared" si="4"/>
        <v>46117</v>
      </c>
      <c r="C11" s="74">
        <f t="shared" si="2"/>
        <v>46117</v>
      </c>
      <c r="D11" s="75">
        <f t="shared" si="5"/>
        <v>0.33333333333333298</v>
      </c>
      <c r="E11" s="74">
        <f t="shared" si="6"/>
        <v>46118</v>
      </c>
      <c r="F11" s="75">
        <v>0.33333333333333298</v>
      </c>
      <c r="G11" s="76">
        <f t="shared" ref="G11:G36" si="7">IFERROR(((E11-C11)+(F11-D11)),"")</f>
        <v>1</v>
      </c>
      <c r="H11" s="77">
        <f t="shared" si="3"/>
        <v>473803.5</v>
      </c>
      <c r="I11" s="77">
        <v>476534.51</v>
      </c>
      <c r="J11" s="77">
        <f t="shared" si="0"/>
        <v>2731.0100000000093</v>
      </c>
      <c r="K11" s="91">
        <f t="shared" si="1"/>
        <v>113.79208333333372</v>
      </c>
      <c r="L11" s="101"/>
    </row>
    <row r="12" spans="1:12">
      <c r="A12" s="78">
        <f t="shared" si="4"/>
        <v>6</v>
      </c>
      <c r="B12" s="74">
        <f t="shared" si="4"/>
        <v>46118</v>
      </c>
      <c r="C12" s="74">
        <f t="shared" si="2"/>
        <v>46118</v>
      </c>
      <c r="D12" s="75">
        <f t="shared" si="5"/>
        <v>0.33333333333333298</v>
      </c>
      <c r="E12" s="74">
        <f t="shared" si="6"/>
        <v>46119</v>
      </c>
      <c r="F12" s="75">
        <v>0.33333333333333298</v>
      </c>
      <c r="G12" s="76">
        <f t="shared" si="7"/>
        <v>1</v>
      </c>
      <c r="H12" s="77">
        <f t="shared" si="3"/>
        <v>476534.51</v>
      </c>
      <c r="I12" s="77">
        <v>480262.41</v>
      </c>
      <c r="J12" s="77">
        <f t="shared" si="0"/>
        <v>3727.8999999999651</v>
      </c>
      <c r="K12" s="91">
        <f t="shared" si="1"/>
        <v>155.3291666666652</v>
      </c>
      <c r="L12" s="101"/>
    </row>
    <row r="13" spans="1:12">
      <c r="A13" s="78">
        <f t="shared" si="4"/>
        <v>7</v>
      </c>
      <c r="B13" s="74">
        <f t="shared" si="4"/>
        <v>46119</v>
      </c>
      <c r="C13" s="74">
        <f t="shared" si="2"/>
        <v>46119</v>
      </c>
      <c r="D13" s="75">
        <f t="shared" si="5"/>
        <v>0.33333333333333298</v>
      </c>
      <c r="E13" s="74">
        <f t="shared" si="6"/>
        <v>46120</v>
      </c>
      <c r="F13" s="75">
        <v>0.33333333333333298</v>
      </c>
      <c r="G13" s="76">
        <f t="shared" si="7"/>
        <v>1</v>
      </c>
      <c r="H13" s="77">
        <f t="shared" si="3"/>
        <v>480262.41</v>
      </c>
      <c r="I13" s="77">
        <v>484007.19</v>
      </c>
      <c r="J13" s="77">
        <f t="shared" ref="J13" si="8">I13-H13</f>
        <v>3744.7800000000279</v>
      </c>
      <c r="K13" s="91">
        <f t="shared" ref="K13" si="9">J13/24</f>
        <v>156.03250000000116</v>
      </c>
      <c r="L13" s="101"/>
    </row>
    <row r="14" spans="1:12">
      <c r="A14" s="78">
        <f t="shared" si="4"/>
        <v>8</v>
      </c>
      <c r="B14" s="74">
        <f t="shared" si="4"/>
        <v>46120</v>
      </c>
      <c r="C14" s="74">
        <f t="shared" si="2"/>
        <v>46120</v>
      </c>
      <c r="D14" s="75">
        <f t="shared" si="5"/>
        <v>0.33333333333333298</v>
      </c>
      <c r="E14" s="74">
        <f t="shared" si="6"/>
        <v>46121</v>
      </c>
      <c r="F14" s="75">
        <v>0.33333333333333298</v>
      </c>
      <c r="G14" s="76">
        <f t="shared" si="7"/>
        <v>1</v>
      </c>
      <c r="H14" s="77">
        <f t="shared" si="3"/>
        <v>484007.19</v>
      </c>
      <c r="I14" s="77">
        <v>487091.3</v>
      </c>
      <c r="J14" s="77">
        <f t="shared" ref="J14" si="10">I14-H14</f>
        <v>3084.109999999986</v>
      </c>
      <c r="K14" s="91">
        <f t="shared" ref="K14" si="11">J14/24</f>
        <v>128.50458333333276</v>
      </c>
      <c r="L14" s="101"/>
    </row>
    <row r="15" spans="1:12">
      <c r="A15" s="78">
        <f t="shared" si="4"/>
        <v>9</v>
      </c>
      <c r="B15" s="74">
        <f t="shared" si="4"/>
        <v>46121</v>
      </c>
      <c r="C15" s="74">
        <f t="shared" si="2"/>
        <v>46121</v>
      </c>
      <c r="D15" s="75">
        <f t="shared" si="5"/>
        <v>0.33333333333333298</v>
      </c>
      <c r="E15" s="74">
        <f t="shared" si="6"/>
        <v>46122</v>
      </c>
      <c r="F15" s="75">
        <v>0.33333333333333298</v>
      </c>
      <c r="G15" s="76">
        <f t="shared" si="7"/>
        <v>1</v>
      </c>
      <c r="H15" s="77">
        <f t="shared" si="3"/>
        <v>487091.3</v>
      </c>
      <c r="I15" s="77">
        <v>490877.06</v>
      </c>
      <c r="J15" s="77">
        <f t="shared" ref="J15:J36" si="12">I15-H15</f>
        <v>3785.7600000000093</v>
      </c>
      <c r="K15" s="91">
        <f t="shared" ref="K15:K36" si="13">J15/24</f>
        <v>157.74000000000038</v>
      </c>
      <c r="L15" s="101"/>
    </row>
    <row r="16" spans="1:12">
      <c r="A16" s="78">
        <f t="shared" si="4"/>
        <v>10</v>
      </c>
      <c r="B16" s="74">
        <f t="shared" si="4"/>
        <v>46122</v>
      </c>
      <c r="C16" s="74">
        <f t="shared" si="2"/>
        <v>46122</v>
      </c>
      <c r="D16" s="75">
        <f t="shared" si="5"/>
        <v>0.33333333333333298</v>
      </c>
      <c r="E16" s="74">
        <f t="shared" si="6"/>
        <v>46123</v>
      </c>
      <c r="F16" s="75">
        <v>0.33333333333333298</v>
      </c>
      <c r="G16" s="76">
        <f t="shared" si="7"/>
        <v>1</v>
      </c>
      <c r="H16" s="77">
        <f t="shared" si="3"/>
        <v>490877.06</v>
      </c>
      <c r="I16" s="77">
        <v>494687.45</v>
      </c>
      <c r="J16" s="77">
        <f t="shared" si="12"/>
        <v>3810.390000000014</v>
      </c>
      <c r="K16" s="91">
        <f t="shared" si="13"/>
        <v>158.76625000000058</v>
      </c>
      <c r="L16" s="101"/>
    </row>
    <row r="17" spans="1:14">
      <c r="A17" s="78">
        <f t="shared" si="4"/>
        <v>11</v>
      </c>
      <c r="B17" s="74">
        <f t="shared" si="4"/>
        <v>46123</v>
      </c>
      <c r="C17" s="74">
        <f t="shared" si="2"/>
        <v>46123</v>
      </c>
      <c r="D17" s="75">
        <f t="shared" si="5"/>
        <v>0.33333333333333298</v>
      </c>
      <c r="E17" s="74">
        <f t="shared" si="6"/>
        <v>46124</v>
      </c>
      <c r="F17" s="75">
        <v>0.33333333333333298</v>
      </c>
      <c r="G17" s="76">
        <f t="shared" si="7"/>
        <v>1</v>
      </c>
      <c r="H17" s="77">
        <f t="shared" si="3"/>
        <v>494687.45</v>
      </c>
      <c r="I17" s="77">
        <v>498312.18</v>
      </c>
      <c r="J17" s="77">
        <f t="shared" si="12"/>
        <v>3624.7299999999814</v>
      </c>
      <c r="K17" s="91">
        <f t="shared" si="13"/>
        <v>151.0304166666659</v>
      </c>
      <c r="L17" s="101"/>
    </row>
    <row r="18" spans="1:14">
      <c r="A18" s="78">
        <f t="shared" si="4"/>
        <v>12</v>
      </c>
      <c r="B18" s="74">
        <f t="shared" si="4"/>
        <v>46124</v>
      </c>
      <c r="C18" s="74">
        <f t="shared" si="2"/>
        <v>46124</v>
      </c>
      <c r="D18" s="75">
        <f t="shared" si="5"/>
        <v>0.33333333333333298</v>
      </c>
      <c r="E18" s="74">
        <f t="shared" si="6"/>
        <v>46125</v>
      </c>
      <c r="F18" s="75">
        <v>0.33333333333333298</v>
      </c>
      <c r="G18" s="76">
        <f t="shared" si="7"/>
        <v>1</v>
      </c>
      <c r="H18" s="77">
        <f t="shared" si="3"/>
        <v>498312.18</v>
      </c>
      <c r="I18" s="77">
        <v>501070.59</v>
      </c>
      <c r="J18" s="77">
        <f t="shared" si="12"/>
        <v>2758.4100000000326</v>
      </c>
      <c r="K18" s="91">
        <f t="shared" si="13"/>
        <v>114.93375000000135</v>
      </c>
      <c r="L18" s="101"/>
    </row>
    <row r="19" spans="1:14">
      <c r="A19" s="78">
        <f t="shared" si="4"/>
        <v>13</v>
      </c>
      <c r="B19" s="74">
        <f t="shared" si="4"/>
        <v>46125</v>
      </c>
      <c r="C19" s="74">
        <f t="shared" si="2"/>
        <v>46125</v>
      </c>
      <c r="D19" s="75">
        <f t="shared" si="5"/>
        <v>0.33333333333333298</v>
      </c>
      <c r="E19" s="74">
        <f t="shared" si="6"/>
        <v>46126</v>
      </c>
      <c r="F19" s="75">
        <v>0.33333333333333298</v>
      </c>
      <c r="G19" s="76">
        <f t="shared" si="7"/>
        <v>1</v>
      </c>
      <c r="H19" s="77">
        <f t="shared" si="3"/>
        <v>501070.59</v>
      </c>
      <c r="I19" s="77">
        <v>504605.2</v>
      </c>
      <c r="J19" s="77">
        <f t="shared" si="12"/>
        <v>3534.609999999986</v>
      </c>
      <c r="K19" s="91">
        <f t="shared" si="13"/>
        <v>147.27541666666608</v>
      </c>
      <c r="L19" s="101"/>
      <c r="N19" s="3"/>
    </row>
    <row r="20" spans="1:14">
      <c r="A20" s="78">
        <f t="shared" si="4"/>
        <v>14</v>
      </c>
      <c r="B20" s="74">
        <f t="shared" si="4"/>
        <v>46126</v>
      </c>
      <c r="C20" s="74">
        <f t="shared" si="2"/>
        <v>46126</v>
      </c>
      <c r="D20" s="75">
        <f t="shared" si="5"/>
        <v>0.33333333333333298</v>
      </c>
      <c r="E20" s="74">
        <f t="shared" si="6"/>
        <v>46127</v>
      </c>
      <c r="F20" s="75">
        <v>0.33333333333333298</v>
      </c>
      <c r="G20" s="76">
        <f t="shared" si="7"/>
        <v>1</v>
      </c>
      <c r="H20" s="77">
        <f t="shared" si="3"/>
        <v>504605.2</v>
      </c>
      <c r="I20" s="77">
        <v>507523.26</v>
      </c>
      <c r="J20" s="77">
        <f t="shared" si="12"/>
        <v>2918.0599999999977</v>
      </c>
      <c r="K20" s="91">
        <f t="shared" si="13"/>
        <v>121.58583333333324</v>
      </c>
      <c r="L20" s="101"/>
    </row>
    <row r="21" spans="1:14">
      <c r="A21" s="78">
        <f t="shared" si="4"/>
        <v>15</v>
      </c>
      <c r="B21" s="74">
        <f t="shared" si="4"/>
        <v>46127</v>
      </c>
      <c r="C21" s="74">
        <f t="shared" si="2"/>
        <v>46127</v>
      </c>
      <c r="D21" s="75">
        <f t="shared" si="5"/>
        <v>0.33333333333333298</v>
      </c>
      <c r="E21" s="74">
        <f t="shared" si="6"/>
        <v>46128</v>
      </c>
      <c r="F21" s="75">
        <v>0.33333333333333298</v>
      </c>
      <c r="G21" s="76">
        <f t="shared" si="7"/>
        <v>1</v>
      </c>
      <c r="H21" s="77">
        <f t="shared" si="3"/>
        <v>507523.26</v>
      </c>
      <c r="I21" s="77">
        <v>510988.48</v>
      </c>
      <c r="J21" s="77">
        <f t="shared" si="12"/>
        <v>3465.2199999999721</v>
      </c>
      <c r="K21" s="91">
        <f t="shared" si="13"/>
        <v>144.38416666666549</v>
      </c>
      <c r="L21" s="101"/>
    </row>
    <row r="22" spans="1:14">
      <c r="A22" s="78">
        <f t="shared" si="4"/>
        <v>16</v>
      </c>
      <c r="B22" s="74">
        <f t="shared" si="4"/>
        <v>46128</v>
      </c>
      <c r="C22" s="74">
        <f t="shared" si="2"/>
        <v>46128</v>
      </c>
      <c r="D22" s="75">
        <f t="shared" si="5"/>
        <v>0.33333333333333298</v>
      </c>
      <c r="E22" s="74">
        <f t="shared" si="6"/>
        <v>46129</v>
      </c>
      <c r="F22" s="75">
        <v>0.33333333333333298</v>
      </c>
      <c r="G22" s="76">
        <f t="shared" si="7"/>
        <v>1</v>
      </c>
      <c r="H22" s="77">
        <f t="shared" si="3"/>
        <v>510988.48</v>
      </c>
      <c r="I22" s="77">
        <v>514931.35</v>
      </c>
      <c r="J22" s="77">
        <f t="shared" si="12"/>
        <v>3942.8699999999953</v>
      </c>
      <c r="K22" s="91">
        <f t="shared" si="13"/>
        <v>164.2862499999998</v>
      </c>
      <c r="L22" s="101"/>
    </row>
    <row r="23" spans="1:14">
      <c r="A23" s="78">
        <f t="shared" si="4"/>
        <v>17</v>
      </c>
      <c r="B23" s="74">
        <f t="shared" si="4"/>
        <v>46129</v>
      </c>
      <c r="C23" s="74">
        <f t="shared" si="2"/>
        <v>46129</v>
      </c>
      <c r="D23" s="75">
        <f t="shared" si="5"/>
        <v>0.33333333333333298</v>
      </c>
      <c r="E23" s="74">
        <f t="shared" si="6"/>
        <v>46130</v>
      </c>
      <c r="F23" s="75">
        <v>0.33333333333333298</v>
      </c>
      <c r="G23" s="76">
        <f t="shared" si="7"/>
        <v>1</v>
      </c>
      <c r="H23" s="77">
        <f t="shared" si="3"/>
        <v>514931.35</v>
      </c>
      <c r="I23" s="77">
        <v>518342.77</v>
      </c>
      <c r="J23" s="77">
        <f t="shared" si="12"/>
        <v>3411.4200000000419</v>
      </c>
      <c r="K23" s="91">
        <f t="shared" si="13"/>
        <v>142.14250000000175</v>
      </c>
      <c r="L23" s="101"/>
    </row>
    <row r="24" spans="1:14">
      <c r="A24" s="78">
        <f t="shared" si="4"/>
        <v>18</v>
      </c>
      <c r="B24" s="74">
        <f t="shared" si="4"/>
        <v>46130</v>
      </c>
      <c r="C24" s="74">
        <f t="shared" si="2"/>
        <v>46130</v>
      </c>
      <c r="D24" s="75">
        <f t="shared" si="5"/>
        <v>0.33333333333333298</v>
      </c>
      <c r="E24" s="74">
        <f t="shared" si="6"/>
        <v>46131</v>
      </c>
      <c r="F24" s="75">
        <v>0.33333333333333298</v>
      </c>
      <c r="G24" s="76">
        <f t="shared" si="7"/>
        <v>1</v>
      </c>
      <c r="H24" s="77">
        <f t="shared" si="3"/>
        <v>518342.77</v>
      </c>
      <c r="I24" s="77">
        <v>521093.97</v>
      </c>
      <c r="J24" s="77">
        <f t="shared" si="12"/>
        <v>2751.1999999999534</v>
      </c>
      <c r="K24" s="91">
        <f t="shared" si="13"/>
        <v>114.63333333333139</v>
      </c>
      <c r="L24" s="101"/>
    </row>
    <row r="25" spans="1:14">
      <c r="A25" s="78">
        <f t="shared" ref="A25:B36" si="14">A24+1</f>
        <v>19</v>
      </c>
      <c r="B25" s="74">
        <f t="shared" si="14"/>
        <v>46131</v>
      </c>
      <c r="C25" s="74">
        <f t="shared" si="2"/>
        <v>46131</v>
      </c>
      <c r="D25" s="75">
        <f t="shared" si="5"/>
        <v>0.33333333333333298</v>
      </c>
      <c r="E25" s="74">
        <f t="shared" si="6"/>
        <v>46132</v>
      </c>
      <c r="F25" s="75">
        <v>0.33333333333333298</v>
      </c>
      <c r="G25" s="76">
        <f t="shared" si="7"/>
        <v>1</v>
      </c>
      <c r="H25" s="77">
        <f t="shared" si="3"/>
        <v>521093.97</v>
      </c>
      <c r="I25" s="77">
        <v>523737.8</v>
      </c>
      <c r="J25" s="77">
        <f t="shared" si="12"/>
        <v>2643.8300000000163</v>
      </c>
      <c r="K25" s="91">
        <f t="shared" si="13"/>
        <v>110.15958333333401</v>
      </c>
      <c r="L25" s="101"/>
    </row>
    <row r="26" spans="1:14">
      <c r="A26" s="78">
        <f t="shared" si="14"/>
        <v>20</v>
      </c>
      <c r="B26" s="74">
        <f t="shared" si="14"/>
        <v>46132</v>
      </c>
      <c r="C26" s="74">
        <f t="shared" si="2"/>
        <v>46132</v>
      </c>
      <c r="D26" s="75">
        <f t="shared" si="5"/>
        <v>0.33333333333333298</v>
      </c>
      <c r="E26" s="74">
        <f t="shared" si="6"/>
        <v>46133</v>
      </c>
      <c r="F26" s="75">
        <v>0.33333333333333298</v>
      </c>
      <c r="G26" s="76">
        <f t="shared" si="7"/>
        <v>1</v>
      </c>
      <c r="H26" s="77">
        <f t="shared" si="3"/>
        <v>523737.8</v>
      </c>
      <c r="I26" s="77">
        <v>528110</v>
      </c>
      <c r="J26" s="77">
        <f t="shared" si="12"/>
        <v>4372.2000000000116</v>
      </c>
      <c r="K26" s="91">
        <f t="shared" si="13"/>
        <v>182.17500000000049</v>
      </c>
      <c r="L26" s="101"/>
    </row>
    <row r="27" spans="1:14">
      <c r="A27" s="78">
        <f t="shared" si="14"/>
        <v>21</v>
      </c>
      <c r="B27" s="74">
        <f t="shared" si="14"/>
        <v>46133</v>
      </c>
      <c r="C27" s="74">
        <f t="shared" si="2"/>
        <v>46133</v>
      </c>
      <c r="D27" s="75">
        <f t="shared" si="5"/>
        <v>0.33333333333333298</v>
      </c>
      <c r="E27" s="74">
        <f t="shared" si="6"/>
        <v>46134</v>
      </c>
      <c r="F27" s="75">
        <v>0.33333333333333298</v>
      </c>
      <c r="G27" s="76">
        <f t="shared" si="7"/>
        <v>1</v>
      </c>
      <c r="H27" s="77">
        <f t="shared" si="3"/>
        <v>528110</v>
      </c>
      <c r="I27" s="77">
        <v>532012.01</v>
      </c>
      <c r="J27" s="77">
        <f t="shared" si="12"/>
        <v>3902.0100000000093</v>
      </c>
      <c r="K27" s="91">
        <f t="shared" si="13"/>
        <v>162.58375000000038</v>
      </c>
      <c r="L27" s="101"/>
    </row>
    <row r="28" spans="1:14">
      <c r="A28" s="78">
        <f t="shared" si="14"/>
        <v>22</v>
      </c>
      <c r="B28" s="74">
        <f t="shared" si="14"/>
        <v>46134</v>
      </c>
      <c r="C28" s="74">
        <f t="shared" si="2"/>
        <v>46134</v>
      </c>
      <c r="D28" s="75">
        <f t="shared" si="5"/>
        <v>0.33333333333333298</v>
      </c>
      <c r="E28" s="74">
        <f t="shared" si="6"/>
        <v>46135</v>
      </c>
      <c r="F28" s="75">
        <v>0.33333333333333298</v>
      </c>
      <c r="G28" s="76">
        <f t="shared" si="7"/>
        <v>1</v>
      </c>
      <c r="H28" s="77">
        <f t="shared" si="3"/>
        <v>532012.01</v>
      </c>
      <c r="I28" s="77">
        <v>535772.12</v>
      </c>
      <c r="J28" s="77">
        <f t="shared" si="12"/>
        <v>3760.109999999986</v>
      </c>
      <c r="K28" s="91">
        <f t="shared" si="13"/>
        <v>156.67124999999942</v>
      </c>
      <c r="L28" s="101"/>
    </row>
    <row r="29" spans="1:14">
      <c r="A29" s="78">
        <f t="shared" si="14"/>
        <v>23</v>
      </c>
      <c r="B29" s="74">
        <f t="shared" si="14"/>
        <v>46135</v>
      </c>
      <c r="C29" s="74">
        <f t="shared" si="2"/>
        <v>46135</v>
      </c>
      <c r="D29" s="75">
        <f t="shared" si="5"/>
        <v>0.33333333333333298</v>
      </c>
      <c r="E29" s="74">
        <f t="shared" si="6"/>
        <v>46136</v>
      </c>
      <c r="F29" s="75">
        <v>0.33333333333333298</v>
      </c>
      <c r="G29" s="76">
        <f t="shared" si="7"/>
        <v>1</v>
      </c>
      <c r="H29" s="77">
        <f t="shared" si="3"/>
        <v>535772.12</v>
      </c>
      <c r="I29" s="77">
        <v>539874.23</v>
      </c>
      <c r="J29" s="77">
        <f t="shared" si="12"/>
        <v>4102.109999999986</v>
      </c>
      <c r="K29" s="91">
        <f t="shared" si="13"/>
        <v>170.92124999999942</v>
      </c>
      <c r="L29" s="101"/>
    </row>
    <row r="30" spans="1:14">
      <c r="A30" s="78">
        <f t="shared" si="14"/>
        <v>24</v>
      </c>
      <c r="B30" s="74">
        <f t="shared" si="14"/>
        <v>46136</v>
      </c>
      <c r="C30" s="74">
        <f t="shared" si="2"/>
        <v>46136</v>
      </c>
      <c r="D30" s="75">
        <f t="shared" si="5"/>
        <v>0.33333333333333298</v>
      </c>
      <c r="E30" s="74">
        <f t="shared" si="6"/>
        <v>46137</v>
      </c>
      <c r="F30" s="75">
        <v>0.33333333333333298</v>
      </c>
      <c r="G30" s="76">
        <f t="shared" si="7"/>
        <v>1</v>
      </c>
      <c r="H30" s="77">
        <f t="shared" si="3"/>
        <v>539874.23</v>
      </c>
      <c r="I30" s="77">
        <v>545194.68000000005</v>
      </c>
      <c r="J30" s="77">
        <f t="shared" si="12"/>
        <v>5320.4500000000698</v>
      </c>
      <c r="K30" s="91">
        <f t="shared" si="13"/>
        <v>221.68541666666957</v>
      </c>
      <c r="L30" s="101"/>
    </row>
    <row r="31" spans="1:14">
      <c r="A31" s="78">
        <f t="shared" si="14"/>
        <v>25</v>
      </c>
      <c r="B31" s="74">
        <f t="shared" si="14"/>
        <v>46137</v>
      </c>
      <c r="C31" s="74">
        <f t="shared" si="2"/>
        <v>46137</v>
      </c>
      <c r="D31" s="75">
        <f t="shared" si="5"/>
        <v>0.33333333333333298</v>
      </c>
      <c r="E31" s="74">
        <f t="shared" si="6"/>
        <v>46138</v>
      </c>
      <c r="F31" s="75">
        <v>0.33333333333333298</v>
      </c>
      <c r="G31" s="76">
        <f t="shared" si="7"/>
        <v>1</v>
      </c>
      <c r="H31" s="77">
        <f t="shared" si="3"/>
        <v>545194.68000000005</v>
      </c>
      <c r="I31" s="77">
        <v>554583.99</v>
      </c>
      <c r="J31" s="77">
        <f t="shared" si="12"/>
        <v>9389.3099999999395</v>
      </c>
      <c r="K31" s="91">
        <f t="shared" si="13"/>
        <v>391.2212499999975</v>
      </c>
      <c r="L31" s="101"/>
    </row>
    <row r="32" spans="1:14">
      <c r="A32" s="78">
        <f t="shared" si="14"/>
        <v>26</v>
      </c>
      <c r="B32" s="74">
        <f t="shared" si="14"/>
        <v>46138</v>
      </c>
      <c r="C32" s="74">
        <f t="shared" si="2"/>
        <v>46138</v>
      </c>
      <c r="D32" s="75">
        <f t="shared" si="5"/>
        <v>0.33333333333333298</v>
      </c>
      <c r="E32" s="74">
        <f t="shared" si="6"/>
        <v>46139</v>
      </c>
      <c r="F32" s="75">
        <v>0.33333333333333298</v>
      </c>
      <c r="G32" s="76">
        <f t="shared" si="7"/>
        <v>1</v>
      </c>
      <c r="H32" s="77">
        <f t="shared" si="3"/>
        <v>554583.99</v>
      </c>
      <c r="I32" s="77">
        <v>564779.23</v>
      </c>
      <c r="J32" s="77">
        <f t="shared" si="12"/>
        <v>10195.239999999991</v>
      </c>
      <c r="K32" s="91">
        <f t="shared" si="13"/>
        <v>424.80166666666628</v>
      </c>
      <c r="L32" s="101"/>
    </row>
    <row r="33" spans="1:12">
      <c r="A33" s="78">
        <f t="shared" si="14"/>
        <v>27</v>
      </c>
      <c r="B33" s="74">
        <f t="shared" si="14"/>
        <v>46139</v>
      </c>
      <c r="C33" s="74">
        <f t="shared" si="2"/>
        <v>46139</v>
      </c>
      <c r="D33" s="75">
        <f t="shared" si="5"/>
        <v>0.33333333333333298</v>
      </c>
      <c r="E33" s="74">
        <f t="shared" si="6"/>
        <v>46140</v>
      </c>
      <c r="F33" s="75">
        <v>0.33333333333333298</v>
      </c>
      <c r="G33" s="76">
        <f t="shared" si="7"/>
        <v>1</v>
      </c>
      <c r="H33" s="77">
        <f t="shared" si="3"/>
        <v>564779.23</v>
      </c>
      <c r="I33" s="208">
        <v>574787.69999999995</v>
      </c>
      <c r="J33" s="77">
        <f t="shared" si="12"/>
        <v>10008.469999999972</v>
      </c>
      <c r="K33" s="91">
        <f t="shared" si="13"/>
        <v>417.01958333333215</v>
      </c>
      <c r="L33" s="101"/>
    </row>
    <row r="34" spans="1:12">
      <c r="A34" s="78">
        <f t="shared" si="14"/>
        <v>28</v>
      </c>
      <c r="B34" s="74">
        <f t="shared" si="14"/>
        <v>46140</v>
      </c>
      <c r="C34" s="74">
        <f t="shared" si="2"/>
        <v>46140</v>
      </c>
      <c r="D34" s="75">
        <f t="shared" si="5"/>
        <v>0.33333333333333298</v>
      </c>
      <c r="E34" s="74">
        <f t="shared" si="6"/>
        <v>46141</v>
      </c>
      <c r="F34" s="75">
        <v>0.33333333333333298</v>
      </c>
      <c r="G34" s="76">
        <f t="shared" si="7"/>
        <v>1</v>
      </c>
      <c r="H34" s="77">
        <f t="shared" si="3"/>
        <v>574787.69999999995</v>
      </c>
      <c r="I34" s="208">
        <v>583434.28</v>
      </c>
      <c r="J34" s="77">
        <f t="shared" si="12"/>
        <v>8646.5800000000745</v>
      </c>
      <c r="K34" s="91">
        <f t="shared" si="13"/>
        <v>360.27416666666977</v>
      </c>
      <c r="L34" s="101"/>
    </row>
    <row r="35" spans="1:12">
      <c r="A35" s="78">
        <f t="shared" si="14"/>
        <v>29</v>
      </c>
      <c r="B35" s="74">
        <f t="shared" si="14"/>
        <v>46141</v>
      </c>
      <c r="C35" s="74">
        <f t="shared" si="2"/>
        <v>46141</v>
      </c>
      <c r="D35" s="75">
        <f t="shared" si="5"/>
        <v>0.33333333333333298</v>
      </c>
      <c r="E35" s="74">
        <f t="shared" si="6"/>
        <v>46142</v>
      </c>
      <c r="F35" s="75">
        <v>0.33333333333333298</v>
      </c>
      <c r="G35" s="76">
        <f t="shared" si="7"/>
        <v>1</v>
      </c>
      <c r="H35" s="77">
        <f t="shared" si="3"/>
        <v>583434.28</v>
      </c>
      <c r="I35" s="208">
        <v>589768.98</v>
      </c>
      <c r="J35" s="77">
        <f t="shared" si="12"/>
        <v>6334.6999999999534</v>
      </c>
      <c r="K35" s="91">
        <f t="shared" si="13"/>
        <v>263.94583333333139</v>
      </c>
      <c r="L35" s="101"/>
    </row>
    <row r="36" spans="1:12">
      <c r="A36" s="78">
        <f t="shared" si="14"/>
        <v>30</v>
      </c>
      <c r="B36" s="74">
        <f t="shared" si="14"/>
        <v>46142</v>
      </c>
      <c r="C36" s="74">
        <f t="shared" si="2"/>
        <v>46142</v>
      </c>
      <c r="D36" s="75">
        <f t="shared" si="5"/>
        <v>0.33333333333333298</v>
      </c>
      <c r="E36" s="74">
        <f t="shared" si="6"/>
        <v>46143</v>
      </c>
      <c r="F36" s="75">
        <v>0.33333333333333298</v>
      </c>
      <c r="G36" s="76">
        <f t="shared" si="7"/>
        <v>1</v>
      </c>
      <c r="H36" s="77">
        <f t="shared" si="3"/>
        <v>589768.98</v>
      </c>
      <c r="I36" s="208">
        <v>592158.76</v>
      </c>
      <c r="J36" s="77">
        <f t="shared" si="12"/>
        <v>2389.7800000000279</v>
      </c>
      <c r="K36" s="91">
        <f t="shared" si="13"/>
        <v>99.574166666667836</v>
      </c>
      <c r="L36" s="101"/>
    </row>
    <row r="37" spans="1:12">
      <c r="A37" s="78"/>
      <c r="B37" s="74"/>
      <c r="C37" s="74"/>
      <c r="D37" s="75"/>
      <c r="E37" s="74"/>
      <c r="F37" s="75"/>
      <c r="G37" s="76"/>
      <c r="H37" s="77"/>
      <c r="I37" s="208"/>
      <c r="J37" s="77"/>
      <c r="K37" s="91"/>
      <c r="L37" s="36"/>
    </row>
    <row r="38" spans="1:12">
      <c r="A38" s="78"/>
      <c r="B38" s="74"/>
      <c r="C38" s="74"/>
      <c r="D38" s="75"/>
      <c r="E38" s="74"/>
      <c r="F38" s="75"/>
      <c r="G38" s="76"/>
      <c r="H38" s="77"/>
      <c r="I38" s="208"/>
      <c r="J38" s="77"/>
      <c r="K38" s="91"/>
      <c r="L38" s="36"/>
    </row>
    <row r="39" spans="1:12">
      <c r="A39" s="78"/>
      <c r="B39" s="74"/>
      <c r="C39" s="74"/>
      <c r="D39" s="75"/>
      <c r="E39" s="74"/>
      <c r="F39" s="75"/>
      <c r="G39" s="76"/>
      <c r="H39" s="77"/>
      <c r="I39" s="208"/>
      <c r="J39" s="77"/>
      <c r="K39" s="91"/>
      <c r="L39" s="101"/>
    </row>
    <row r="40" spans="1:12">
      <c r="A40" s="82" t="s">
        <v>7</v>
      </c>
      <c r="B40" s="83"/>
      <c r="C40" s="83"/>
      <c r="D40" s="83"/>
      <c r="E40" s="83"/>
      <c r="F40" s="83"/>
      <c r="G40" s="84">
        <f>SUM(G7:G39)</f>
        <v>30</v>
      </c>
      <c r="H40" s="85"/>
      <c r="I40" s="85"/>
      <c r="J40" s="93">
        <f>SUM(J7:J39)</f>
        <v>132638.26</v>
      </c>
      <c r="K40" s="93">
        <f>AVERAGE(K7:K39)</f>
        <v>184.21980555555555</v>
      </c>
      <c r="L40" s="94"/>
    </row>
    <row r="41" spans="1:12">
      <c r="A41" s="86" t="s">
        <v>127</v>
      </c>
      <c r="B41" s="87"/>
      <c r="C41" s="87"/>
      <c r="D41" s="87"/>
      <c r="E41" s="87"/>
      <c r="F41" s="87"/>
      <c r="G41" s="88">
        <f>G40/SUMPRODUCT((G7:G39&gt;0)*1)</f>
        <v>1</v>
      </c>
      <c r="H41" s="89"/>
      <c r="I41" s="89"/>
      <c r="J41" s="89"/>
      <c r="K41" s="89">
        <f>K40/SUMPRODUCT((K7:K39&gt;0)*1)</f>
        <v>6.140660185185185</v>
      </c>
      <c r="L41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9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xSplit="3" ySplit="6" topLeftCell="D8" activePane="bottomRight" state="frozen"/>
      <selection pane="topRight"/>
      <selection pane="bottomLeft"/>
      <selection pane="bottomRight" activeCell="H36" sqref="H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149</v>
      </c>
      <c r="D1" s="5"/>
      <c r="E1" s="5"/>
      <c r="F1" s="5"/>
    </row>
    <row r="2" spans="1:12">
      <c r="B2" s="5"/>
      <c r="C2" s="149" t="s">
        <v>179</v>
      </c>
      <c r="D2" s="5"/>
      <c r="E2" s="5"/>
      <c r="F2" s="5"/>
      <c r="L2" s="98" t="s">
        <v>151</v>
      </c>
    </row>
    <row r="3" spans="1:12">
      <c r="B3" s="5"/>
      <c r="C3" s="6" t="str">
        <f>PCIM!C3</f>
        <v>Bulan April 2026</v>
      </c>
      <c r="D3" s="5"/>
      <c r="E3" s="5"/>
      <c r="F3" s="5"/>
    </row>
    <row r="4" spans="1:12">
      <c r="B4" s="8"/>
      <c r="C4" s="47">
        <f>'Summary sales'!A4</f>
        <v>46113</v>
      </c>
      <c r="D4" s="8"/>
      <c r="E4" s="5"/>
      <c r="F4" s="5"/>
      <c r="J4" s="5" t="s">
        <v>152</v>
      </c>
      <c r="K4" s="28">
        <f>MAX(K7:K39)</f>
        <v>67.407916666668214</v>
      </c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62" t="s">
        <v>156</v>
      </c>
      <c r="I5" s="663"/>
      <c r="J5" s="675" t="s">
        <v>157</v>
      </c>
      <c r="K5" s="679" t="s">
        <v>158</v>
      </c>
      <c r="L5" s="673" t="s">
        <v>159</v>
      </c>
    </row>
    <row r="6" spans="1:12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209" t="s">
        <v>154</v>
      </c>
      <c r="J6" s="678"/>
      <c r="K6" s="680"/>
      <c r="L6" s="674"/>
    </row>
    <row r="7" spans="1:12">
      <c r="A7" s="72">
        <v>1</v>
      </c>
      <c r="B7" s="73">
        <f>C4</f>
        <v>46113</v>
      </c>
      <c r="C7" s="73">
        <f>C4</f>
        <v>46113</v>
      </c>
      <c r="D7" s="75">
        <v>0.33333333333333298</v>
      </c>
      <c r="E7" s="73">
        <f>C7+1</f>
        <v>46114</v>
      </c>
      <c r="F7" s="75">
        <v>0.33333333333333298</v>
      </c>
      <c r="G7" s="76">
        <f>IFERROR(((E7-C7)+(F7-D7)),"")</f>
        <v>1</v>
      </c>
      <c r="H7" s="77">
        <v>549088.6</v>
      </c>
      <c r="I7" s="77">
        <v>550173.98</v>
      </c>
      <c r="J7" s="77">
        <f t="shared" ref="J7:J12" si="0">I7-H7</f>
        <v>1085.3800000000047</v>
      </c>
      <c r="K7" s="91">
        <f t="shared" ref="K7:K12" si="1">J7/24</f>
        <v>45.224166666666861</v>
      </c>
      <c r="L7" s="99"/>
    </row>
    <row r="8" spans="1:12">
      <c r="A8" s="78">
        <f>A7+1</f>
        <v>2</v>
      </c>
      <c r="B8" s="74">
        <f>B7+1</f>
        <v>46114</v>
      </c>
      <c r="C8" s="74">
        <f t="shared" ref="C8:C36" si="2">B8</f>
        <v>46114</v>
      </c>
      <c r="D8" s="75">
        <f>D7</f>
        <v>0.33333333333333298</v>
      </c>
      <c r="E8" s="74">
        <f>C8+1</f>
        <v>46115</v>
      </c>
      <c r="F8" s="75">
        <v>0.33333333333333298</v>
      </c>
      <c r="G8" s="76">
        <f>IFERROR(((E8-C8)+(F8-D8)),"")</f>
        <v>1</v>
      </c>
      <c r="H8" s="77">
        <f t="shared" ref="H8:H23" si="3">I7</f>
        <v>550173.98</v>
      </c>
      <c r="I8" s="77">
        <v>550674.43000000005</v>
      </c>
      <c r="J8" s="77">
        <f t="shared" si="0"/>
        <v>500.45000000006985</v>
      </c>
      <c r="K8" s="91">
        <f t="shared" si="1"/>
        <v>20.852083333336243</v>
      </c>
      <c r="L8" s="101"/>
    </row>
    <row r="9" spans="1:12">
      <c r="A9" s="78">
        <f t="shared" ref="A9:B24" si="4">A8+1</f>
        <v>3</v>
      </c>
      <c r="B9" s="74">
        <f t="shared" si="4"/>
        <v>46115</v>
      </c>
      <c r="C9" s="74">
        <f t="shared" si="2"/>
        <v>46115</v>
      </c>
      <c r="D9" s="75">
        <f t="shared" ref="D9" si="5">D8</f>
        <v>0.33333333333333298</v>
      </c>
      <c r="E9" s="74">
        <f t="shared" ref="E9:E36" si="6">C9+1</f>
        <v>46116</v>
      </c>
      <c r="F9" s="75">
        <v>0.33333333333333298</v>
      </c>
      <c r="G9" s="76">
        <f>IFERROR(((E9-C9)+(F9-D9)),"")</f>
        <v>1</v>
      </c>
      <c r="H9" s="77">
        <f t="shared" si="3"/>
        <v>550674.43000000005</v>
      </c>
      <c r="I9" s="77">
        <v>550819.16</v>
      </c>
      <c r="J9" s="77">
        <f t="shared" si="0"/>
        <v>144.72999999998137</v>
      </c>
      <c r="K9" s="91">
        <f t="shared" si="1"/>
        <v>6.0304166666658903</v>
      </c>
      <c r="L9" s="101"/>
    </row>
    <row r="10" spans="1:12">
      <c r="A10" s="78">
        <f t="shared" si="4"/>
        <v>4</v>
      </c>
      <c r="B10" s="74">
        <f t="shared" si="4"/>
        <v>46116</v>
      </c>
      <c r="C10" s="74">
        <f t="shared" si="2"/>
        <v>46116</v>
      </c>
      <c r="D10" s="75">
        <v>0.33333333333333298</v>
      </c>
      <c r="E10" s="74">
        <f t="shared" si="6"/>
        <v>46117</v>
      </c>
      <c r="F10" s="75">
        <v>0.33333333333333298</v>
      </c>
      <c r="G10" s="76">
        <f>IFERROR(((E10-C10)+(F10-D10)),"")</f>
        <v>1</v>
      </c>
      <c r="H10" s="77">
        <f t="shared" si="3"/>
        <v>550819.16</v>
      </c>
      <c r="I10" s="77">
        <v>550819.16</v>
      </c>
      <c r="J10" s="77">
        <f t="shared" si="0"/>
        <v>0</v>
      </c>
      <c r="K10" s="91">
        <f t="shared" si="1"/>
        <v>0</v>
      </c>
      <c r="L10" s="36" t="s">
        <v>180</v>
      </c>
    </row>
    <row r="11" spans="1:12">
      <c r="A11" s="78">
        <f t="shared" si="4"/>
        <v>5</v>
      </c>
      <c r="B11" s="74">
        <f t="shared" si="4"/>
        <v>46117</v>
      </c>
      <c r="C11" s="74">
        <f t="shared" si="2"/>
        <v>46117</v>
      </c>
      <c r="D11" s="75">
        <v>0.33333333333333298</v>
      </c>
      <c r="E11" s="74">
        <f t="shared" si="6"/>
        <v>46118</v>
      </c>
      <c r="F11" s="75">
        <v>0.33333333333333298</v>
      </c>
      <c r="G11" s="76">
        <f t="shared" ref="G11:G36" si="7">IFERROR(((E11-C11)+(F11-D11)),"")</f>
        <v>1</v>
      </c>
      <c r="H11" s="77">
        <f t="shared" si="3"/>
        <v>550819.16</v>
      </c>
      <c r="I11" s="77">
        <v>550819.16</v>
      </c>
      <c r="J11" s="77">
        <f t="shared" si="0"/>
        <v>0</v>
      </c>
      <c r="K11" s="91">
        <f t="shared" si="1"/>
        <v>0</v>
      </c>
      <c r="L11" s="36" t="s">
        <v>180</v>
      </c>
    </row>
    <row r="12" spans="1:12">
      <c r="A12" s="78">
        <f t="shared" si="4"/>
        <v>6</v>
      </c>
      <c r="B12" s="74">
        <f t="shared" si="4"/>
        <v>46118</v>
      </c>
      <c r="C12" s="74">
        <f t="shared" si="2"/>
        <v>46118</v>
      </c>
      <c r="D12" s="75">
        <v>0.33333333333333298</v>
      </c>
      <c r="E12" s="74">
        <f t="shared" si="6"/>
        <v>46119</v>
      </c>
      <c r="F12" s="75">
        <v>0.33333333333333298</v>
      </c>
      <c r="G12" s="76">
        <f t="shared" si="7"/>
        <v>1</v>
      </c>
      <c r="H12" s="77">
        <f t="shared" si="3"/>
        <v>550819.16</v>
      </c>
      <c r="I12" s="77">
        <v>551333.68000000005</v>
      </c>
      <c r="J12" s="77">
        <f t="shared" si="0"/>
        <v>514.52000000001863</v>
      </c>
      <c r="K12" s="91">
        <f t="shared" si="1"/>
        <v>21.438333333334111</v>
      </c>
      <c r="L12" s="101"/>
    </row>
    <row r="13" spans="1:12">
      <c r="A13" s="78">
        <f t="shared" si="4"/>
        <v>7</v>
      </c>
      <c r="B13" s="74">
        <f t="shared" si="4"/>
        <v>46119</v>
      </c>
      <c r="C13" s="74">
        <f t="shared" si="2"/>
        <v>46119</v>
      </c>
      <c r="D13" s="75">
        <v>0.33333333333333298</v>
      </c>
      <c r="E13" s="74">
        <f t="shared" si="6"/>
        <v>46120</v>
      </c>
      <c r="F13" s="75">
        <v>0.33333333333333298</v>
      </c>
      <c r="G13" s="76">
        <f t="shared" si="7"/>
        <v>1</v>
      </c>
      <c r="H13" s="77">
        <f t="shared" si="3"/>
        <v>551333.68000000005</v>
      </c>
      <c r="I13" s="77">
        <v>552434.31999999995</v>
      </c>
      <c r="J13" s="77">
        <f t="shared" ref="J13" si="8">I13-H13</f>
        <v>1100.6399999998976</v>
      </c>
      <c r="K13" s="91">
        <f t="shared" ref="K13" si="9">J13/24</f>
        <v>45.859999999995729</v>
      </c>
      <c r="L13" s="101"/>
    </row>
    <row r="14" spans="1:12">
      <c r="A14" s="78">
        <f t="shared" si="4"/>
        <v>8</v>
      </c>
      <c r="B14" s="74">
        <f t="shared" si="4"/>
        <v>46120</v>
      </c>
      <c r="C14" s="74">
        <f t="shared" si="2"/>
        <v>46120</v>
      </c>
      <c r="D14" s="75">
        <v>0.33333333333333298</v>
      </c>
      <c r="E14" s="74">
        <f t="shared" si="6"/>
        <v>46121</v>
      </c>
      <c r="F14" s="75">
        <v>0.33333333333333298</v>
      </c>
      <c r="G14" s="76">
        <f t="shared" si="7"/>
        <v>1</v>
      </c>
      <c r="H14" s="77">
        <f t="shared" si="3"/>
        <v>552434.31999999995</v>
      </c>
      <c r="I14" s="77">
        <v>552965.49</v>
      </c>
      <c r="J14" s="77">
        <f t="shared" ref="J14" si="10">I14-H14</f>
        <v>531.17000000004191</v>
      </c>
      <c r="K14" s="91">
        <f t="shared" ref="K14" si="11">J14/24</f>
        <v>22.132083333335078</v>
      </c>
      <c r="L14" s="101"/>
    </row>
    <row r="15" spans="1:12">
      <c r="A15" s="78">
        <f t="shared" si="4"/>
        <v>9</v>
      </c>
      <c r="B15" s="74">
        <f t="shared" si="4"/>
        <v>46121</v>
      </c>
      <c r="C15" s="74">
        <f t="shared" si="2"/>
        <v>46121</v>
      </c>
      <c r="D15" s="75">
        <v>0.33333333333333298</v>
      </c>
      <c r="E15" s="74">
        <f t="shared" si="6"/>
        <v>46122</v>
      </c>
      <c r="F15" s="75">
        <v>0.33333333333333298</v>
      </c>
      <c r="G15" s="76">
        <f t="shared" si="7"/>
        <v>1</v>
      </c>
      <c r="H15" s="77">
        <f t="shared" si="3"/>
        <v>552965.49</v>
      </c>
      <c r="I15" s="77">
        <v>553919.80000000005</v>
      </c>
      <c r="J15" s="77">
        <f t="shared" ref="J15:J36" si="12">I15-H15</f>
        <v>954.31000000005588</v>
      </c>
      <c r="K15" s="91">
        <f t="shared" ref="K15:K36" si="13">J15/24</f>
        <v>39.762916666668993</v>
      </c>
      <c r="L15" s="101"/>
    </row>
    <row r="16" spans="1:12">
      <c r="A16" s="78">
        <f t="shared" si="4"/>
        <v>10</v>
      </c>
      <c r="B16" s="74">
        <f t="shared" si="4"/>
        <v>46122</v>
      </c>
      <c r="C16" s="74">
        <f t="shared" si="2"/>
        <v>46122</v>
      </c>
      <c r="D16" s="75">
        <v>0.33333333333333298</v>
      </c>
      <c r="E16" s="74">
        <f t="shared" si="6"/>
        <v>46123</v>
      </c>
      <c r="F16" s="75">
        <v>0.33333333333333298</v>
      </c>
      <c r="G16" s="76">
        <f t="shared" si="7"/>
        <v>1</v>
      </c>
      <c r="H16" s="77">
        <f t="shared" si="3"/>
        <v>553919.80000000005</v>
      </c>
      <c r="I16" s="77">
        <v>554910.94999999995</v>
      </c>
      <c r="J16" s="77">
        <f t="shared" si="12"/>
        <v>991.14999999990687</v>
      </c>
      <c r="K16" s="91">
        <f t="shared" si="13"/>
        <v>41.297916666662786</v>
      </c>
      <c r="L16" s="101"/>
    </row>
    <row r="17" spans="1:14">
      <c r="A17" s="78">
        <f t="shared" si="4"/>
        <v>11</v>
      </c>
      <c r="B17" s="74">
        <f t="shared" si="4"/>
        <v>46123</v>
      </c>
      <c r="C17" s="74">
        <f t="shared" si="2"/>
        <v>46123</v>
      </c>
      <c r="D17" s="75">
        <v>0.33333333333333298</v>
      </c>
      <c r="E17" s="74">
        <f t="shared" si="6"/>
        <v>46124</v>
      </c>
      <c r="F17" s="75">
        <v>0.33333333333333298</v>
      </c>
      <c r="G17" s="76">
        <f t="shared" si="7"/>
        <v>1</v>
      </c>
      <c r="H17" s="77">
        <f t="shared" si="3"/>
        <v>554910.94999999995</v>
      </c>
      <c r="I17" s="77">
        <v>555040.6</v>
      </c>
      <c r="J17" s="77">
        <f t="shared" si="12"/>
        <v>129.65000000002328</v>
      </c>
      <c r="K17" s="91">
        <f t="shared" si="13"/>
        <v>5.4020833333343035</v>
      </c>
      <c r="L17" s="101"/>
    </row>
    <row r="18" spans="1:14">
      <c r="A18" s="78">
        <f t="shared" si="4"/>
        <v>12</v>
      </c>
      <c r="B18" s="74">
        <f t="shared" si="4"/>
        <v>46124</v>
      </c>
      <c r="C18" s="74">
        <f t="shared" si="2"/>
        <v>46124</v>
      </c>
      <c r="D18" s="75">
        <v>0.33333333333333298</v>
      </c>
      <c r="E18" s="74">
        <f t="shared" si="6"/>
        <v>46125</v>
      </c>
      <c r="F18" s="75">
        <v>0.33333333333333298</v>
      </c>
      <c r="G18" s="76">
        <f t="shared" si="7"/>
        <v>1</v>
      </c>
      <c r="H18" s="77">
        <f t="shared" si="3"/>
        <v>555040.6</v>
      </c>
      <c r="I18" s="77">
        <v>555040.6</v>
      </c>
      <c r="J18" s="77">
        <f t="shared" si="12"/>
        <v>0</v>
      </c>
      <c r="K18" s="91">
        <f t="shared" si="13"/>
        <v>0</v>
      </c>
      <c r="L18" s="101" t="s">
        <v>180</v>
      </c>
    </row>
    <row r="19" spans="1:14">
      <c r="A19" s="78">
        <f t="shared" si="4"/>
        <v>13</v>
      </c>
      <c r="B19" s="74">
        <f t="shared" si="4"/>
        <v>46125</v>
      </c>
      <c r="C19" s="74">
        <f t="shared" si="2"/>
        <v>46125</v>
      </c>
      <c r="D19" s="75">
        <v>0.33333333333333298</v>
      </c>
      <c r="E19" s="74">
        <f t="shared" si="6"/>
        <v>46126</v>
      </c>
      <c r="F19" s="75">
        <v>0.33333333333333298</v>
      </c>
      <c r="G19" s="76">
        <f t="shared" si="7"/>
        <v>1</v>
      </c>
      <c r="H19" s="77">
        <f t="shared" si="3"/>
        <v>555040.6</v>
      </c>
      <c r="I19" s="77">
        <v>555691.30000000005</v>
      </c>
      <c r="J19" s="77">
        <f t="shared" si="12"/>
        <v>650.70000000006985</v>
      </c>
      <c r="K19" s="91">
        <f t="shared" si="13"/>
        <v>27.11250000000291</v>
      </c>
      <c r="L19" s="101"/>
      <c r="N19" s="3"/>
    </row>
    <row r="20" spans="1:14">
      <c r="A20" s="78">
        <f t="shared" si="4"/>
        <v>14</v>
      </c>
      <c r="B20" s="74">
        <f t="shared" si="4"/>
        <v>46126</v>
      </c>
      <c r="C20" s="74">
        <f t="shared" si="2"/>
        <v>46126</v>
      </c>
      <c r="D20" s="75">
        <v>0.33333333333333298</v>
      </c>
      <c r="E20" s="74">
        <f t="shared" si="6"/>
        <v>46127</v>
      </c>
      <c r="F20" s="75">
        <v>0.33333333333333298</v>
      </c>
      <c r="G20" s="76">
        <f t="shared" si="7"/>
        <v>1</v>
      </c>
      <c r="H20" s="77">
        <f t="shared" si="3"/>
        <v>555691.30000000005</v>
      </c>
      <c r="I20" s="77">
        <v>556316.17000000004</v>
      </c>
      <c r="J20" s="77">
        <f t="shared" si="12"/>
        <v>624.86999999999534</v>
      </c>
      <c r="K20" s="91">
        <f t="shared" si="13"/>
        <v>26.036249999999807</v>
      </c>
      <c r="L20" s="101"/>
    </row>
    <row r="21" spans="1:14">
      <c r="A21" s="78">
        <f t="shared" si="4"/>
        <v>15</v>
      </c>
      <c r="B21" s="74">
        <f t="shared" si="4"/>
        <v>46127</v>
      </c>
      <c r="C21" s="74">
        <f t="shared" si="2"/>
        <v>46127</v>
      </c>
      <c r="D21" s="75">
        <v>0.33333333333333298</v>
      </c>
      <c r="E21" s="74">
        <f t="shared" si="6"/>
        <v>46128</v>
      </c>
      <c r="F21" s="75">
        <v>0.33333333333333298</v>
      </c>
      <c r="G21" s="76">
        <f t="shared" si="7"/>
        <v>1</v>
      </c>
      <c r="H21" s="77">
        <f t="shared" si="3"/>
        <v>556316.17000000004</v>
      </c>
      <c r="I21" s="77">
        <v>557162.54</v>
      </c>
      <c r="J21" s="77">
        <f t="shared" si="12"/>
        <v>846.36999999999534</v>
      </c>
      <c r="K21" s="91">
        <f t="shared" si="13"/>
        <v>35.265416666666475</v>
      </c>
      <c r="L21" s="101"/>
    </row>
    <row r="22" spans="1:14">
      <c r="A22" s="78">
        <f t="shared" si="4"/>
        <v>16</v>
      </c>
      <c r="B22" s="74">
        <f t="shared" si="4"/>
        <v>46128</v>
      </c>
      <c r="C22" s="74">
        <f t="shared" si="2"/>
        <v>46128</v>
      </c>
      <c r="D22" s="75">
        <v>0.33333333333333298</v>
      </c>
      <c r="E22" s="74">
        <f t="shared" si="6"/>
        <v>46129</v>
      </c>
      <c r="F22" s="75">
        <v>0.33333333333333298</v>
      </c>
      <c r="G22" s="76">
        <f t="shared" si="7"/>
        <v>1</v>
      </c>
      <c r="H22" s="77">
        <f t="shared" si="3"/>
        <v>557162.54</v>
      </c>
      <c r="I22" s="77">
        <v>557620.30000000005</v>
      </c>
      <c r="J22" s="77">
        <f t="shared" si="12"/>
        <v>457.76000000000931</v>
      </c>
      <c r="K22" s="91">
        <f t="shared" si="13"/>
        <v>19.073333333333721</v>
      </c>
      <c r="L22" s="101"/>
    </row>
    <row r="23" spans="1:14">
      <c r="A23" s="78">
        <f t="shared" si="4"/>
        <v>17</v>
      </c>
      <c r="B23" s="74">
        <f t="shared" si="4"/>
        <v>46129</v>
      </c>
      <c r="C23" s="74">
        <f t="shared" si="2"/>
        <v>46129</v>
      </c>
      <c r="D23" s="75">
        <v>0.33333333333333298</v>
      </c>
      <c r="E23" s="74">
        <f t="shared" si="6"/>
        <v>46130</v>
      </c>
      <c r="F23" s="75">
        <v>0.33333333333333298</v>
      </c>
      <c r="G23" s="76">
        <f t="shared" si="7"/>
        <v>1</v>
      </c>
      <c r="H23" s="77">
        <f t="shared" si="3"/>
        <v>557620.30000000005</v>
      </c>
      <c r="I23" s="77">
        <v>557620.30000000005</v>
      </c>
      <c r="J23" s="77">
        <f t="shared" si="12"/>
        <v>0</v>
      </c>
      <c r="K23" s="91">
        <f t="shared" si="13"/>
        <v>0</v>
      </c>
      <c r="L23" s="101" t="s">
        <v>180</v>
      </c>
    </row>
    <row r="24" spans="1:14">
      <c r="A24" s="78">
        <f t="shared" si="4"/>
        <v>18</v>
      </c>
      <c r="B24" s="74">
        <f t="shared" si="4"/>
        <v>46130</v>
      </c>
      <c r="C24" s="74">
        <f t="shared" si="2"/>
        <v>46130</v>
      </c>
      <c r="D24" s="75">
        <v>0.33333333333333298</v>
      </c>
      <c r="E24" s="74">
        <f t="shared" si="6"/>
        <v>46131</v>
      </c>
      <c r="F24" s="75">
        <v>0.33333333333333298</v>
      </c>
      <c r="G24" s="76">
        <f t="shared" si="7"/>
        <v>1</v>
      </c>
      <c r="H24" s="77">
        <f t="shared" ref="H24:H36" si="14">I23</f>
        <v>557620.30000000005</v>
      </c>
      <c r="I24" s="77">
        <v>557620.30000000005</v>
      </c>
      <c r="J24" s="77">
        <f t="shared" ref="J24" si="15">I24-H24</f>
        <v>0</v>
      </c>
      <c r="K24" s="91">
        <f t="shared" ref="K24" si="16">J24/24</f>
        <v>0</v>
      </c>
      <c r="L24" s="101" t="s">
        <v>180</v>
      </c>
    </row>
    <row r="25" spans="1:14">
      <c r="A25" s="78">
        <f t="shared" ref="A25:B36" si="17">A24+1</f>
        <v>19</v>
      </c>
      <c r="B25" s="74">
        <f t="shared" si="17"/>
        <v>46131</v>
      </c>
      <c r="C25" s="74">
        <f t="shared" si="2"/>
        <v>46131</v>
      </c>
      <c r="D25" s="75">
        <v>0.33333333333333298</v>
      </c>
      <c r="E25" s="74">
        <f t="shared" si="6"/>
        <v>46132</v>
      </c>
      <c r="F25" s="75">
        <v>0.33333333333333298</v>
      </c>
      <c r="G25" s="76">
        <f t="shared" si="7"/>
        <v>1</v>
      </c>
      <c r="H25" s="77">
        <f t="shared" si="14"/>
        <v>557620.30000000005</v>
      </c>
      <c r="I25" s="77">
        <v>557620.30000000005</v>
      </c>
      <c r="J25" s="77">
        <f t="shared" ref="J25" si="18">I25-H25</f>
        <v>0</v>
      </c>
      <c r="K25" s="91">
        <f t="shared" ref="K25" si="19">J25/24</f>
        <v>0</v>
      </c>
      <c r="L25" s="101" t="s">
        <v>180</v>
      </c>
    </row>
    <row r="26" spans="1:14">
      <c r="A26" s="78">
        <f t="shared" si="17"/>
        <v>20</v>
      </c>
      <c r="B26" s="74">
        <f t="shared" si="17"/>
        <v>46132</v>
      </c>
      <c r="C26" s="74">
        <f t="shared" si="2"/>
        <v>46132</v>
      </c>
      <c r="D26" s="75">
        <v>0.33333333333333298</v>
      </c>
      <c r="E26" s="74">
        <f t="shared" si="6"/>
        <v>46133</v>
      </c>
      <c r="F26" s="75">
        <v>0.33333333333333298</v>
      </c>
      <c r="G26" s="76">
        <f t="shared" si="7"/>
        <v>1</v>
      </c>
      <c r="H26" s="77">
        <f t="shared" si="14"/>
        <v>557620.30000000005</v>
      </c>
      <c r="I26" s="77">
        <v>558122.96</v>
      </c>
      <c r="J26" s="77">
        <f t="shared" si="12"/>
        <v>502.65999999991618</v>
      </c>
      <c r="K26" s="91">
        <f t="shared" si="13"/>
        <v>20.944166666663175</v>
      </c>
      <c r="L26" s="101"/>
    </row>
    <row r="27" spans="1:14">
      <c r="A27" s="78">
        <f t="shared" si="17"/>
        <v>21</v>
      </c>
      <c r="B27" s="74">
        <f t="shared" si="17"/>
        <v>46133</v>
      </c>
      <c r="C27" s="74">
        <f t="shared" si="2"/>
        <v>46133</v>
      </c>
      <c r="D27" s="75">
        <v>0.33333333333333298</v>
      </c>
      <c r="E27" s="74">
        <f t="shared" si="6"/>
        <v>46134</v>
      </c>
      <c r="F27" s="75">
        <v>0.33333333333333298</v>
      </c>
      <c r="G27" s="76">
        <f t="shared" si="7"/>
        <v>1</v>
      </c>
      <c r="H27" s="77">
        <f t="shared" si="14"/>
        <v>558122.96</v>
      </c>
      <c r="I27" s="77">
        <v>559136.01</v>
      </c>
      <c r="J27" s="77">
        <f t="shared" si="12"/>
        <v>1013.0500000000466</v>
      </c>
      <c r="K27" s="91">
        <f t="shared" si="13"/>
        <v>42.210416666668607</v>
      </c>
      <c r="L27" s="101"/>
    </row>
    <row r="28" spans="1:14">
      <c r="A28" s="78">
        <f t="shared" si="17"/>
        <v>22</v>
      </c>
      <c r="B28" s="74">
        <f t="shared" si="17"/>
        <v>46134</v>
      </c>
      <c r="C28" s="74">
        <f t="shared" si="2"/>
        <v>46134</v>
      </c>
      <c r="D28" s="75">
        <v>0.33333333333333298</v>
      </c>
      <c r="E28" s="74">
        <f t="shared" si="6"/>
        <v>46135</v>
      </c>
      <c r="F28" s="75">
        <v>0.33333333333333298</v>
      </c>
      <c r="G28" s="76">
        <f t="shared" si="7"/>
        <v>1</v>
      </c>
      <c r="H28" s="77">
        <f t="shared" si="14"/>
        <v>559136.01</v>
      </c>
      <c r="I28" s="77">
        <v>560172.22</v>
      </c>
      <c r="J28" s="77">
        <f t="shared" si="12"/>
        <v>1036.2099999999627</v>
      </c>
      <c r="K28" s="91">
        <f t="shared" si="13"/>
        <v>43.175416666665114</v>
      </c>
      <c r="L28" s="101"/>
    </row>
    <row r="29" spans="1:14">
      <c r="A29" s="78">
        <f t="shared" si="17"/>
        <v>23</v>
      </c>
      <c r="B29" s="74">
        <f t="shared" si="17"/>
        <v>46135</v>
      </c>
      <c r="C29" s="74">
        <f t="shared" si="2"/>
        <v>46135</v>
      </c>
      <c r="D29" s="75">
        <v>0.33333333333333298</v>
      </c>
      <c r="E29" s="74">
        <f t="shared" si="6"/>
        <v>46136</v>
      </c>
      <c r="F29" s="75">
        <v>0.33333333333333298</v>
      </c>
      <c r="G29" s="76">
        <f t="shared" si="7"/>
        <v>1</v>
      </c>
      <c r="H29" s="77">
        <f t="shared" si="14"/>
        <v>560172.22</v>
      </c>
      <c r="I29" s="77">
        <v>560607.78</v>
      </c>
      <c r="J29" s="77">
        <f t="shared" si="12"/>
        <v>435.56000000005588</v>
      </c>
      <c r="K29" s="91">
        <f t="shared" si="13"/>
        <v>18.14833333333566</v>
      </c>
      <c r="L29" s="101"/>
    </row>
    <row r="30" spans="1:14">
      <c r="A30" s="78">
        <f t="shared" si="17"/>
        <v>24</v>
      </c>
      <c r="B30" s="74">
        <f t="shared" si="17"/>
        <v>46136</v>
      </c>
      <c r="C30" s="74">
        <f t="shared" si="2"/>
        <v>46136</v>
      </c>
      <c r="D30" s="75">
        <v>0.33333333333333298</v>
      </c>
      <c r="E30" s="74">
        <f t="shared" si="6"/>
        <v>46137</v>
      </c>
      <c r="F30" s="75">
        <v>0.33333333333333298</v>
      </c>
      <c r="G30" s="76">
        <f t="shared" si="7"/>
        <v>1</v>
      </c>
      <c r="H30" s="77">
        <f t="shared" si="14"/>
        <v>560607.78</v>
      </c>
      <c r="I30" s="77">
        <v>561462.30000000005</v>
      </c>
      <c r="J30" s="77">
        <f t="shared" si="12"/>
        <v>854.52000000001863</v>
      </c>
      <c r="K30" s="91">
        <f t="shared" si="13"/>
        <v>35.605000000000778</v>
      </c>
      <c r="L30" s="101"/>
    </row>
    <row r="31" spans="1:14">
      <c r="A31" s="78">
        <f t="shared" si="17"/>
        <v>25</v>
      </c>
      <c r="B31" s="74">
        <f t="shared" si="17"/>
        <v>46137</v>
      </c>
      <c r="C31" s="74">
        <f t="shared" si="2"/>
        <v>46137</v>
      </c>
      <c r="D31" s="75">
        <v>0.33333333333333298</v>
      </c>
      <c r="E31" s="74">
        <f t="shared" si="6"/>
        <v>46138</v>
      </c>
      <c r="F31" s="75">
        <v>0.33333333333333298</v>
      </c>
      <c r="G31" s="76">
        <f t="shared" si="7"/>
        <v>1</v>
      </c>
      <c r="H31" s="77">
        <f t="shared" si="14"/>
        <v>561462.30000000005</v>
      </c>
      <c r="I31" s="77">
        <v>561846.25</v>
      </c>
      <c r="J31" s="77">
        <f t="shared" si="12"/>
        <v>383.94999999995343</v>
      </c>
      <c r="K31" s="91">
        <f t="shared" si="13"/>
        <v>15.997916666664727</v>
      </c>
      <c r="L31" s="561" t="s">
        <v>169</v>
      </c>
    </row>
    <row r="32" spans="1:14">
      <c r="A32" s="78">
        <f t="shared" si="17"/>
        <v>26</v>
      </c>
      <c r="B32" s="74">
        <f t="shared" si="17"/>
        <v>46138</v>
      </c>
      <c r="C32" s="74">
        <f t="shared" si="2"/>
        <v>46138</v>
      </c>
      <c r="D32" s="75">
        <v>0.33333333333333298</v>
      </c>
      <c r="E32" s="74">
        <f t="shared" si="6"/>
        <v>46139</v>
      </c>
      <c r="F32" s="75">
        <v>0.33333333333333298</v>
      </c>
      <c r="G32" s="76">
        <f t="shared" si="7"/>
        <v>1</v>
      </c>
      <c r="H32" s="77">
        <f t="shared" si="14"/>
        <v>561846.25</v>
      </c>
      <c r="I32" s="77">
        <v>561852.44999999995</v>
      </c>
      <c r="J32" s="77">
        <f t="shared" si="12"/>
        <v>6.1999999999534339</v>
      </c>
      <c r="K32" s="91">
        <f t="shared" si="13"/>
        <v>0.25833333333139308</v>
      </c>
      <c r="L32" s="101"/>
    </row>
    <row r="33" spans="1:12">
      <c r="A33" s="78">
        <f t="shared" si="17"/>
        <v>27</v>
      </c>
      <c r="B33" s="74">
        <f t="shared" si="17"/>
        <v>46139</v>
      </c>
      <c r="C33" s="74">
        <f t="shared" si="2"/>
        <v>46139</v>
      </c>
      <c r="D33" s="75">
        <v>0.33333333333333298</v>
      </c>
      <c r="E33" s="74">
        <f t="shared" si="6"/>
        <v>46140</v>
      </c>
      <c r="F33" s="75">
        <v>0.33333333333333298</v>
      </c>
      <c r="G33" s="76">
        <f t="shared" si="7"/>
        <v>1</v>
      </c>
      <c r="H33" s="77">
        <f t="shared" si="14"/>
        <v>561852.44999999995</v>
      </c>
      <c r="I33" s="208">
        <v>563470.24</v>
      </c>
      <c r="J33" s="77">
        <f t="shared" si="12"/>
        <v>1617.7900000000373</v>
      </c>
      <c r="K33" s="91">
        <f t="shared" si="13"/>
        <v>67.407916666668214</v>
      </c>
      <c r="L33" s="101"/>
    </row>
    <row r="34" spans="1:12">
      <c r="A34" s="78">
        <f t="shared" si="17"/>
        <v>28</v>
      </c>
      <c r="B34" s="74">
        <f t="shared" si="17"/>
        <v>46140</v>
      </c>
      <c r="C34" s="74">
        <f t="shared" si="2"/>
        <v>46140</v>
      </c>
      <c r="D34" s="75">
        <v>0.33333333333333298</v>
      </c>
      <c r="E34" s="74">
        <f t="shared" si="6"/>
        <v>46141</v>
      </c>
      <c r="F34" s="75">
        <v>0.33333333333333298</v>
      </c>
      <c r="G34" s="76">
        <f t="shared" si="7"/>
        <v>1</v>
      </c>
      <c r="H34" s="77">
        <f t="shared" si="14"/>
        <v>563470.24</v>
      </c>
      <c r="I34" s="208">
        <v>564901.06999999995</v>
      </c>
      <c r="J34" s="77">
        <f t="shared" si="12"/>
        <v>1430.8299999999581</v>
      </c>
      <c r="K34" s="91">
        <f t="shared" si="13"/>
        <v>59.617916666664918</v>
      </c>
      <c r="L34" s="101"/>
    </row>
    <row r="35" spans="1:12">
      <c r="A35" s="78">
        <f t="shared" si="17"/>
        <v>29</v>
      </c>
      <c r="B35" s="74">
        <f t="shared" si="17"/>
        <v>46141</v>
      </c>
      <c r="C35" s="74">
        <f t="shared" si="2"/>
        <v>46141</v>
      </c>
      <c r="D35" s="75">
        <v>0.33333333333333298</v>
      </c>
      <c r="E35" s="74">
        <f t="shared" si="6"/>
        <v>46142</v>
      </c>
      <c r="F35" s="75">
        <v>0.33333333333333298</v>
      </c>
      <c r="G35" s="76">
        <f t="shared" si="7"/>
        <v>1</v>
      </c>
      <c r="H35" s="77">
        <f t="shared" si="14"/>
        <v>564901.06999999995</v>
      </c>
      <c r="I35" s="208">
        <v>566314.13</v>
      </c>
      <c r="J35" s="77">
        <f t="shared" si="12"/>
        <v>1413.0600000000559</v>
      </c>
      <c r="K35" s="91">
        <f t="shared" si="13"/>
        <v>58.877500000002328</v>
      </c>
      <c r="L35" s="101"/>
    </row>
    <row r="36" spans="1:12">
      <c r="A36" s="78">
        <f t="shared" si="17"/>
        <v>30</v>
      </c>
      <c r="B36" s="74">
        <f t="shared" si="17"/>
        <v>46142</v>
      </c>
      <c r="C36" s="74">
        <f t="shared" si="2"/>
        <v>46142</v>
      </c>
      <c r="D36" s="75">
        <v>0.33333333333333298</v>
      </c>
      <c r="E36" s="74">
        <f t="shared" si="6"/>
        <v>46143</v>
      </c>
      <c r="F36" s="75">
        <v>0.33333333333333298</v>
      </c>
      <c r="G36" s="76">
        <f t="shared" si="7"/>
        <v>1</v>
      </c>
      <c r="H36" s="77">
        <f t="shared" si="14"/>
        <v>566314.13</v>
      </c>
      <c r="I36" s="208">
        <v>567727.56999999995</v>
      </c>
      <c r="J36" s="77">
        <f t="shared" si="12"/>
        <v>1413.4399999999441</v>
      </c>
      <c r="K36" s="91">
        <f t="shared" si="13"/>
        <v>58.893333333331007</v>
      </c>
      <c r="L36" s="101"/>
    </row>
    <row r="37" spans="1:12">
      <c r="A37" s="78"/>
      <c r="B37" s="74"/>
      <c r="C37" s="74"/>
      <c r="D37" s="75"/>
      <c r="E37" s="74"/>
      <c r="F37" s="75"/>
      <c r="G37" s="76"/>
      <c r="H37" s="77"/>
      <c r="I37" s="208"/>
      <c r="J37" s="77"/>
      <c r="K37" s="91"/>
      <c r="L37" s="36"/>
    </row>
    <row r="38" spans="1:12">
      <c r="A38" s="78"/>
      <c r="B38" s="74"/>
      <c r="C38" s="74"/>
      <c r="D38" s="75"/>
      <c r="E38" s="74"/>
      <c r="F38" s="75"/>
      <c r="G38" s="76"/>
      <c r="H38" s="77"/>
      <c r="I38" s="208"/>
      <c r="J38" s="77"/>
      <c r="K38" s="91"/>
      <c r="L38" s="36"/>
    </row>
    <row r="39" spans="1:12">
      <c r="A39" s="78"/>
      <c r="B39" s="74"/>
      <c r="C39" s="74"/>
      <c r="D39" s="75"/>
      <c r="E39" s="74"/>
      <c r="F39" s="75"/>
      <c r="G39" s="76"/>
      <c r="H39" s="77"/>
      <c r="I39" s="208"/>
      <c r="J39" s="77"/>
      <c r="K39" s="91"/>
      <c r="L39" s="101"/>
    </row>
    <row r="40" spans="1:12">
      <c r="A40" s="82" t="s">
        <v>7</v>
      </c>
      <c r="B40" s="83"/>
      <c r="C40" s="83"/>
      <c r="D40" s="83"/>
      <c r="E40" s="83"/>
      <c r="F40" s="83"/>
      <c r="G40" s="84">
        <f>SUM(G7:G39)</f>
        <v>30</v>
      </c>
      <c r="H40" s="85"/>
      <c r="I40" s="85"/>
      <c r="J40" s="93">
        <f>SUM(J7:J39)</f>
        <v>18638.969999999972</v>
      </c>
      <c r="K40" s="93">
        <f>AVERAGE(K7:K39)</f>
        <v>25.887458333333299</v>
      </c>
      <c r="L40" s="94"/>
    </row>
    <row r="41" spans="1:12">
      <c r="A41" s="86" t="s">
        <v>127</v>
      </c>
      <c r="B41" s="87"/>
      <c r="C41" s="87"/>
      <c r="D41" s="87"/>
      <c r="E41" s="87"/>
      <c r="F41" s="87"/>
      <c r="G41" s="88">
        <f>G40/SUMPRODUCT((G7:G39&gt;0)*1)</f>
        <v>1</v>
      </c>
      <c r="H41" s="89"/>
      <c r="I41" s="89"/>
      <c r="J41" s="89"/>
      <c r="K41" s="89">
        <f>K40/SUMPRODUCT((K7:K39&gt;0)*1)</f>
        <v>1.0786440972222209</v>
      </c>
      <c r="L41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80" zoomScaleNormal="80" workbookViewId="0">
      <pane ySplit="6" topLeftCell="A7" activePane="bottomLeft" state="frozen"/>
      <selection pane="bottomLeft" activeCell="H36" sqref="H36:L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149</v>
      </c>
      <c r="D1" s="5"/>
      <c r="E1" s="5"/>
      <c r="F1" s="5"/>
    </row>
    <row r="2" spans="1:12">
      <c r="B2" s="5"/>
      <c r="C2" s="149" t="s">
        <v>13</v>
      </c>
      <c r="D2" s="5"/>
      <c r="E2" s="5"/>
      <c r="F2" s="5"/>
      <c r="L2" s="98" t="s">
        <v>151</v>
      </c>
    </row>
    <row r="3" spans="1:12">
      <c r="B3" s="5"/>
      <c r="C3" s="6" t="str">
        <f>PCIM!C3</f>
        <v>Bulan April 2026</v>
      </c>
      <c r="D3" s="5"/>
      <c r="E3" s="5"/>
      <c r="F3" s="5"/>
    </row>
    <row r="4" spans="1:12">
      <c r="B4" s="8"/>
      <c r="C4" s="47">
        <f>'Summary sales'!A4</f>
        <v>46113</v>
      </c>
      <c r="D4" s="8"/>
      <c r="E4" s="5"/>
      <c r="F4" s="5"/>
      <c r="J4" s="5" t="s">
        <v>152</v>
      </c>
      <c r="K4" s="28">
        <f>MAX(K7:K39)</f>
        <v>0</v>
      </c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62" t="s">
        <v>156</v>
      </c>
      <c r="I5" s="663"/>
      <c r="J5" s="675" t="s">
        <v>157</v>
      </c>
      <c r="K5" s="679" t="s">
        <v>158</v>
      </c>
      <c r="L5" s="673" t="s">
        <v>159</v>
      </c>
    </row>
    <row r="6" spans="1:12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209" t="s">
        <v>154</v>
      </c>
      <c r="J6" s="678"/>
      <c r="K6" s="680"/>
      <c r="L6" s="674"/>
    </row>
    <row r="7" spans="1:12">
      <c r="A7" s="72">
        <v>1</v>
      </c>
      <c r="B7" s="73">
        <f>C4</f>
        <v>46113</v>
      </c>
      <c r="C7" s="73">
        <f>C4</f>
        <v>46113</v>
      </c>
      <c r="D7" s="75">
        <v>0.33333333333333298</v>
      </c>
      <c r="E7" s="73">
        <f>C7+1</f>
        <v>46114</v>
      </c>
      <c r="F7" s="75">
        <v>0.33333333333333298</v>
      </c>
      <c r="G7" s="76">
        <f>IFERROR(((E7-C7)+(F7-D7)),"")</f>
        <v>1</v>
      </c>
      <c r="H7" s="208">
        <v>5225015.3</v>
      </c>
      <c r="I7" s="208">
        <v>5225015.3</v>
      </c>
      <c r="J7" s="77">
        <f t="shared" ref="J7:J12" si="0">I7-H7</f>
        <v>0</v>
      </c>
      <c r="K7" s="91">
        <f t="shared" ref="K7:K12" si="1">J7/24</f>
        <v>0</v>
      </c>
      <c r="L7" s="99" t="s">
        <v>181</v>
      </c>
    </row>
    <row r="8" spans="1:12">
      <c r="A8" s="78">
        <f>A7+1</f>
        <v>2</v>
      </c>
      <c r="B8" s="74">
        <f>B7+1</f>
        <v>46114</v>
      </c>
      <c r="C8" s="74">
        <f t="shared" ref="C8:C36" si="2">B8</f>
        <v>46114</v>
      </c>
      <c r="D8" s="75">
        <v>0.33333333333333298</v>
      </c>
      <c r="E8" s="74">
        <f>C8+1</f>
        <v>46115</v>
      </c>
      <c r="F8" s="75">
        <v>0.33333333333333298</v>
      </c>
      <c r="G8" s="76">
        <f>IFERROR(((E8-C8)+(F8-D8)),"")</f>
        <v>1</v>
      </c>
      <c r="H8" s="77">
        <f t="shared" ref="H8:H13" si="3">I7</f>
        <v>5225015.3</v>
      </c>
      <c r="I8" s="208">
        <v>5225015.3</v>
      </c>
      <c r="J8" s="77">
        <f t="shared" si="0"/>
        <v>0</v>
      </c>
      <c r="K8" s="91">
        <f t="shared" si="1"/>
        <v>0</v>
      </c>
      <c r="L8" s="36" t="s">
        <v>181</v>
      </c>
    </row>
    <row r="9" spans="1:12">
      <c r="A9" s="78">
        <f t="shared" ref="A9:B24" si="4">A8+1</f>
        <v>3</v>
      </c>
      <c r="B9" s="74">
        <f t="shared" si="4"/>
        <v>46115</v>
      </c>
      <c r="C9" s="74">
        <f t="shared" si="2"/>
        <v>46115</v>
      </c>
      <c r="D9" s="75">
        <v>0.33333333333333298</v>
      </c>
      <c r="E9" s="74">
        <f t="shared" ref="E9:E36" si="5">C9+1</f>
        <v>46116</v>
      </c>
      <c r="F9" s="75">
        <v>0.33333333333333298</v>
      </c>
      <c r="G9" s="76">
        <f>IFERROR(((E9-C9)+(F9-D9)),"")</f>
        <v>1</v>
      </c>
      <c r="H9" s="77">
        <f t="shared" si="3"/>
        <v>5225015.3</v>
      </c>
      <c r="I9" s="208">
        <v>5225015.3</v>
      </c>
      <c r="J9" s="77">
        <f t="shared" si="0"/>
        <v>0</v>
      </c>
      <c r="K9" s="91">
        <f t="shared" si="1"/>
        <v>0</v>
      </c>
      <c r="L9" s="36" t="s">
        <v>181</v>
      </c>
    </row>
    <row r="10" spans="1:12">
      <c r="A10" s="78">
        <f t="shared" si="4"/>
        <v>4</v>
      </c>
      <c r="B10" s="74">
        <f t="shared" si="4"/>
        <v>46116</v>
      </c>
      <c r="C10" s="74">
        <f t="shared" si="2"/>
        <v>46116</v>
      </c>
      <c r="D10" s="75">
        <v>0.33333333333333298</v>
      </c>
      <c r="E10" s="74">
        <f t="shared" si="5"/>
        <v>46117</v>
      </c>
      <c r="F10" s="75">
        <v>0.33333333333333298</v>
      </c>
      <c r="G10" s="76">
        <f>IFERROR(((E10-C10)+(F10-D10)),"")</f>
        <v>1</v>
      </c>
      <c r="H10" s="77">
        <f t="shared" si="3"/>
        <v>5225015.3</v>
      </c>
      <c r="I10" s="208">
        <v>5225015.3</v>
      </c>
      <c r="J10" s="77">
        <f t="shared" si="0"/>
        <v>0</v>
      </c>
      <c r="K10" s="91">
        <f t="shared" si="1"/>
        <v>0</v>
      </c>
      <c r="L10" s="36" t="s">
        <v>181</v>
      </c>
    </row>
    <row r="11" spans="1:12">
      <c r="A11" s="78">
        <f t="shared" si="4"/>
        <v>5</v>
      </c>
      <c r="B11" s="74">
        <f t="shared" si="4"/>
        <v>46117</v>
      </c>
      <c r="C11" s="74">
        <f t="shared" si="2"/>
        <v>46117</v>
      </c>
      <c r="D11" s="75">
        <v>0.33333333333333298</v>
      </c>
      <c r="E11" s="74">
        <f t="shared" si="5"/>
        <v>46118</v>
      </c>
      <c r="F11" s="75">
        <v>0.33333333333333298</v>
      </c>
      <c r="G11" s="76">
        <f t="shared" ref="G11:G36" si="6">IFERROR(((E11-C11)+(F11-D11)),"")</f>
        <v>1</v>
      </c>
      <c r="H11" s="77">
        <f t="shared" si="3"/>
        <v>5225015.3</v>
      </c>
      <c r="I11" s="208">
        <v>5225015.3</v>
      </c>
      <c r="J11" s="77">
        <f t="shared" si="0"/>
        <v>0</v>
      </c>
      <c r="K11" s="91">
        <f t="shared" si="1"/>
        <v>0</v>
      </c>
      <c r="L11" s="36" t="s">
        <v>181</v>
      </c>
    </row>
    <row r="12" spans="1:12">
      <c r="A12" s="78">
        <f t="shared" si="4"/>
        <v>6</v>
      </c>
      <c r="B12" s="74">
        <f t="shared" si="4"/>
        <v>46118</v>
      </c>
      <c r="C12" s="74">
        <f t="shared" si="2"/>
        <v>46118</v>
      </c>
      <c r="D12" s="75">
        <v>0.33333333333333298</v>
      </c>
      <c r="E12" s="74">
        <f t="shared" si="5"/>
        <v>46119</v>
      </c>
      <c r="F12" s="75">
        <v>0.33333333333333298</v>
      </c>
      <c r="G12" s="76">
        <f t="shared" si="6"/>
        <v>1</v>
      </c>
      <c r="H12" s="77">
        <f t="shared" si="3"/>
        <v>5225015.3</v>
      </c>
      <c r="I12" s="208">
        <v>5225015.3</v>
      </c>
      <c r="J12" s="77">
        <f t="shared" si="0"/>
        <v>0</v>
      </c>
      <c r="K12" s="91">
        <f t="shared" si="1"/>
        <v>0</v>
      </c>
      <c r="L12" s="36" t="s">
        <v>181</v>
      </c>
    </row>
    <row r="13" spans="1:12">
      <c r="A13" s="78">
        <f t="shared" si="4"/>
        <v>7</v>
      </c>
      <c r="B13" s="74">
        <f t="shared" si="4"/>
        <v>46119</v>
      </c>
      <c r="C13" s="74">
        <f t="shared" si="2"/>
        <v>46119</v>
      </c>
      <c r="D13" s="75">
        <v>0.33333333333333298</v>
      </c>
      <c r="E13" s="74">
        <f t="shared" si="5"/>
        <v>46120</v>
      </c>
      <c r="F13" s="75">
        <v>0.33333333333333298</v>
      </c>
      <c r="G13" s="76">
        <f t="shared" si="6"/>
        <v>1</v>
      </c>
      <c r="H13" s="77">
        <f t="shared" si="3"/>
        <v>5225015.3</v>
      </c>
      <c r="I13" s="208">
        <v>5225015.3</v>
      </c>
      <c r="J13" s="77">
        <f t="shared" ref="J13" si="7">I13-H13</f>
        <v>0</v>
      </c>
      <c r="K13" s="91">
        <f t="shared" ref="K13" si="8">J13/24</f>
        <v>0</v>
      </c>
      <c r="L13" s="36" t="s">
        <v>181</v>
      </c>
    </row>
    <row r="14" spans="1:12">
      <c r="A14" s="78">
        <f t="shared" si="4"/>
        <v>8</v>
      </c>
      <c r="B14" s="74">
        <f t="shared" si="4"/>
        <v>46120</v>
      </c>
      <c r="C14" s="74">
        <f t="shared" si="2"/>
        <v>46120</v>
      </c>
      <c r="D14" s="75">
        <v>0.33333333333333298</v>
      </c>
      <c r="E14" s="74">
        <f t="shared" si="5"/>
        <v>46121</v>
      </c>
      <c r="F14" s="75">
        <v>0.33333333333333298</v>
      </c>
      <c r="G14" s="76">
        <f t="shared" si="6"/>
        <v>1</v>
      </c>
      <c r="H14" s="77">
        <f t="shared" ref="H14" si="9">I13</f>
        <v>5225015.3</v>
      </c>
      <c r="I14" s="208">
        <v>5225015.3</v>
      </c>
      <c r="J14" s="77">
        <f t="shared" ref="J14" si="10">I14-H14</f>
        <v>0</v>
      </c>
      <c r="K14" s="91">
        <f t="shared" ref="K14" si="11">J14/24</f>
        <v>0</v>
      </c>
      <c r="L14" s="36" t="s">
        <v>181</v>
      </c>
    </row>
    <row r="15" spans="1:12">
      <c r="A15" s="78">
        <f t="shared" si="4"/>
        <v>9</v>
      </c>
      <c r="B15" s="74">
        <f t="shared" si="4"/>
        <v>46121</v>
      </c>
      <c r="C15" s="74">
        <f t="shared" si="2"/>
        <v>46121</v>
      </c>
      <c r="D15" s="75">
        <v>0.33333333333333298</v>
      </c>
      <c r="E15" s="74">
        <f t="shared" si="5"/>
        <v>46122</v>
      </c>
      <c r="F15" s="75">
        <v>0.33333333333333298</v>
      </c>
      <c r="G15" s="76">
        <f t="shared" si="6"/>
        <v>1</v>
      </c>
      <c r="H15" s="77">
        <f t="shared" ref="H15:H16" si="12">I14</f>
        <v>5225015.3</v>
      </c>
      <c r="I15" s="208">
        <v>5225015.3</v>
      </c>
      <c r="J15" s="77">
        <f t="shared" ref="J15" si="13">I15-H15</f>
        <v>0</v>
      </c>
      <c r="K15" s="91">
        <f t="shared" ref="K15" si="14">J15/24</f>
        <v>0</v>
      </c>
      <c r="L15" s="36" t="s">
        <v>181</v>
      </c>
    </row>
    <row r="16" spans="1:12">
      <c r="A16" s="78">
        <f t="shared" si="4"/>
        <v>10</v>
      </c>
      <c r="B16" s="74">
        <f t="shared" si="4"/>
        <v>46122</v>
      </c>
      <c r="C16" s="74">
        <f t="shared" si="2"/>
        <v>46122</v>
      </c>
      <c r="D16" s="75">
        <v>0.33333333333333298</v>
      </c>
      <c r="E16" s="74">
        <f t="shared" si="5"/>
        <v>46123</v>
      </c>
      <c r="F16" s="75">
        <v>0.33333333333333298</v>
      </c>
      <c r="G16" s="76">
        <f t="shared" si="6"/>
        <v>1</v>
      </c>
      <c r="H16" s="77">
        <f t="shared" si="12"/>
        <v>5225015.3</v>
      </c>
      <c r="I16" s="208">
        <v>5225015.3</v>
      </c>
      <c r="J16" s="77">
        <f t="shared" ref="J16" si="15">I16-H16</f>
        <v>0</v>
      </c>
      <c r="K16" s="91">
        <f t="shared" ref="K16" si="16">J16/24</f>
        <v>0</v>
      </c>
      <c r="L16" s="36" t="s">
        <v>181</v>
      </c>
    </row>
    <row r="17" spans="1:14">
      <c r="A17" s="78">
        <f t="shared" si="4"/>
        <v>11</v>
      </c>
      <c r="B17" s="74">
        <f t="shared" si="4"/>
        <v>46123</v>
      </c>
      <c r="C17" s="74">
        <f t="shared" si="2"/>
        <v>46123</v>
      </c>
      <c r="D17" s="75">
        <v>0.33333333333333298</v>
      </c>
      <c r="E17" s="74">
        <f t="shared" si="5"/>
        <v>46124</v>
      </c>
      <c r="F17" s="75">
        <v>0.33333333333333298</v>
      </c>
      <c r="G17" s="76">
        <f t="shared" si="6"/>
        <v>1</v>
      </c>
      <c r="H17" s="77">
        <f t="shared" ref="H17" si="17">I16</f>
        <v>5225015.3</v>
      </c>
      <c r="I17" s="208">
        <v>5225015.3</v>
      </c>
      <c r="J17" s="77">
        <f t="shared" ref="J17" si="18">I17-H17</f>
        <v>0</v>
      </c>
      <c r="K17" s="91">
        <f t="shared" ref="K17" si="19">J17/24</f>
        <v>0</v>
      </c>
      <c r="L17" s="36" t="s">
        <v>181</v>
      </c>
    </row>
    <row r="18" spans="1:14">
      <c r="A18" s="78">
        <f t="shared" si="4"/>
        <v>12</v>
      </c>
      <c r="B18" s="74">
        <f t="shared" si="4"/>
        <v>46124</v>
      </c>
      <c r="C18" s="74">
        <f t="shared" si="2"/>
        <v>46124</v>
      </c>
      <c r="D18" s="75">
        <v>0.33333333333333298</v>
      </c>
      <c r="E18" s="74">
        <f t="shared" si="5"/>
        <v>46125</v>
      </c>
      <c r="F18" s="75">
        <v>0.33333333333333298</v>
      </c>
      <c r="G18" s="76">
        <f t="shared" si="6"/>
        <v>1</v>
      </c>
      <c r="H18" s="77">
        <f t="shared" ref="H18" si="20">I17</f>
        <v>5225015.3</v>
      </c>
      <c r="I18" s="208">
        <v>5225015.3</v>
      </c>
      <c r="J18" s="77">
        <f t="shared" ref="J18" si="21">I18-H18</f>
        <v>0</v>
      </c>
      <c r="K18" s="91">
        <f t="shared" ref="K18" si="22">J18/24</f>
        <v>0</v>
      </c>
      <c r="L18" s="36" t="s">
        <v>181</v>
      </c>
    </row>
    <row r="19" spans="1:14">
      <c r="A19" s="78">
        <f t="shared" si="4"/>
        <v>13</v>
      </c>
      <c r="B19" s="74">
        <f t="shared" si="4"/>
        <v>46125</v>
      </c>
      <c r="C19" s="74">
        <f t="shared" si="2"/>
        <v>46125</v>
      </c>
      <c r="D19" s="75">
        <v>0.33333333333333298</v>
      </c>
      <c r="E19" s="74">
        <f t="shared" si="5"/>
        <v>46126</v>
      </c>
      <c r="F19" s="75">
        <v>0.33333333333333298</v>
      </c>
      <c r="G19" s="76">
        <f t="shared" si="6"/>
        <v>1</v>
      </c>
      <c r="H19" s="77">
        <f t="shared" ref="H19" si="23">I18</f>
        <v>5225015.3</v>
      </c>
      <c r="I19" s="208">
        <v>5225015.3</v>
      </c>
      <c r="J19" s="77">
        <f t="shared" ref="J19" si="24">I19-H19</f>
        <v>0</v>
      </c>
      <c r="K19" s="91">
        <f t="shared" ref="K19" si="25">J19/24</f>
        <v>0</v>
      </c>
      <c r="L19" s="36" t="s">
        <v>181</v>
      </c>
      <c r="N19" s="3"/>
    </row>
    <row r="20" spans="1:14">
      <c r="A20" s="78">
        <f t="shared" si="4"/>
        <v>14</v>
      </c>
      <c r="B20" s="74">
        <f t="shared" si="4"/>
        <v>46126</v>
      </c>
      <c r="C20" s="74">
        <f t="shared" si="2"/>
        <v>46126</v>
      </c>
      <c r="D20" s="75">
        <v>0.33333333333333298</v>
      </c>
      <c r="E20" s="74">
        <f t="shared" si="5"/>
        <v>46127</v>
      </c>
      <c r="F20" s="75">
        <v>0.33333333333333298</v>
      </c>
      <c r="G20" s="76">
        <f t="shared" si="6"/>
        <v>1</v>
      </c>
      <c r="H20" s="77">
        <f t="shared" ref="H20" si="26">I19</f>
        <v>5225015.3</v>
      </c>
      <c r="I20" s="208">
        <v>5225015.3</v>
      </c>
      <c r="J20" s="77">
        <f t="shared" ref="J20" si="27">I20-H20</f>
        <v>0</v>
      </c>
      <c r="K20" s="91">
        <f t="shared" ref="K20" si="28">J20/24</f>
        <v>0</v>
      </c>
      <c r="L20" s="36" t="s">
        <v>181</v>
      </c>
    </row>
    <row r="21" spans="1:14">
      <c r="A21" s="78">
        <f t="shared" si="4"/>
        <v>15</v>
      </c>
      <c r="B21" s="74">
        <f t="shared" si="4"/>
        <v>46127</v>
      </c>
      <c r="C21" s="74">
        <f t="shared" si="2"/>
        <v>46127</v>
      </c>
      <c r="D21" s="75">
        <v>0.33333333333333298</v>
      </c>
      <c r="E21" s="74">
        <f t="shared" si="5"/>
        <v>46128</v>
      </c>
      <c r="F21" s="75">
        <v>0.33333333333333298</v>
      </c>
      <c r="G21" s="76">
        <f t="shared" si="6"/>
        <v>1</v>
      </c>
      <c r="H21" s="77">
        <f t="shared" ref="H21" si="29">I20</f>
        <v>5225015.3</v>
      </c>
      <c r="I21" s="208">
        <v>5225015.3</v>
      </c>
      <c r="J21" s="77">
        <f t="shared" ref="J21" si="30">I21-H21</f>
        <v>0</v>
      </c>
      <c r="K21" s="91">
        <f t="shared" ref="K21" si="31">J21/24</f>
        <v>0</v>
      </c>
      <c r="L21" s="36" t="s">
        <v>181</v>
      </c>
    </row>
    <row r="22" spans="1:14">
      <c r="A22" s="78">
        <f t="shared" si="4"/>
        <v>16</v>
      </c>
      <c r="B22" s="74">
        <f t="shared" si="4"/>
        <v>46128</v>
      </c>
      <c r="C22" s="74">
        <f t="shared" si="2"/>
        <v>46128</v>
      </c>
      <c r="D22" s="75">
        <v>0.33333333333333298</v>
      </c>
      <c r="E22" s="74">
        <f t="shared" si="5"/>
        <v>46129</v>
      </c>
      <c r="F22" s="75">
        <v>0.33333333333333298</v>
      </c>
      <c r="G22" s="76">
        <f t="shared" si="6"/>
        <v>1</v>
      </c>
      <c r="H22" s="77">
        <f t="shared" ref="H22:H23" si="32">I21</f>
        <v>5225015.3</v>
      </c>
      <c r="I22" s="208">
        <v>5225015.3</v>
      </c>
      <c r="J22" s="77">
        <f t="shared" ref="J22:J23" si="33">I22-H22</f>
        <v>0</v>
      </c>
      <c r="K22" s="91">
        <f t="shared" ref="K22:K23" si="34">J22/24</f>
        <v>0</v>
      </c>
      <c r="L22" s="36" t="s">
        <v>181</v>
      </c>
    </row>
    <row r="23" spans="1:14">
      <c r="A23" s="78">
        <f t="shared" si="4"/>
        <v>17</v>
      </c>
      <c r="B23" s="74">
        <f t="shared" si="4"/>
        <v>46129</v>
      </c>
      <c r="C23" s="74">
        <f t="shared" si="2"/>
        <v>46129</v>
      </c>
      <c r="D23" s="75">
        <v>0.33333333333333298</v>
      </c>
      <c r="E23" s="74">
        <f t="shared" si="5"/>
        <v>46130</v>
      </c>
      <c r="F23" s="75">
        <v>0.33333333333333298</v>
      </c>
      <c r="G23" s="76">
        <f t="shared" si="6"/>
        <v>1</v>
      </c>
      <c r="H23" s="77">
        <f t="shared" si="32"/>
        <v>5225015.3</v>
      </c>
      <c r="I23" s="208">
        <v>5225015.3</v>
      </c>
      <c r="J23" s="77">
        <f t="shared" si="33"/>
        <v>0</v>
      </c>
      <c r="K23" s="91">
        <f t="shared" si="34"/>
        <v>0</v>
      </c>
      <c r="L23" s="36" t="s">
        <v>181</v>
      </c>
    </row>
    <row r="24" spans="1:14">
      <c r="A24" s="78">
        <f t="shared" si="4"/>
        <v>18</v>
      </c>
      <c r="B24" s="74">
        <f t="shared" si="4"/>
        <v>46130</v>
      </c>
      <c r="C24" s="74">
        <f t="shared" si="2"/>
        <v>46130</v>
      </c>
      <c r="D24" s="75">
        <v>0.33333333333333298</v>
      </c>
      <c r="E24" s="74">
        <f t="shared" si="5"/>
        <v>46131</v>
      </c>
      <c r="F24" s="75">
        <v>0.33333333333333298</v>
      </c>
      <c r="G24" s="76">
        <f t="shared" si="6"/>
        <v>1</v>
      </c>
      <c r="H24" s="77">
        <f t="shared" ref="H24" si="35">I23</f>
        <v>5225015.3</v>
      </c>
      <c r="I24" s="208">
        <v>5225015.3</v>
      </c>
      <c r="J24" s="77">
        <f t="shared" ref="J24" si="36">I24-H24</f>
        <v>0</v>
      </c>
      <c r="K24" s="91">
        <f t="shared" ref="K24" si="37">J24/24</f>
        <v>0</v>
      </c>
      <c r="L24" s="36" t="s">
        <v>181</v>
      </c>
    </row>
    <row r="25" spans="1:14">
      <c r="A25" s="78">
        <f t="shared" ref="A25:B36" si="38">A24+1</f>
        <v>19</v>
      </c>
      <c r="B25" s="74">
        <f t="shared" si="38"/>
        <v>46131</v>
      </c>
      <c r="C25" s="74">
        <f t="shared" si="2"/>
        <v>46131</v>
      </c>
      <c r="D25" s="75">
        <v>0.33333333333333298</v>
      </c>
      <c r="E25" s="74">
        <f t="shared" si="5"/>
        <v>46132</v>
      </c>
      <c r="F25" s="75">
        <v>0.33333333333333298</v>
      </c>
      <c r="G25" s="76">
        <f t="shared" si="6"/>
        <v>1</v>
      </c>
      <c r="H25" s="77">
        <f t="shared" ref="H25" si="39">I24</f>
        <v>5225015.3</v>
      </c>
      <c r="I25" s="208">
        <v>5225015.3</v>
      </c>
      <c r="J25" s="77">
        <f t="shared" ref="J25" si="40">I25-H25</f>
        <v>0</v>
      </c>
      <c r="K25" s="91">
        <f t="shared" ref="K25" si="41">J25/24</f>
        <v>0</v>
      </c>
      <c r="L25" s="36" t="s">
        <v>181</v>
      </c>
    </row>
    <row r="26" spans="1:14">
      <c r="A26" s="78">
        <f t="shared" si="38"/>
        <v>20</v>
      </c>
      <c r="B26" s="74">
        <f t="shared" si="38"/>
        <v>46132</v>
      </c>
      <c r="C26" s="74">
        <f t="shared" si="2"/>
        <v>46132</v>
      </c>
      <c r="D26" s="75">
        <v>0.33333333333333298</v>
      </c>
      <c r="E26" s="74">
        <f t="shared" si="5"/>
        <v>46133</v>
      </c>
      <c r="F26" s="75">
        <v>0.33333333333333298</v>
      </c>
      <c r="G26" s="76">
        <f t="shared" si="6"/>
        <v>1</v>
      </c>
      <c r="H26" s="77">
        <f t="shared" ref="H26" si="42">I25</f>
        <v>5225015.3</v>
      </c>
      <c r="I26" s="208">
        <v>5225015.3</v>
      </c>
      <c r="J26" s="77">
        <f t="shared" ref="J26" si="43">I26-H26</f>
        <v>0</v>
      </c>
      <c r="K26" s="91">
        <f t="shared" ref="K26" si="44">J26/24</f>
        <v>0</v>
      </c>
      <c r="L26" s="36" t="s">
        <v>181</v>
      </c>
    </row>
    <row r="27" spans="1:14">
      <c r="A27" s="78">
        <f t="shared" si="38"/>
        <v>21</v>
      </c>
      <c r="B27" s="74">
        <f t="shared" si="38"/>
        <v>46133</v>
      </c>
      <c r="C27" s="74">
        <f t="shared" si="2"/>
        <v>46133</v>
      </c>
      <c r="D27" s="75">
        <v>0.33333333333333298</v>
      </c>
      <c r="E27" s="74">
        <f t="shared" si="5"/>
        <v>46134</v>
      </c>
      <c r="F27" s="75">
        <v>0.33333333333333298</v>
      </c>
      <c r="G27" s="76">
        <f t="shared" si="6"/>
        <v>1</v>
      </c>
      <c r="H27" s="77">
        <f t="shared" ref="H27" si="45">I26</f>
        <v>5225015.3</v>
      </c>
      <c r="I27" s="208">
        <v>5225015.3</v>
      </c>
      <c r="J27" s="77">
        <f t="shared" ref="J27" si="46">I27-H27</f>
        <v>0</v>
      </c>
      <c r="K27" s="91">
        <f t="shared" ref="K27" si="47">J27/24</f>
        <v>0</v>
      </c>
      <c r="L27" s="36" t="s">
        <v>181</v>
      </c>
    </row>
    <row r="28" spans="1:14">
      <c r="A28" s="78">
        <f t="shared" si="38"/>
        <v>22</v>
      </c>
      <c r="B28" s="74">
        <f t="shared" si="38"/>
        <v>46134</v>
      </c>
      <c r="C28" s="74">
        <f t="shared" si="2"/>
        <v>46134</v>
      </c>
      <c r="D28" s="75">
        <v>0.33333333333333298</v>
      </c>
      <c r="E28" s="74">
        <f t="shared" si="5"/>
        <v>46135</v>
      </c>
      <c r="F28" s="75">
        <v>0.33333333333333298</v>
      </c>
      <c r="G28" s="76">
        <f t="shared" si="6"/>
        <v>1</v>
      </c>
      <c r="H28" s="77">
        <f t="shared" ref="H28:H29" si="48">I27</f>
        <v>5225015.3</v>
      </c>
      <c r="I28" s="208">
        <v>5225015.3</v>
      </c>
      <c r="J28" s="77">
        <f t="shared" ref="J28:J29" si="49">I28-H28</f>
        <v>0</v>
      </c>
      <c r="K28" s="91">
        <f t="shared" ref="K28:K29" si="50">J28/24</f>
        <v>0</v>
      </c>
      <c r="L28" s="36" t="s">
        <v>181</v>
      </c>
    </row>
    <row r="29" spans="1:14">
      <c r="A29" s="78">
        <f t="shared" si="38"/>
        <v>23</v>
      </c>
      <c r="B29" s="74">
        <f t="shared" si="38"/>
        <v>46135</v>
      </c>
      <c r="C29" s="74">
        <f t="shared" si="2"/>
        <v>46135</v>
      </c>
      <c r="D29" s="75">
        <v>0.33333333333333298</v>
      </c>
      <c r="E29" s="74">
        <f t="shared" si="5"/>
        <v>46136</v>
      </c>
      <c r="F29" s="75">
        <v>0.33333333333333298</v>
      </c>
      <c r="G29" s="76">
        <f t="shared" si="6"/>
        <v>1</v>
      </c>
      <c r="H29" s="77">
        <f t="shared" si="48"/>
        <v>5225015.3</v>
      </c>
      <c r="I29" s="208">
        <v>5225015.3</v>
      </c>
      <c r="J29" s="77">
        <f t="shared" si="49"/>
        <v>0</v>
      </c>
      <c r="K29" s="91">
        <f t="shared" si="50"/>
        <v>0</v>
      </c>
      <c r="L29" s="36" t="s">
        <v>181</v>
      </c>
    </row>
    <row r="30" spans="1:14">
      <c r="A30" s="78">
        <f t="shared" si="38"/>
        <v>24</v>
      </c>
      <c r="B30" s="74">
        <f t="shared" si="38"/>
        <v>46136</v>
      </c>
      <c r="C30" s="74">
        <f t="shared" si="2"/>
        <v>46136</v>
      </c>
      <c r="D30" s="75">
        <v>0.33333333333333298</v>
      </c>
      <c r="E30" s="74">
        <f t="shared" si="5"/>
        <v>46137</v>
      </c>
      <c r="F30" s="75">
        <v>0.33333333333333298</v>
      </c>
      <c r="G30" s="76">
        <f t="shared" si="6"/>
        <v>1</v>
      </c>
      <c r="H30" s="77">
        <f t="shared" ref="H30" si="51">I29</f>
        <v>5225015.3</v>
      </c>
      <c r="I30" s="208">
        <v>5225015.3</v>
      </c>
      <c r="J30" s="77">
        <f t="shared" ref="J30" si="52">I30-H30</f>
        <v>0</v>
      </c>
      <c r="K30" s="91">
        <f t="shared" ref="K30" si="53">J30/24</f>
        <v>0</v>
      </c>
      <c r="L30" s="36" t="s">
        <v>181</v>
      </c>
    </row>
    <row r="31" spans="1:14">
      <c r="A31" s="78">
        <f t="shared" si="38"/>
        <v>25</v>
      </c>
      <c r="B31" s="74">
        <f t="shared" si="38"/>
        <v>46137</v>
      </c>
      <c r="C31" s="74">
        <f t="shared" si="2"/>
        <v>46137</v>
      </c>
      <c r="D31" s="75">
        <v>0.33333333333333298</v>
      </c>
      <c r="E31" s="74">
        <f t="shared" si="5"/>
        <v>46138</v>
      </c>
      <c r="F31" s="75">
        <v>0.33333333333333298</v>
      </c>
      <c r="G31" s="76">
        <f t="shared" si="6"/>
        <v>1</v>
      </c>
      <c r="H31" s="77">
        <f t="shared" ref="H31:H33" si="54">I30</f>
        <v>5225015.3</v>
      </c>
      <c r="I31" s="208">
        <v>5225015.3</v>
      </c>
      <c r="J31" s="77">
        <f t="shared" ref="J31:J33" si="55">I31-H31</f>
        <v>0</v>
      </c>
      <c r="K31" s="91">
        <f t="shared" ref="K31:K33" si="56">J31/24</f>
        <v>0</v>
      </c>
      <c r="L31" s="36" t="s">
        <v>181</v>
      </c>
    </row>
    <row r="32" spans="1:14">
      <c r="A32" s="78">
        <f t="shared" si="38"/>
        <v>26</v>
      </c>
      <c r="B32" s="74">
        <f t="shared" si="38"/>
        <v>46138</v>
      </c>
      <c r="C32" s="74">
        <f t="shared" si="2"/>
        <v>46138</v>
      </c>
      <c r="D32" s="75">
        <v>0.33333333333333298</v>
      </c>
      <c r="E32" s="74">
        <f t="shared" si="5"/>
        <v>46139</v>
      </c>
      <c r="F32" s="75">
        <v>0.33333333333333298</v>
      </c>
      <c r="G32" s="76">
        <f t="shared" si="6"/>
        <v>1</v>
      </c>
      <c r="H32" s="77">
        <f t="shared" si="54"/>
        <v>5225015.3</v>
      </c>
      <c r="I32" s="208">
        <v>5225015.3</v>
      </c>
      <c r="J32" s="77">
        <f t="shared" si="55"/>
        <v>0</v>
      </c>
      <c r="K32" s="91">
        <f t="shared" si="56"/>
        <v>0</v>
      </c>
      <c r="L32" s="36" t="s">
        <v>181</v>
      </c>
    </row>
    <row r="33" spans="1:12">
      <c r="A33" s="78">
        <f t="shared" si="38"/>
        <v>27</v>
      </c>
      <c r="B33" s="74">
        <f t="shared" si="38"/>
        <v>46139</v>
      </c>
      <c r="C33" s="74">
        <f t="shared" si="2"/>
        <v>46139</v>
      </c>
      <c r="D33" s="75">
        <v>0.33333333333333298</v>
      </c>
      <c r="E33" s="74">
        <f t="shared" si="5"/>
        <v>46140</v>
      </c>
      <c r="F33" s="75">
        <v>0.33333333333333298</v>
      </c>
      <c r="G33" s="76">
        <f t="shared" si="6"/>
        <v>1</v>
      </c>
      <c r="H33" s="77">
        <f t="shared" si="54"/>
        <v>5225015.3</v>
      </c>
      <c r="I33" s="208">
        <v>5225015.3</v>
      </c>
      <c r="J33" s="77">
        <f t="shared" si="55"/>
        <v>0</v>
      </c>
      <c r="K33" s="91">
        <f t="shared" si="56"/>
        <v>0</v>
      </c>
      <c r="L33" s="36" t="s">
        <v>181</v>
      </c>
    </row>
    <row r="34" spans="1:12">
      <c r="A34" s="78">
        <f t="shared" si="38"/>
        <v>28</v>
      </c>
      <c r="B34" s="74">
        <f t="shared" si="38"/>
        <v>46140</v>
      </c>
      <c r="C34" s="74">
        <f t="shared" si="2"/>
        <v>46140</v>
      </c>
      <c r="D34" s="75">
        <v>0.33333333333333298</v>
      </c>
      <c r="E34" s="74">
        <f t="shared" si="5"/>
        <v>46141</v>
      </c>
      <c r="F34" s="75">
        <v>0.33333333333333298</v>
      </c>
      <c r="G34" s="76">
        <f t="shared" si="6"/>
        <v>1</v>
      </c>
      <c r="H34" s="77">
        <f t="shared" ref="H34:H35" si="57">I33</f>
        <v>5225015.3</v>
      </c>
      <c r="I34" s="208">
        <v>5225015.3</v>
      </c>
      <c r="J34" s="77">
        <f t="shared" ref="J34:J35" si="58">I34-H34</f>
        <v>0</v>
      </c>
      <c r="K34" s="91">
        <f t="shared" ref="K34:K35" si="59">J34/24</f>
        <v>0</v>
      </c>
      <c r="L34" s="36" t="s">
        <v>181</v>
      </c>
    </row>
    <row r="35" spans="1:12">
      <c r="A35" s="78">
        <f t="shared" si="38"/>
        <v>29</v>
      </c>
      <c r="B35" s="74">
        <f t="shared" si="38"/>
        <v>46141</v>
      </c>
      <c r="C35" s="74">
        <f t="shared" si="2"/>
        <v>46141</v>
      </c>
      <c r="D35" s="75">
        <v>0.33333333333333298</v>
      </c>
      <c r="E35" s="74">
        <f t="shared" si="5"/>
        <v>46142</v>
      </c>
      <c r="F35" s="75">
        <v>0.33333333333333298</v>
      </c>
      <c r="G35" s="76">
        <f t="shared" si="6"/>
        <v>1</v>
      </c>
      <c r="H35" s="77">
        <f t="shared" si="57"/>
        <v>5225015.3</v>
      </c>
      <c r="I35" s="208">
        <v>5225015.3</v>
      </c>
      <c r="J35" s="77">
        <f t="shared" si="58"/>
        <v>0</v>
      </c>
      <c r="K35" s="91">
        <f t="shared" si="59"/>
        <v>0</v>
      </c>
      <c r="L35" s="36" t="s">
        <v>181</v>
      </c>
    </row>
    <row r="36" spans="1:12">
      <c r="A36" s="78">
        <f t="shared" si="38"/>
        <v>30</v>
      </c>
      <c r="B36" s="74">
        <f t="shared" si="38"/>
        <v>46142</v>
      </c>
      <c r="C36" s="74">
        <f t="shared" si="2"/>
        <v>46142</v>
      </c>
      <c r="D36" s="75">
        <v>0.33333333333333298</v>
      </c>
      <c r="E36" s="74">
        <f t="shared" si="5"/>
        <v>46143</v>
      </c>
      <c r="F36" s="75">
        <v>0.33333333333333298</v>
      </c>
      <c r="G36" s="76">
        <f t="shared" si="6"/>
        <v>1</v>
      </c>
      <c r="H36" s="77">
        <f t="shared" ref="H36" si="60">I35</f>
        <v>5225015.3</v>
      </c>
      <c r="I36" s="208">
        <v>5225015.3</v>
      </c>
      <c r="J36" s="77">
        <f t="shared" ref="J36" si="61">I36-H36</f>
        <v>0</v>
      </c>
      <c r="K36" s="91">
        <f t="shared" ref="K36" si="62">J36/24</f>
        <v>0</v>
      </c>
      <c r="L36" s="36" t="s">
        <v>181</v>
      </c>
    </row>
    <row r="37" spans="1:12">
      <c r="A37" s="78"/>
      <c r="B37" s="74"/>
      <c r="C37" s="74"/>
      <c r="D37" s="75"/>
      <c r="E37" s="74"/>
      <c r="F37" s="75"/>
      <c r="G37" s="76"/>
      <c r="H37" s="77"/>
      <c r="I37" s="208"/>
      <c r="J37" s="77"/>
      <c r="K37" s="91"/>
      <c r="L37" s="36"/>
    </row>
    <row r="38" spans="1:12">
      <c r="A38" s="78"/>
      <c r="B38" s="74"/>
      <c r="C38" s="74"/>
      <c r="D38" s="75"/>
      <c r="E38" s="74"/>
      <c r="F38" s="75"/>
      <c r="G38" s="76"/>
      <c r="H38" s="77"/>
      <c r="I38" s="208"/>
      <c r="J38" s="77"/>
      <c r="K38" s="91"/>
      <c r="L38" s="36"/>
    </row>
    <row r="39" spans="1:12">
      <c r="A39" s="78"/>
      <c r="B39" s="74"/>
      <c r="C39" s="74"/>
      <c r="D39" s="75"/>
      <c r="E39" s="74"/>
      <c r="F39" s="75"/>
      <c r="G39" s="76"/>
      <c r="H39" s="77"/>
      <c r="I39" s="208"/>
      <c r="J39" s="77"/>
      <c r="K39" s="91"/>
      <c r="L39" s="101"/>
    </row>
    <row r="40" spans="1:12">
      <c r="A40" s="82" t="s">
        <v>7</v>
      </c>
      <c r="B40" s="83"/>
      <c r="C40" s="83"/>
      <c r="D40" s="83"/>
      <c r="E40" s="83"/>
      <c r="F40" s="83"/>
      <c r="G40" s="84">
        <f>SUM(G7:G39)</f>
        <v>30</v>
      </c>
      <c r="H40" s="85"/>
      <c r="I40" s="85"/>
      <c r="J40" s="93">
        <f>SUM(J7:J39)</f>
        <v>0</v>
      </c>
      <c r="K40" s="93">
        <f>AVERAGE(K7:K39)</f>
        <v>0</v>
      </c>
      <c r="L40" s="94"/>
    </row>
    <row r="41" spans="1:12">
      <c r="A41" s="86" t="s">
        <v>127</v>
      </c>
      <c r="B41" s="87"/>
      <c r="C41" s="87"/>
      <c r="D41" s="87"/>
      <c r="E41" s="87"/>
      <c r="F41" s="87"/>
      <c r="G41" s="88">
        <f>G40/SUMPRODUCT((G7:G39&gt;0)*1)</f>
        <v>1</v>
      </c>
      <c r="H41" s="89"/>
      <c r="I41" s="89"/>
      <c r="J41" s="89"/>
      <c r="K41" s="89" t="e">
        <f>K40/SUMPRODUCT((K7:K39&gt;0)*1)</f>
        <v>#DIV/0!</v>
      </c>
      <c r="L41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ySplit="6" topLeftCell="A18" activePane="bottomLeft" state="frozen"/>
      <selection pane="bottomLef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149</v>
      </c>
      <c r="D1" s="5"/>
      <c r="E1" s="5"/>
      <c r="F1" s="5"/>
    </row>
    <row r="2" spans="1:12">
      <c r="B2" s="5"/>
      <c r="C2" s="149" t="s">
        <v>14</v>
      </c>
      <c r="D2" s="5"/>
      <c r="E2" s="5"/>
      <c r="F2" s="5"/>
      <c r="L2" s="98" t="s">
        <v>151</v>
      </c>
    </row>
    <row r="3" spans="1:12">
      <c r="B3" s="5"/>
      <c r="C3" s="6" t="str">
        <f>PCIM!C3</f>
        <v>Bulan April 2026</v>
      </c>
      <c r="D3" s="5"/>
      <c r="E3" s="5"/>
      <c r="F3" s="5"/>
    </row>
    <row r="4" spans="1:12">
      <c r="B4" s="8"/>
      <c r="C4" s="47">
        <f>'Summary sales'!A4</f>
        <v>46113</v>
      </c>
      <c r="D4" s="8"/>
      <c r="E4" s="5"/>
      <c r="F4" s="5"/>
      <c r="J4" s="5" t="s">
        <v>152</v>
      </c>
      <c r="K4" s="28">
        <f>MAX(K7:K39)</f>
        <v>17.680833333333187</v>
      </c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62" t="s">
        <v>156</v>
      </c>
      <c r="I5" s="663"/>
      <c r="J5" s="675" t="s">
        <v>157</v>
      </c>
      <c r="K5" s="679" t="s">
        <v>158</v>
      </c>
      <c r="L5" s="673" t="s">
        <v>159</v>
      </c>
    </row>
    <row r="6" spans="1:12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209" t="s">
        <v>154</v>
      </c>
      <c r="J6" s="678"/>
      <c r="K6" s="680"/>
      <c r="L6" s="674"/>
    </row>
    <row r="7" spans="1:12">
      <c r="A7" s="72">
        <v>1</v>
      </c>
      <c r="B7" s="73">
        <f>C4</f>
        <v>46113</v>
      </c>
      <c r="C7" s="73">
        <f>C4</f>
        <v>46113</v>
      </c>
      <c r="D7" s="75">
        <v>0.33333333333333298</v>
      </c>
      <c r="E7" s="73">
        <f>C7+1</f>
        <v>46114</v>
      </c>
      <c r="F7" s="75">
        <v>0.33333333333333298</v>
      </c>
      <c r="G7" s="76">
        <f>IFERROR(((E7-C7)+(F7-D7)),"")</f>
        <v>1</v>
      </c>
      <c r="H7" s="208">
        <v>227793.5</v>
      </c>
      <c r="I7" s="208">
        <v>228153.03</v>
      </c>
      <c r="J7" s="77">
        <f t="shared" ref="J7:J12" si="0">I7-H7</f>
        <v>359.52999999999884</v>
      </c>
      <c r="K7" s="91">
        <f t="shared" ref="K7:K12" si="1">J7/24</f>
        <v>14.980416666666619</v>
      </c>
      <c r="L7" s="99"/>
    </row>
    <row r="8" spans="1:12">
      <c r="A8" s="78">
        <f>A7+1</f>
        <v>2</v>
      </c>
      <c r="B8" s="74">
        <f>B7+1</f>
        <v>46114</v>
      </c>
      <c r="C8" s="74">
        <f t="shared" ref="C8:C36" si="2">B8</f>
        <v>46114</v>
      </c>
      <c r="D8" s="75">
        <v>0.33333333333333298</v>
      </c>
      <c r="E8" s="74">
        <f>C8+1</f>
        <v>46115</v>
      </c>
      <c r="F8" s="75">
        <v>0.33333333333333298</v>
      </c>
      <c r="G8" s="76">
        <f>IFERROR(((E8-C8)+(F8-D8)),"")</f>
        <v>1</v>
      </c>
      <c r="H8" s="77">
        <f t="shared" ref="H8:H17" si="3">I7</f>
        <v>228153.03</v>
      </c>
      <c r="I8" s="77">
        <v>228246.98</v>
      </c>
      <c r="J8" s="77">
        <f t="shared" si="0"/>
        <v>93.950000000011642</v>
      </c>
      <c r="K8" s="91">
        <f t="shared" si="1"/>
        <v>3.9145833333338182</v>
      </c>
      <c r="L8" s="101"/>
    </row>
    <row r="9" spans="1:12">
      <c r="A9" s="78">
        <f t="shared" ref="A9:B24" si="4">A8+1</f>
        <v>3</v>
      </c>
      <c r="B9" s="74">
        <f t="shared" si="4"/>
        <v>46115</v>
      </c>
      <c r="C9" s="74">
        <f t="shared" si="2"/>
        <v>46115</v>
      </c>
      <c r="D9" s="75">
        <v>0.33333333333333298</v>
      </c>
      <c r="E9" s="74">
        <f t="shared" ref="E9:E36" si="5">C9+1</f>
        <v>46116</v>
      </c>
      <c r="F9" s="75">
        <v>0.33333333333333298</v>
      </c>
      <c r="G9" s="76">
        <f>IFERROR(((E9-C9)+(F9-D9)),"")</f>
        <v>1</v>
      </c>
      <c r="H9" s="77">
        <f t="shared" si="3"/>
        <v>228246.98</v>
      </c>
      <c r="I9" s="77">
        <v>228246.98</v>
      </c>
      <c r="J9" s="77">
        <f t="shared" si="0"/>
        <v>0</v>
      </c>
      <c r="K9" s="91">
        <f t="shared" si="1"/>
        <v>0</v>
      </c>
      <c r="L9" s="36" t="s">
        <v>169</v>
      </c>
    </row>
    <row r="10" spans="1:12">
      <c r="A10" s="78">
        <f t="shared" si="4"/>
        <v>4</v>
      </c>
      <c r="B10" s="74">
        <f t="shared" si="4"/>
        <v>46116</v>
      </c>
      <c r="C10" s="74">
        <f t="shared" si="2"/>
        <v>46116</v>
      </c>
      <c r="D10" s="75">
        <v>0.33333333333333298</v>
      </c>
      <c r="E10" s="74">
        <f t="shared" si="5"/>
        <v>46117</v>
      </c>
      <c r="F10" s="75">
        <v>0.33333333333333298</v>
      </c>
      <c r="G10" s="76">
        <f>IFERROR(((E10-C10)+(F10-D10)),"")</f>
        <v>1</v>
      </c>
      <c r="H10" s="77">
        <f t="shared" si="3"/>
        <v>228246.98</v>
      </c>
      <c r="I10" s="77">
        <v>228246.98</v>
      </c>
      <c r="J10" s="77">
        <f t="shared" si="0"/>
        <v>0</v>
      </c>
      <c r="K10" s="91">
        <f t="shared" si="1"/>
        <v>0</v>
      </c>
      <c r="L10" s="36" t="s">
        <v>169</v>
      </c>
    </row>
    <row r="11" spans="1:12">
      <c r="A11" s="78">
        <f t="shared" si="4"/>
        <v>5</v>
      </c>
      <c r="B11" s="74">
        <f t="shared" si="4"/>
        <v>46117</v>
      </c>
      <c r="C11" s="74">
        <f t="shared" si="2"/>
        <v>46117</v>
      </c>
      <c r="D11" s="75">
        <v>0.33333333333333298</v>
      </c>
      <c r="E11" s="74">
        <f t="shared" si="5"/>
        <v>46118</v>
      </c>
      <c r="F11" s="75">
        <v>0.33333333333333298</v>
      </c>
      <c r="G11" s="76">
        <f t="shared" ref="G11:G36" si="6">IFERROR(((E11-C11)+(F11-D11)),"")</f>
        <v>1</v>
      </c>
      <c r="H11" s="77">
        <f t="shared" si="3"/>
        <v>228246.98</v>
      </c>
      <c r="I11" s="77">
        <v>228246.98</v>
      </c>
      <c r="J11" s="77">
        <f t="shared" si="0"/>
        <v>0</v>
      </c>
      <c r="K11" s="91">
        <f t="shared" si="1"/>
        <v>0</v>
      </c>
      <c r="L11" s="36" t="s">
        <v>169</v>
      </c>
    </row>
    <row r="12" spans="1:12">
      <c r="A12" s="78">
        <f t="shared" si="4"/>
        <v>6</v>
      </c>
      <c r="B12" s="74">
        <f t="shared" si="4"/>
        <v>46118</v>
      </c>
      <c r="C12" s="74">
        <f t="shared" si="2"/>
        <v>46118</v>
      </c>
      <c r="D12" s="75">
        <v>0.33333333333333298</v>
      </c>
      <c r="E12" s="74">
        <f t="shared" si="5"/>
        <v>46119</v>
      </c>
      <c r="F12" s="75">
        <v>0.33333333333333298</v>
      </c>
      <c r="G12" s="76">
        <f t="shared" si="6"/>
        <v>1</v>
      </c>
      <c r="H12" s="77">
        <f t="shared" si="3"/>
        <v>228246.98</v>
      </c>
      <c r="I12" s="77">
        <v>228260.75</v>
      </c>
      <c r="J12" s="77">
        <f t="shared" si="0"/>
        <v>13.769999999989523</v>
      </c>
      <c r="K12" s="91">
        <f t="shared" si="1"/>
        <v>0.57374999999956344</v>
      </c>
      <c r="L12" s="101"/>
    </row>
    <row r="13" spans="1:12">
      <c r="A13" s="78">
        <f t="shared" si="4"/>
        <v>7</v>
      </c>
      <c r="B13" s="74">
        <f t="shared" si="4"/>
        <v>46119</v>
      </c>
      <c r="C13" s="74">
        <f t="shared" si="2"/>
        <v>46119</v>
      </c>
      <c r="D13" s="75">
        <v>0.33333333333333298</v>
      </c>
      <c r="E13" s="74">
        <f t="shared" si="5"/>
        <v>46120</v>
      </c>
      <c r="F13" s="75">
        <v>0.33333333333333298</v>
      </c>
      <c r="G13" s="76">
        <f t="shared" si="6"/>
        <v>1</v>
      </c>
      <c r="H13" s="77">
        <f t="shared" si="3"/>
        <v>228260.75</v>
      </c>
      <c r="I13" s="77">
        <v>228315.33</v>
      </c>
      <c r="J13" s="77">
        <f t="shared" ref="J13" si="7">I13-H13</f>
        <v>54.579999999987194</v>
      </c>
      <c r="K13" s="91">
        <f t="shared" ref="K13" si="8">J13/24</f>
        <v>2.2741666666661331</v>
      </c>
      <c r="L13" s="101"/>
    </row>
    <row r="14" spans="1:12">
      <c r="A14" s="78">
        <f t="shared" si="4"/>
        <v>8</v>
      </c>
      <c r="B14" s="74">
        <f t="shared" si="4"/>
        <v>46120</v>
      </c>
      <c r="C14" s="74">
        <f t="shared" si="2"/>
        <v>46120</v>
      </c>
      <c r="D14" s="75">
        <v>0.33333333333333298</v>
      </c>
      <c r="E14" s="74">
        <f t="shared" si="5"/>
        <v>46121</v>
      </c>
      <c r="F14" s="75">
        <v>0.33333333333333298</v>
      </c>
      <c r="G14" s="76">
        <f t="shared" si="6"/>
        <v>1</v>
      </c>
      <c r="H14" s="77">
        <f t="shared" si="3"/>
        <v>228315.33</v>
      </c>
      <c r="I14" s="77">
        <v>228315.33</v>
      </c>
      <c r="J14" s="77">
        <f t="shared" ref="J14" si="9">I14-H14</f>
        <v>0</v>
      </c>
      <c r="K14" s="91">
        <f t="shared" ref="K14" si="10">J14/24</f>
        <v>0</v>
      </c>
      <c r="L14" s="36" t="s">
        <v>169</v>
      </c>
    </row>
    <row r="15" spans="1:12">
      <c r="A15" s="78">
        <f t="shared" si="4"/>
        <v>9</v>
      </c>
      <c r="B15" s="74">
        <f t="shared" si="4"/>
        <v>46121</v>
      </c>
      <c r="C15" s="74">
        <f t="shared" si="2"/>
        <v>46121</v>
      </c>
      <c r="D15" s="75">
        <v>0.33333333333333298</v>
      </c>
      <c r="E15" s="74">
        <f t="shared" si="5"/>
        <v>46122</v>
      </c>
      <c r="F15" s="75">
        <v>0.33333333333333298</v>
      </c>
      <c r="G15" s="76">
        <f t="shared" si="6"/>
        <v>1</v>
      </c>
      <c r="H15" s="77">
        <f t="shared" si="3"/>
        <v>228315.33</v>
      </c>
      <c r="I15" s="77">
        <v>228315.33</v>
      </c>
      <c r="J15" s="77">
        <f t="shared" ref="J15" si="11">I15-H15</f>
        <v>0</v>
      </c>
      <c r="K15" s="91">
        <f t="shared" ref="K15" si="12">J15/24</f>
        <v>0</v>
      </c>
      <c r="L15" s="36" t="s">
        <v>169</v>
      </c>
    </row>
    <row r="16" spans="1:12">
      <c r="A16" s="78">
        <f t="shared" si="4"/>
        <v>10</v>
      </c>
      <c r="B16" s="74">
        <f t="shared" si="4"/>
        <v>46122</v>
      </c>
      <c r="C16" s="74">
        <f t="shared" si="2"/>
        <v>46122</v>
      </c>
      <c r="D16" s="75">
        <v>0.33333333333333298</v>
      </c>
      <c r="E16" s="74">
        <f t="shared" si="5"/>
        <v>46123</v>
      </c>
      <c r="F16" s="75">
        <v>0.33333333333333298</v>
      </c>
      <c r="G16" s="76">
        <f t="shared" si="6"/>
        <v>1</v>
      </c>
      <c r="H16" s="77">
        <f t="shared" si="3"/>
        <v>228315.33</v>
      </c>
      <c r="I16" s="77">
        <v>228315.33</v>
      </c>
      <c r="J16" s="77">
        <f t="shared" ref="J16:J36" si="13">I16-H16</f>
        <v>0</v>
      </c>
      <c r="K16" s="91">
        <f t="shared" ref="K16:K36" si="14">J16/24</f>
        <v>0</v>
      </c>
      <c r="L16" s="36" t="s">
        <v>169</v>
      </c>
    </row>
    <row r="17" spans="1:14">
      <c r="A17" s="78">
        <f t="shared" si="4"/>
        <v>11</v>
      </c>
      <c r="B17" s="74">
        <f t="shared" si="4"/>
        <v>46123</v>
      </c>
      <c r="C17" s="74">
        <f t="shared" si="2"/>
        <v>46123</v>
      </c>
      <c r="D17" s="75">
        <v>0.33333333333333298</v>
      </c>
      <c r="E17" s="74">
        <f t="shared" si="5"/>
        <v>46124</v>
      </c>
      <c r="F17" s="75">
        <v>0.33333333333333298</v>
      </c>
      <c r="G17" s="76">
        <f t="shared" si="6"/>
        <v>1</v>
      </c>
      <c r="H17" s="77">
        <f t="shared" si="3"/>
        <v>228315.33</v>
      </c>
      <c r="I17" s="77">
        <v>228315.33</v>
      </c>
      <c r="J17" s="77">
        <f t="shared" si="13"/>
        <v>0</v>
      </c>
      <c r="K17" s="91">
        <f t="shared" si="14"/>
        <v>0</v>
      </c>
      <c r="L17" s="36" t="s">
        <v>169</v>
      </c>
    </row>
    <row r="18" spans="1:14">
      <c r="A18" s="78">
        <f t="shared" si="4"/>
        <v>12</v>
      </c>
      <c r="B18" s="74">
        <f t="shared" si="4"/>
        <v>46124</v>
      </c>
      <c r="C18" s="74">
        <f t="shared" si="2"/>
        <v>46124</v>
      </c>
      <c r="D18" s="75">
        <v>0.33333333333333298</v>
      </c>
      <c r="E18" s="74">
        <f t="shared" si="5"/>
        <v>46125</v>
      </c>
      <c r="F18" s="75">
        <v>0.33333333333333298</v>
      </c>
      <c r="G18" s="76">
        <f t="shared" si="6"/>
        <v>1</v>
      </c>
      <c r="H18" s="77">
        <f t="shared" ref="H18:H24" si="15">I17</f>
        <v>228315.33</v>
      </c>
      <c r="I18" s="77">
        <v>228325.63</v>
      </c>
      <c r="J18" s="77">
        <f t="shared" ref="J18" si="16">I18-H18</f>
        <v>10.300000000017462</v>
      </c>
      <c r="K18" s="91">
        <f t="shared" ref="K18" si="17">J18/24</f>
        <v>0.42916666666739428</v>
      </c>
      <c r="L18" s="36"/>
    </row>
    <row r="19" spans="1:14">
      <c r="A19" s="78">
        <f t="shared" si="4"/>
        <v>13</v>
      </c>
      <c r="B19" s="74">
        <f t="shared" si="4"/>
        <v>46125</v>
      </c>
      <c r="C19" s="74">
        <f t="shared" si="2"/>
        <v>46125</v>
      </c>
      <c r="D19" s="75">
        <v>0.33333333333333298</v>
      </c>
      <c r="E19" s="74">
        <f t="shared" si="5"/>
        <v>46126</v>
      </c>
      <c r="F19" s="75">
        <v>0.33333333333333298</v>
      </c>
      <c r="G19" s="76">
        <f t="shared" si="6"/>
        <v>1</v>
      </c>
      <c r="H19" s="77">
        <f t="shared" si="15"/>
        <v>228325.63</v>
      </c>
      <c r="I19" s="77">
        <v>228386.43</v>
      </c>
      <c r="J19" s="77">
        <f t="shared" si="13"/>
        <v>60.799999999988358</v>
      </c>
      <c r="K19" s="91">
        <f t="shared" si="14"/>
        <v>2.5333333333328483</v>
      </c>
      <c r="L19" s="101"/>
      <c r="N19" s="3"/>
    </row>
    <row r="20" spans="1:14">
      <c r="A20" s="78">
        <f t="shared" si="4"/>
        <v>14</v>
      </c>
      <c r="B20" s="74">
        <f t="shared" si="4"/>
        <v>46126</v>
      </c>
      <c r="C20" s="74">
        <f t="shared" si="2"/>
        <v>46126</v>
      </c>
      <c r="D20" s="75">
        <v>0.33333333333333298</v>
      </c>
      <c r="E20" s="74">
        <f t="shared" si="5"/>
        <v>46127</v>
      </c>
      <c r="F20" s="75">
        <v>0.33333333333333298</v>
      </c>
      <c r="G20" s="76">
        <f t="shared" si="6"/>
        <v>1</v>
      </c>
      <c r="H20" s="77">
        <f t="shared" si="15"/>
        <v>228386.43</v>
      </c>
      <c r="I20" s="77">
        <v>228627.87</v>
      </c>
      <c r="J20" s="77">
        <f t="shared" si="13"/>
        <v>241.44000000000233</v>
      </c>
      <c r="K20" s="91">
        <f t="shared" si="14"/>
        <v>10.060000000000096</v>
      </c>
      <c r="L20" s="101"/>
    </row>
    <row r="21" spans="1:14">
      <c r="A21" s="78">
        <f t="shared" si="4"/>
        <v>15</v>
      </c>
      <c r="B21" s="74">
        <f t="shared" si="4"/>
        <v>46127</v>
      </c>
      <c r="C21" s="74">
        <f t="shared" si="2"/>
        <v>46127</v>
      </c>
      <c r="D21" s="75">
        <v>0.33333333333333298</v>
      </c>
      <c r="E21" s="74">
        <f t="shared" si="5"/>
        <v>46128</v>
      </c>
      <c r="F21" s="75">
        <v>0.33333333333333298</v>
      </c>
      <c r="G21" s="76">
        <f t="shared" si="6"/>
        <v>1</v>
      </c>
      <c r="H21" s="77">
        <f t="shared" si="15"/>
        <v>228627.87</v>
      </c>
      <c r="I21" s="77">
        <v>228946.46</v>
      </c>
      <c r="J21" s="77">
        <f t="shared" si="13"/>
        <v>318.58999999999651</v>
      </c>
      <c r="K21" s="91">
        <f t="shared" si="14"/>
        <v>13.274583333333188</v>
      </c>
      <c r="L21" s="101"/>
    </row>
    <row r="22" spans="1:14">
      <c r="A22" s="78">
        <f t="shared" si="4"/>
        <v>16</v>
      </c>
      <c r="B22" s="74">
        <f t="shared" si="4"/>
        <v>46128</v>
      </c>
      <c r="C22" s="74">
        <f t="shared" si="2"/>
        <v>46128</v>
      </c>
      <c r="D22" s="75">
        <v>0.33333333333333298</v>
      </c>
      <c r="E22" s="74">
        <f t="shared" si="5"/>
        <v>46129</v>
      </c>
      <c r="F22" s="75">
        <v>0.33333333333333298</v>
      </c>
      <c r="G22" s="76">
        <f t="shared" si="6"/>
        <v>1</v>
      </c>
      <c r="H22" s="77">
        <f t="shared" si="15"/>
        <v>228946.46</v>
      </c>
      <c r="I22" s="77">
        <v>229319.9</v>
      </c>
      <c r="J22" s="77">
        <f t="shared" si="13"/>
        <v>373.44000000000233</v>
      </c>
      <c r="K22" s="91">
        <f t="shared" si="14"/>
        <v>15.560000000000096</v>
      </c>
      <c r="L22" s="101"/>
    </row>
    <row r="23" spans="1:14">
      <c r="A23" s="78">
        <f t="shared" si="4"/>
        <v>17</v>
      </c>
      <c r="B23" s="74">
        <f t="shared" si="4"/>
        <v>46129</v>
      </c>
      <c r="C23" s="74">
        <f t="shared" si="2"/>
        <v>46129</v>
      </c>
      <c r="D23" s="75">
        <v>0.33333333333333298</v>
      </c>
      <c r="E23" s="74">
        <f t="shared" si="5"/>
        <v>46130</v>
      </c>
      <c r="F23" s="75">
        <v>0.33333333333333298</v>
      </c>
      <c r="G23" s="76">
        <f t="shared" si="6"/>
        <v>1</v>
      </c>
      <c r="H23" s="77">
        <f t="shared" si="15"/>
        <v>229319.9</v>
      </c>
      <c r="I23" s="77">
        <v>229402.46</v>
      </c>
      <c r="J23" s="77">
        <f t="shared" si="13"/>
        <v>82.559999999997672</v>
      </c>
      <c r="K23" s="91">
        <f t="shared" si="14"/>
        <v>3.4399999999999031</v>
      </c>
      <c r="L23" s="36"/>
    </row>
    <row r="24" spans="1:14">
      <c r="A24" s="78">
        <f t="shared" si="4"/>
        <v>18</v>
      </c>
      <c r="B24" s="74">
        <f t="shared" si="4"/>
        <v>46130</v>
      </c>
      <c r="C24" s="74">
        <f t="shared" si="2"/>
        <v>46130</v>
      </c>
      <c r="D24" s="75">
        <v>0.33333333333333298</v>
      </c>
      <c r="E24" s="74">
        <f t="shared" si="5"/>
        <v>46131</v>
      </c>
      <c r="F24" s="75">
        <v>0.33333333333333298</v>
      </c>
      <c r="G24" s="76">
        <f t="shared" si="6"/>
        <v>1</v>
      </c>
      <c r="H24" s="77">
        <f t="shared" si="15"/>
        <v>229402.46</v>
      </c>
      <c r="I24" s="77">
        <v>229402.46</v>
      </c>
      <c r="J24" s="77">
        <f t="shared" si="13"/>
        <v>0</v>
      </c>
      <c r="K24" s="91">
        <f t="shared" si="14"/>
        <v>0</v>
      </c>
      <c r="L24" s="36"/>
    </row>
    <row r="25" spans="1:14">
      <c r="A25" s="78">
        <f t="shared" ref="A25:B36" si="18">A24+1</f>
        <v>19</v>
      </c>
      <c r="B25" s="74">
        <f t="shared" si="18"/>
        <v>46131</v>
      </c>
      <c r="C25" s="74">
        <f t="shared" si="2"/>
        <v>46131</v>
      </c>
      <c r="D25" s="75">
        <v>0.33333333333333298</v>
      </c>
      <c r="E25" s="74">
        <f t="shared" si="5"/>
        <v>46132</v>
      </c>
      <c r="F25" s="75">
        <v>0.33333333333333298</v>
      </c>
      <c r="G25" s="76">
        <f t="shared" si="6"/>
        <v>1</v>
      </c>
      <c r="H25" s="77">
        <f t="shared" ref="H25:H36" si="19">I24</f>
        <v>229402.46</v>
      </c>
      <c r="I25" s="77">
        <v>229402.46</v>
      </c>
      <c r="J25" s="77">
        <f t="shared" ref="J25" si="20">I25-H25</f>
        <v>0</v>
      </c>
      <c r="K25" s="91">
        <f t="shared" ref="K25" si="21">J25/24</f>
        <v>0</v>
      </c>
      <c r="L25" s="36"/>
    </row>
    <row r="26" spans="1:14">
      <c r="A26" s="78">
        <f t="shared" si="18"/>
        <v>20</v>
      </c>
      <c r="B26" s="74">
        <f t="shared" si="18"/>
        <v>46132</v>
      </c>
      <c r="C26" s="74">
        <f t="shared" si="2"/>
        <v>46132</v>
      </c>
      <c r="D26" s="75">
        <v>0.33333333333333298</v>
      </c>
      <c r="E26" s="74">
        <f t="shared" si="5"/>
        <v>46133</v>
      </c>
      <c r="F26" s="75">
        <v>0.33333333333333298</v>
      </c>
      <c r="G26" s="76">
        <f t="shared" si="6"/>
        <v>1</v>
      </c>
      <c r="H26" s="77">
        <f t="shared" si="19"/>
        <v>229402.46</v>
      </c>
      <c r="I26" s="77">
        <v>229472.59</v>
      </c>
      <c r="J26" s="77">
        <f t="shared" si="13"/>
        <v>70.130000000004657</v>
      </c>
      <c r="K26" s="91">
        <f t="shared" si="14"/>
        <v>2.9220833333335272</v>
      </c>
      <c r="L26" s="36"/>
    </row>
    <row r="27" spans="1:14">
      <c r="A27" s="78">
        <f t="shared" si="18"/>
        <v>21</v>
      </c>
      <c r="B27" s="74">
        <f t="shared" si="18"/>
        <v>46133</v>
      </c>
      <c r="C27" s="74">
        <f t="shared" si="2"/>
        <v>46133</v>
      </c>
      <c r="D27" s="75">
        <v>0.33333333333333298</v>
      </c>
      <c r="E27" s="74">
        <f t="shared" si="5"/>
        <v>46134</v>
      </c>
      <c r="F27" s="75">
        <v>0.33333333333333298</v>
      </c>
      <c r="G27" s="76">
        <f t="shared" si="6"/>
        <v>1</v>
      </c>
      <c r="H27" s="77">
        <f t="shared" si="19"/>
        <v>229472.59</v>
      </c>
      <c r="I27" s="77">
        <v>229473.92000000001</v>
      </c>
      <c r="J27" s="77">
        <f t="shared" si="13"/>
        <v>1.3300000000162981</v>
      </c>
      <c r="K27" s="91">
        <f t="shared" si="14"/>
        <v>5.5416666667345758E-2</v>
      </c>
      <c r="L27" s="36"/>
    </row>
    <row r="28" spans="1:14">
      <c r="A28" s="78">
        <f t="shared" si="18"/>
        <v>22</v>
      </c>
      <c r="B28" s="74">
        <f t="shared" si="18"/>
        <v>46134</v>
      </c>
      <c r="C28" s="74">
        <f t="shared" si="2"/>
        <v>46134</v>
      </c>
      <c r="D28" s="75">
        <v>0.33333333333333298</v>
      </c>
      <c r="E28" s="74">
        <f t="shared" si="5"/>
        <v>46135</v>
      </c>
      <c r="F28" s="75">
        <v>0.33333333333333298</v>
      </c>
      <c r="G28" s="76">
        <f t="shared" si="6"/>
        <v>1</v>
      </c>
      <c r="H28" s="77">
        <f t="shared" si="19"/>
        <v>229473.92000000001</v>
      </c>
      <c r="I28" s="77">
        <v>229473.92000000001</v>
      </c>
      <c r="J28" s="77">
        <f t="shared" si="13"/>
        <v>0</v>
      </c>
      <c r="K28" s="91">
        <f t="shared" si="14"/>
        <v>0</v>
      </c>
      <c r="L28" s="36"/>
    </row>
    <row r="29" spans="1:14">
      <c r="A29" s="78">
        <f t="shared" si="18"/>
        <v>23</v>
      </c>
      <c r="B29" s="74">
        <f t="shared" si="18"/>
        <v>46135</v>
      </c>
      <c r="C29" s="74">
        <f t="shared" si="2"/>
        <v>46135</v>
      </c>
      <c r="D29" s="75">
        <v>0.33333333333333298</v>
      </c>
      <c r="E29" s="74">
        <f t="shared" si="5"/>
        <v>46136</v>
      </c>
      <c r="F29" s="75">
        <v>0.33333333333333298</v>
      </c>
      <c r="G29" s="76">
        <f t="shared" si="6"/>
        <v>1</v>
      </c>
      <c r="H29" s="77">
        <f t="shared" si="19"/>
        <v>229473.92000000001</v>
      </c>
      <c r="I29" s="77">
        <v>229488.68</v>
      </c>
      <c r="J29" s="77">
        <f t="shared" si="13"/>
        <v>14.759999999980209</v>
      </c>
      <c r="K29" s="91">
        <f t="shared" si="14"/>
        <v>0.61499999999917543</v>
      </c>
      <c r="L29" s="36"/>
    </row>
    <row r="30" spans="1:14">
      <c r="A30" s="78">
        <f t="shared" si="18"/>
        <v>24</v>
      </c>
      <c r="B30" s="74">
        <f t="shared" si="18"/>
        <v>46136</v>
      </c>
      <c r="C30" s="74">
        <f t="shared" si="2"/>
        <v>46136</v>
      </c>
      <c r="D30" s="75">
        <v>0.33333333333333298</v>
      </c>
      <c r="E30" s="74">
        <f t="shared" si="5"/>
        <v>46137</v>
      </c>
      <c r="F30" s="75">
        <v>0.33333333333333298</v>
      </c>
      <c r="G30" s="76">
        <f t="shared" si="6"/>
        <v>1</v>
      </c>
      <c r="H30" s="77">
        <f t="shared" si="19"/>
        <v>229488.68</v>
      </c>
      <c r="I30" s="77">
        <v>229503.86</v>
      </c>
      <c r="J30" s="77">
        <f t="shared" si="13"/>
        <v>15.179999999993015</v>
      </c>
      <c r="K30" s="91">
        <f t="shared" si="14"/>
        <v>0.63249999999970896</v>
      </c>
      <c r="L30" s="36"/>
    </row>
    <row r="31" spans="1:14">
      <c r="A31" s="78">
        <f t="shared" si="18"/>
        <v>25</v>
      </c>
      <c r="B31" s="74">
        <f t="shared" si="18"/>
        <v>46137</v>
      </c>
      <c r="C31" s="74">
        <f t="shared" si="2"/>
        <v>46137</v>
      </c>
      <c r="D31" s="75">
        <v>0.33333333333333298</v>
      </c>
      <c r="E31" s="74">
        <f t="shared" si="5"/>
        <v>46138</v>
      </c>
      <c r="F31" s="75">
        <v>0.33333333333333298</v>
      </c>
      <c r="G31" s="76">
        <f t="shared" si="6"/>
        <v>1</v>
      </c>
      <c r="H31" s="77">
        <f t="shared" si="19"/>
        <v>229503.86</v>
      </c>
      <c r="I31" s="77">
        <v>229503.86</v>
      </c>
      <c r="J31" s="77">
        <f t="shared" si="13"/>
        <v>0</v>
      </c>
      <c r="K31" s="91">
        <f t="shared" si="14"/>
        <v>0</v>
      </c>
      <c r="L31" s="561" t="s">
        <v>177</v>
      </c>
    </row>
    <row r="32" spans="1:14">
      <c r="A32" s="78">
        <f t="shared" si="18"/>
        <v>26</v>
      </c>
      <c r="B32" s="74">
        <f t="shared" si="18"/>
        <v>46138</v>
      </c>
      <c r="C32" s="74">
        <f t="shared" si="2"/>
        <v>46138</v>
      </c>
      <c r="D32" s="75">
        <v>0.33333333333333298</v>
      </c>
      <c r="E32" s="74">
        <f t="shared" si="5"/>
        <v>46139</v>
      </c>
      <c r="F32" s="75">
        <v>0.33333333333333298</v>
      </c>
      <c r="G32" s="76">
        <f t="shared" si="6"/>
        <v>1</v>
      </c>
      <c r="H32" s="77">
        <f t="shared" si="19"/>
        <v>229503.86</v>
      </c>
      <c r="I32" s="77">
        <v>229533.7</v>
      </c>
      <c r="J32" s="77">
        <f t="shared" si="13"/>
        <v>29.840000000025611</v>
      </c>
      <c r="K32" s="91">
        <f t="shared" si="14"/>
        <v>1.2433333333344005</v>
      </c>
      <c r="L32" s="36"/>
    </row>
    <row r="33" spans="1:12">
      <c r="A33" s="78">
        <f t="shared" si="18"/>
        <v>27</v>
      </c>
      <c r="B33" s="74">
        <f t="shared" si="18"/>
        <v>46139</v>
      </c>
      <c r="C33" s="74">
        <f t="shared" si="2"/>
        <v>46139</v>
      </c>
      <c r="D33" s="75">
        <v>0.33333333333333298</v>
      </c>
      <c r="E33" s="74">
        <f t="shared" si="5"/>
        <v>46140</v>
      </c>
      <c r="F33" s="75">
        <v>0.33333333333333298</v>
      </c>
      <c r="G33" s="76">
        <f t="shared" si="6"/>
        <v>1</v>
      </c>
      <c r="H33" s="77">
        <f t="shared" si="19"/>
        <v>229533.7</v>
      </c>
      <c r="I33" s="208">
        <v>229958.04</v>
      </c>
      <c r="J33" s="77">
        <f t="shared" si="13"/>
        <v>424.33999999999651</v>
      </c>
      <c r="K33" s="91">
        <f t="shared" si="14"/>
        <v>17.680833333333187</v>
      </c>
      <c r="L33" s="36"/>
    </row>
    <row r="34" spans="1:12">
      <c r="A34" s="78">
        <f t="shared" si="18"/>
        <v>28</v>
      </c>
      <c r="B34" s="74">
        <f t="shared" si="18"/>
        <v>46140</v>
      </c>
      <c r="C34" s="74">
        <f t="shared" si="2"/>
        <v>46140</v>
      </c>
      <c r="D34" s="75">
        <v>0.33333333333333298</v>
      </c>
      <c r="E34" s="74">
        <f t="shared" si="5"/>
        <v>46141</v>
      </c>
      <c r="F34" s="75">
        <v>0.33333333333333298</v>
      </c>
      <c r="G34" s="76">
        <f t="shared" si="6"/>
        <v>1</v>
      </c>
      <c r="H34" s="77">
        <f t="shared" si="19"/>
        <v>229958.04</v>
      </c>
      <c r="I34" s="208">
        <v>230322</v>
      </c>
      <c r="J34" s="77">
        <f t="shared" si="13"/>
        <v>363.95999999999185</v>
      </c>
      <c r="K34" s="91">
        <f t="shared" si="14"/>
        <v>15.16499999999966</v>
      </c>
      <c r="L34" s="36"/>
    </row>
    <row r="35" spans="1:12">
      <c r="A35" s="78">
        <f t="shared" si="18"/>
        <v>29</v>
      </c>
      <c r="B35" s="74">
        <f t="shared" si="18"/>
        <v>46141</v>
      </c>
      <c r="C35" s="74">
        <f t="shared" si="2"/>
        <v>46141</v>
      </c>
      <c r="D35" s="75">
        <v>0.33333333333333298</v>
      </c>
      <c r="E35" s="74">
        <f t="shared" si="5"/>
        <v>46142</v>
      </c>
      <c r="F35" s="75">
        <v>0.33333333333333298</v>
      </c>
      <c r="G35" s="76">
        <f t="shared" si="6"/>
        <v>1</v>
      </c>
      <c r="H35" s="77">
        <f t="shared" si="19"/>
        <v>230322</v>
      </c>
      <c r="I35" s="208">
        <v>230439.22</v>
      </c>
      <c r="J35" s="77">
        <f t="shared" si="13"/>
        <v>117.22000000000116</v>
      </c>
      <c r="K35" s="91">
        <f t="shared" si="14"/>
        <v>4.8841666666667152</v>
      </c>
      <c r="L35" s="36"/>
    </row>
    <row r="36" spans="1:12">
      <c r="A36" s="78">
        <f t="shared" si="18"/>
        <v>30</v>
      </c>
      <c r="B36" s="74">
        <f t="shared" si="18"/>
        <v>46142</v>
      </c>
      <c r="C36" s="74">
        <f t="shared" si="2"/>
        <v>46142</v>
      </c>
      <c r="D36" s="75">
        <v>0.33333333333333298</v>
      </c>
      <c r="E36" s="74">
        <f t="shared" si="5"/>
        <v>46143</v>
      </c>
      <c r="F36" s="75">
        <v>0.33333333333333298</v>
      </c>
      <c r="G36" s="76">
        <f t="shared" si="6"/>
        <v>1</v>
      </c>
      <c r="H36" s="77">
        <f t="shared" si="19"/>
        <v>230439.22</v>
      </c>
      <c r="I36" s="208">
        <v>230439.22</v>
      </c>
      <c r="J36" s="77">
        <f t="shared" si="13"/>
        <v>0</v>
      </c>
      <c r="K36" s="91">
        <f t="shared" si="14"/>
        <v>0</v>
      </c>
      <c r="L36" s="36"/>
    </row>
    <row r="37" spans="1:12">
      <c r="A37" s="78"/>
      <c r="B37" s="74"/>
      <c r="C37" s="74"/>
      <c r="D37" s="75"/>
      <c r="E37" s="74"/>
      <c r="F37" s="75"/>
      <c r="G37" s="76"/>
      <c r="H37" s="77"/>
      <c r="I37" s="208"/>
      <c r="J37" s="77"/>
      <c r="K37" s="91"/>
      <c r="L37" s="36"/>
    </row>
    <row r="38" spans="1:12">
      <c r="A38" s="78"/>
      <c r="B38" s="74"/>
      <c r="C38" s="74"/>
      <c r="D38" s="75"/>
      <c r="E38" s="74"/>
      <c r="F38" s="75"/>
      <c r="G38" s="76"/>
      <c r="H38" s="77"/>
      <c r="I38" s="208"/>
      <c r="J38" s="77"/>
      <c r="K38" s="91"/>
      <c r="L38" s="36"/>
    </row>
    <row r="39" spans="1:12">
      <c r="A39" s="78"/>
      <c r="B39" s="74"/>
      <c r="C39" s="74"/>
      <c r="D39" s="75"/>
      <c r="E39" s="74"/>
      <c r="F39" s="75"/>
      <c r="G39" s="76"/>
      <c r="H39" s="77"/>
      <c r="I39" s="208"/>
      <c r="J39" s="77"/>
      <c r="K39" s="91"/>
      <c r="L39" s="101"/>
    </row>
    <row r="40" spans="1:12">
      <c r="A40" s="82" t="s">
        <v>7</v>
      </c>
      <c r="B40" s="83"/>
      <c r="C40" s="83"/>
      <c r="D40" s="83"/>
      <c r="E40" s="83"/>
      <c r="F40" s="83"/>
      <c r="G40" s="84">
        <f>SUM(G7:G39)</f>
        <v>30</v>
      </c>
      <c r="H40" s="85"/>
      <c r="I40" s="85"/>
      <c r="J40" s="93">
        <f>SUM(J7:J39)</f>
        <v>2645.7200000000012</v>
      </c>
      <c r="K40" s="93">
        <f>AVERAGE(K7:K39)</f>
        <v>3.6746111111111128</v>
      </c>
      <c r="L40" s="94"/>
    </row>
    <row r="41" spans="1:12">
      <c r="A41" s="86" t="s">
        <v>127</v>
      </c>
      <c r="B41" s="87"/>
      <c r="C41" s="87"/>
      <c r="D41" s="87"/>
      <c r="E41" s="87"/>
      <c r="F41" s="87"/>
      <c r="G41" s="88">
        <f>G40/SUMPRODUCT((G7:G39&gt;0)*1)</f>
        <v>1</v>
      </c>
      <c r="H41" s="89"/>
      <c r="I41" s="89"/>
      <c r="J41" s="89"/>
      <c r="K41" s="89">
        <f>K40/SUMPRODUCT((K7:K39&gt;0)*1)</f>
        <v>0.20414506172839517</v>
      </c>
      <c r="L41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85" zoomScaleNormal="85" workbookViewId="0">
      <pane xSplit="10" ySplit="6" topLeftCell="K17" activePane="bottomRight" state="frozen"/>
      <selection pane="topRight"/>
      <selection pane="bottomLeft"/>
      <selection pane="bottomRigh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149</v>
      </c>
      <c r="D1" s="5"/>
      <c r="E1" s="5"/>
      <c r="F1" s="5"/>
    </row>
    <row r="2" spans="1:12">
      <c r="B2" s="5"/>
      <c r="C2" s="149" t="s">
        <v>10</v>
      </c>
      <c r="D2" s="5"/>
      <c r="E2" s="5"/>
      <c r="F2" s="5"/>
      <c r="L2" s="98" t="s">
        <v>151</v>
      </c>
    </row>
    <row r="3" spans="1:12">
      <c r="B3" s="5"/>
      <c r="C3" s="6" t="str">
        <f>PCIM!C3</f>
        <v>Bulan April 2026</v>
      </c>
      <c r="D3" s="5"/>
      <c r="E3" s="5"/>
      <c r="F3" s="5"/>
    </row>
    <row r="4" spans="1:12">
      <c r="B4" s="8"/>
      <c r="C4" s="47">
        <f>'Summary sales'!A4</f>
        <v>46113</v>
      </c>
      <c r="D4" s="8"/>
      <c r="E4" s="5"/>
      <c r="F4" s="5"/>
      <c r="J4" s="5" t="s">
        <v>152</v>
      </c>
      <c r="K4" s="28">
        <f>MAX(K7:K39)</f>
        <v>61.150833333337992</v>
      </c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62" t="s">
        <v>156</v>
      </c>
      <c r="I5" s="663"/>
      <c r="J5" s="675" t="s">
        <v>157</v>
      </c>
      <c r="K5" s="679" t="s">
        <v>158</v>
      </c>
      <c r="L5" s="673" t="s">
        <v>159</v>
      </c>
    </row>
    <row r="6" spans="1:12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209" t="s">
        <v>154</v>
      </c>
      <c r="J6" s="678"/>
      <c r="K6" s="680"/>
      <c r="L6" s="674"/>
    </row>
    <row r="7" spans="1:12">
      <c r="A7" s="72">
        <v>1</v>
      </c>
      <c r="B7" s="73">
        <f>C4</f>
        <v>46113</v>
      </c>
      <c r="C7" s="73">
        <f>C4</f>
        <v>46113</v>
      </c>
      <c r="D7" s="75">
        <v>0.33333333333333298</v>
      </c>
      <c r="E7" s="73">
        <f>C7+1</f>
        <v>46114</v>
      </c>
      <c r="F7" s="75">
        <v>0.33333333333333298</v>
      </c>
      <c r="G7" s="76">
        <f>IFERROR(((E7-C7)+(F7-D7)),"")</f>
        <v>1</v>
      </c>
      <c r="H7" s="208">
        <v>2296312.7799999998</v>
      </c>
      <c r="I7" s="208">
        <v>2297464.56</v>
      </c>
      <c r="J7" s="77">
        <f t="shared" ref="J7:J12" si="0">I7-H7</f>
        <v>1151.7800000002608</v>
      </c>
      <c r="K7" s="91">
        <f t="shared" ref="K7:K12" si="1">J7/24</f>
        <v>47.990833333344199</v>
      </c>
      <c r="L7" s="99"/>
    </row>
    <row r="8" spans="1:12">
      <c r="A8" s="78">
        <f>A7+1</f>
        <v>2</v>
      </c>
      <c r="B8" s="74">
        <f>B7+1</f>
        <v>46114</v>
      </c>
      <c r="C8" s="74">
        <f t="shared" ref="C8:C36" si="2">B8</f>
        <v>46114</v>
      </c>
      <c r="D8" s="75">
        <v>0.33333333333333298</v>
      </c>
      <c r="E8" s="74">
        <f>C8+1</f>
        <v>46115</v>
      </c>
      <c r="F8" s="75">
        <v>0.33333333333333298</v>
      </c>
      <c r="G8" s="76">
        <f>IFERROR(((E8-C8)+(F8-D8)),"")</f>
        <v>1</v>
      </c>
      <c r="H8" s="77">
        <f t="shared" ref="H8:H36" si="3">I7</f>
        <v>2297464.56</v>
      </c>
      <c r="I8" s="77">
        <v>2298641.69</v>
      </c>
      <c r="J8" s="77">
        <f t="shared" si="0"/>
        <v>1177.1299999998882</v>
      </c>
      <c r="K8" s="91">
        <f t="shared" si="1"/>
        <v>49.047083333328679</v>
      </c>
      <c r="L8" s="101"/>
    </row>
    <row r="9" spans="1:12">
      <c r="A9" s="78">
        <f t="shared" ref="A9:B24" si="4">A8+1</f>
        <v>3</v>
      </c>
      <c r="B9" s="74">
        <f t="shared" si="4"/>
        <v>46115</v>
      </c>
      <c r="C9" s="74">
        <f t="shared" si="2"/>
        <v>46115</v>
      </c>
      <c r="D9" s="75">
        <v>0.33333333333333298</v>
      </c>
      <c r="E9" s="74">
        <f t="shared" ref="E9:E36" si="5">C9+1</f>
        <v>46116</v>
      </c>
      <c r="F9" s="75">
        <v>0.33333333333333298</v>
      </c>
      <c r="G9" s="76">
        <f>IFERROR(((E9-C9)+(F9-D9)),"")</f>
        <v>1</v>
      </c>
      <c r="H9" s="77">
        <f t="shared" si="3"/>
        <v>2298641.69</v>
      </c>
      <c r="I9" s="77">
        <v>2299168.0499999998</v>
      </c>
      <c r="J9" s="77">
        <f t="shared" si="0"/>
        <v>526.35999999986961</v>
      </c>
      <c r="K9" s="91">
        <f t="shared" si="1"/>
        <v>21.931666666661233</v>
      </c>
      <c r="L9" s="101"/>
    </row>
    <row r="10" spans="1:12">
      <c r="A10" s="78">
        <f t="shared" si="4"/>
        <v>4</v>
      </c>
      <c r="B10" s="74">
        <f t="shared" si="4"/>
        <v>46116</v>
      </c>
      <c r="C10" s="74">
        <f t="shared" si="2"/>
        <v>46116</v>
      </c>
      <c r="D10" s="75">
        <v>0.33333333333333298</v>
      </c>
      <c r="E10" s="74">
        <f t="shared" si="5"/>
        <v>46117</v>
      </c>
      <c r="F10" s="75">
        <v>0.33333333333333298</v>
      </c>
      <c r="G10" s="76">
        <f>IFERROR(((E10-C10)+(F10-D10)),"")</f>
        <v>1</v>
      </c>
      <c r="H10" s="77">
        <f t="shared" si="3"/>
        <v>2299168.0499999998</v>
      </c>
      <c r="I10" s="77">
        <v>2300270.06</v>
      </c>
      <c r="J10" s="77">
        <f t="shared" si="0"/>
        <v>1102.0100000002421</v>
      </c>
      <c r="K10" s="91">
        <f t="shared" si="1"/>
        <v>45.91708333334342</v>
      </c>
      <c r="L10" s="36"/>
    </row>
    <row r="11" spans="1:12">
      <c r="A11" s="78">
        <f t="shared" si="4"/>
        <v>5</v>
      </c>
      <c r="B11" s="74">
        <f t="shared" si="4"/>
        <v>46117</v>
      </c>
      <c r="C11" s="74">
        <f t="shared" si="2"/>
        <v>46117</v>
      </c>
      <c r="D11" s="75">
        <v>0.33333333333333298</v>
      </c>
      <c r="E11" s="74">
        <f t="shared" si="5"/>
        <v>46118</v>
      </c>
      <c r="F11" s="75">
        <v>0.33333333333333298</v>
      </c>
      <c r="G11" s="76">
        <f t="shared" ref="G11:G36" si="6">IFERROR(((E11-C11)+(F11-D11)),"")</f>
        <v>1</v>
      </c>
      <c r="H11" s="77">
        <f t="shared" si="3"/>
        <v>2300270.06</v>
      </c>
      <c r="I11" s="77">
        <v>2300914.46</v>
      </c>
      <c r="J11" s="77">
        <f t="shared" si="0"/>
        <v>644.39999999990687</v>
      </c>
      <c r="K11" s="91">
        <f t="shared" si="1"/>
        <v>26.849999999996118</v>
      </c>
      <c r="L11" s="101"/>
    </row>
    <row r="12" spans="1:12">
      <c r="A12" s="78">
        <f t="shared" si="4"/>
        <v>6</v>
      </c>
      <c r="B12" s="74">
        <f t="shared" si="4"/>
        <v>46118</v>
      </c>
      <c r="C12" s="74">
        <f t="shared" si="2"/>
        <v>46118</v>
      </c>
      <c r="D12" s="75">
        <v>0.33333333333333298</v>
      </c>
      <c r="E12" s="74">
        <f t="shared" si="5"/>
        <v>46119</v>
      </c>
      <c r="F12" s="75">
        <v>0.33333333333333298</v>
      </c>
      <c r="G12" s="76">
        <f t="shared" si="6"/>
        <v>1</v>
      </c>
      <c r="H12" s="77">
        <f t="shared" si="3"/>
        <v>2300914.46</v>
      </c>
      <c r="I12" s="77">
        <v>2302208.09</v>
      </c>
      <c r="J12" s="77">
        <f t="shared" si="0"/>
        <v>1293.6299999998882</v>
      </c>
      <c r="K12" s="91">
        <f t="shared" si="1"/>
        <v>53.901249999995343</v>
      </c>
      <c r="L12" s="101"/>
    </row>
    <row r="13" spans="1:12">
      <c r="A13" s="78">
        <f t="shared" si="4"/>
        <v>7</v>
      </c>
      <c r="B13" s="74">
        <f t="shared" si="4"/>
        <v>46119</v>
      </c>
      <c r="C13" s="74">
        <f t="shared" si="2"/>
        <v>46119</v>
      </c>
      <c r="D13" s="75">
        <v>0.33333333333333298</v>
      </c>
      <c r="E13" s="74">
        <f t="shared" si="5"/>
        <v>46120</v>
      </c>
      <c r="F13" s="75">
        <v>0.33333333333333298</v>
      </c>
      <c r="G13" s="76">
        <f t="shared" si="6"/>
        <v>1</v>
      </c>
      <c r="H13" s="77">
        <f t="shared" si="3"/>
        <v>2302208.09</v>
      </c>
      <c r="I13" s="77">
        <v>2303523.1</v>
      </c>
      <c r="J13" s="77">
        <f t="shared" ref="J13" si="7">I13-H13</f>
        <v>1315.0100000002421</v>
      </c>
      <c r="K13" s="91">
        <f t="shared" ref="K13" si="8">J13/24</f>
        <v>54.79208333334342</v>
      </c>
      <c r="L13" s="101"/>
    </row>
    <row r="14" spans="1:12">
      <c r="A14" s="78">
        <f t="shared" si="4"/>
        <v>8</v>
      </c>
      <c r="B14" s="74">
        <f t="shared" si="4"/>
        <v>46120</v>
      </c>
      <c r="C14" s="74">
        <f t="shared" si="2"/>
        <v>46120</v>
      </c>
      <c r="D14" s="75">
        <v>0.33333333333333298</v>
      </c>
      <c r="E14" s="74">
        <f t="shared" si="5"/>
        <v>46121</v>
      </c>
      <c r="F14" s="75">
        <v>0.33333333333333298</v>
      </c>
      <c r="G14" s="76">
        <f t="shared" si="6"/>
        <v>1</v>
      </c>
      <c r="H14" s="77">
        <f t="shared" si="3"/>
        <v>2303523.1</v>
      </c>
      <c r="I14" s="77">
        <v>2304846.38</v>
      </c>
      <c r="J14" s="77">
        <f t="shared" ref="J14" si="9">I14-H14</f>
        <v>1323.2799999997951</v>
      </c>
      <c r="K14" s="91">
        <f t="shared" ref="K14" si="10">J14/24</f>
        <v>55.13666666665813</v>
      </c>
      <c r="L14" s="101"/>
    </row>
    <row r="15" spans="1:12">
      <c r="A15" s="78">
        <f t="shared" si="4"/>
        <v>9</v>
      </c>
      <c r="B15" s="74">
        <f t="shared" si="4"/>
        <v>46121</v>
      </c>
      <c r="C15" s="74">
        <f t="shared" si="2"/>
        <v>46121</v>
      </c>
      <c r="D15" s="75">
        <v>0.33333333333333298</v>
      </c>
      <c r="E15" s="74">
        <f t="shared" si="5"/>
        <v>46122</v>
      </c>
      <c r="F15" s="75">
        <v>0.33333333333333298</v>
      </c>
      <c r="G15" s="76">
        <f t="shared" si="6"/>
        <v>1</v>
      </c>
      <c r="H15" s="77">
        <f t="shared" si="3"/>
        <v>2304846.38</v>
      </c>
      <c r="I15" s="77">
        <v>2306001.6800000002</v>
      </c>
      <c r="J15" s="77">
        <f t="shared" ref="J15:J36" si="11">I15-H15</f>
        <v>1155.3000000002794</v>
      </c>
      <c r="K15" s="91">
        <f t="shared" ref="K15:K36" si="12">J15/24</f>
        <v>48.137500000011642</v>
      </c>
      <c r="L15" s="101"/>
    </row>
    <row r="16" spans="1:12">
      <c r="A16" s="78">
        <f t="shared" si="4"/>
        <v>10</v>
      </c>
      <c r="B16" s="74">
        <f t="shared" si="4"/>
        <v>46122</v>
      </c>
      <c r="C16" s="74">
        <f t="shared" si="2"/>
        <v>46122</v>
      </c>
      <c r="D16" s="75">
        <v>0.33333333333333298</v>
      </c>
      <c r="E16" s="74">
        <f t="shared" si="5"/>
        <v>46123</v>
      </c>
      <c r="F16" s="75">
        <v>0.33333333333333298</v>
      </c>
      <c r="G16" s="76">
        <f t="shared" si="6"/>
        <v>1</v>
      </c>
      <c r="H16" s="77">
        <f t="shared" si="3"/>
        <v>2306001.6800000002</v>
      </c>
      <c r="I16" s="77">
        <v>2307233.13</v>
      </c>
      <c r="J16" s="77">
        <f t="shared" si="11"/>
        <v>1231.4499999997206</v>
      </c>
      <c r="K16" s="91">
        <f t="shared" si="12"/>
        <v>51.310416666655023</v>
      </c>
      <c r="L16" s="101"/>
    </row>
    <row r="17" spans="1:14">
      <c r="A17" s="78">
        <f t="shared" si="4"/>
        <v>11</v>
      </c>
      <c r="B17" s="74">
        <f t="shared" si="4"/>
        <v>46123</v>
      </c>
      <c r="C17" s="74">
        <f t="shared" si="2"/>
        <v>46123</v>
      </c>
      <c r="D17" s="75">
        <v>0.33333333333333298</v>
      </c>
      <c r="E17" s="74">
        <f t="shared" si="5"/>
        <v>46124</v>
      </c>
      <c r="F17" s="75">
        <v>0.33333333333333298</v>
      </c>
      <c r="G17" s="76">
        <f t="shared" si="6"/>
        <v>1</v>
      </c>
      <c r="H17" s="77">
        <f t="shared" si="3"/>
        <v>2307233.13</v>
      </c>
      <c r="I17" s="77">
        <v>2308193.79</v>
      </c>
      <c r="J17" s="77">
        <f t="shared" si="11"/>
        <v>960.66000000014901</v>
      </c>
      <c r="K17" s="91">
        <f t="shared" si="12"/>
        <v>40.027500000006206</v>
      </c>
      <c r="L17" s="101"/>
    </row>
    <row r="18" spans="1:14">
      <c r="A18" s="78">
        <f t="shared" si="4"/>
        <v>12</v>
      </c>
      <c r="B18" s="74">
        <f t="shared" si="4"/>
        <v>46124</v>
      </c>
      <c r="C18" s="74">
        <f t="shared" si="2"/>
        <v>46124</v>
      </c>
      <c r="D18" s="75">
        <v>0.33333333333333298</v>
      </c>
      <c r="E18" s="74">
        <f t="shared" si="5"/>
        <v>46125</v>
      </c>
      <c r="F18" s="75">
        <v>0.33333333333333298</v>
      </c>
      <c r="G18" s="76">
        <f t="shared" si="6"/>
        <v>1</v>
      </c>
      <c r="H18" s="77">
        <f t="shared" si="3"/>
        <v>2308193.79</v>
      </c>
      <c r="I18" s="77">
        <v>2308816.54</v>
      </c>
      <c r="J18" s="77">
        <f t="shared" si="11"/>
        <v>622.75</v>
      </c>
      <c r="K18" s="91">
        <f t="shared" si="12"/>
        <v>25.947916666666668</v>
      </c>
      <c r="L18" s="101"/>
    </row>
    <row r="19" spans="1:14">
      <c r="A19" s="78">
        <f t="shared" si="4"/>
        <v>13</v>
      </c>
      <c r="B19" s="74">
        <f t="shared" si="4"/>
        <v>46125</v>
      </c>
      <c r="C19" s="74">
        <f t="shared" si="2"/>
        <v>46125</v>
      </c>
      <c r="D19" s="75">
        <v>0.33333333333333298</v>
      </c>
      <c r="E19" s="74">
        <f t="shared" si="5"/>
        <v>46126</v>
      </c>
      <c r="F19" s="75">
        <v>0.33333333333333298</v>
      </c>
      <c r="G19" s="76">
        <f t="shared" si="6"/>
        <v>1</v>
      </c>
      <c r="H19" s="77">
        <f t="shared" si="3"/>
        <v>2308816.54</v>
      </c>
      <c r="I19" s="77">
        <v>2310251.67</v>
      </c>
      <c r="J19" s="77">
        <f t="shared" si="11"/>
        <v>1435.1299999998882</v>
      </c>
      <c r="K19" s="91">
        <f t="shared" si="12"/>
        <v>59.797083333328679</v>
      </c>
      <c r="L19" s="101"/>
      <c r="N19" s="3"/>
    </row>
    <row r="20" spans="1:14">
      <c r="A20" s="78">
        <f t="shared" si="4"/>
        <v>14</v>
      </c>
      <c r="B20" s="74">
        <f t="shared" si="4"/>
        <v>46126</v>
      </c>
      <c r="C20" s="74">
        <f t="shared" si="2"/>
        <v>46126</v>
      </c>
      <c r="D20" s="75">
        <v>0.33333333333333298</v>
      </c>
      <c r="E20" s="74">
        <f t="shared" si="5"/>
        <v>46127</v>
      </c>
      <c r="F20" s="75">
        <v>0.33333333333333298</v>
      </c>
      <c r="G20" s="76">
        <f t="shared" si="6"/>
        <v>1</v>
      </c>
      <c r="H20" s="77">
        <f t="shared" si="3"/>
        <v>2310251.67</v>
      </c>
      <c r="I20" s="77">
        <v>2311649.27</v>
      </c>
      <c r="J20" s="77">
        <f t="shared" si="11"/>
        <v>1397.6000000000931</v>
      </c>
      <c r="K20" s="91">
        <f t="shared" si="12"/>
        <v>58.233333333337214</v>
      </c>
      <c r="L20" s="101"/>
    </row>
    <row r="21" spans="1:14">
      <c r="A21" s="78">
        <f t="shared" si="4"/>
        <v>15</v>
      </c>
      <c r="B21" s="74">
        <f t="shared" si="4"/>
        <v>46127</v>
      </c>
      <c r="C21" s="74">
        <f t="shared" si="2"/>
        <v>46127</v>
      </c>
      <c r="D21" s="75">
        <v>0.33333333333333298</v>
      </c>
      <c r="E21" s="74">
        <f t="shared" si="5"/>
        <v>46128</v>
      </c>
      <c r="F21" s="75">
        <v>0.33333333333333298</v>
      </c>
      <c r="G21" s="76">
        <f t="shared" si="6"/>
        <v>1</v>
      </c>
      <c r="H21" s="77">
        <f t="shared" si="3"/>
        <v>2311649.27</v>
      </c>
      <c r="I21" s="77">
        <v>2312872.12</v>
      </c>
      <c r="J21" s="77">
        <f t="shared" si="11"/>
        <v>1222.8500000000931</v>
      </c>
      <c r="K21" s="91">
        <f t="shared" si="12"/>
        <v>50.952083333337214</v>
      </c>
      <c r="L21" s="101"/>
    </row>
    <row r="22" spans="1:14">
      <c r="A22" s="78">
        <f t="shared" si="4"/>
        <v>16</v>
      </c>
      <c r="B22" s="74">
        <f t="shared" si="4"/>
        <v>46128</v>
      </c>
      <c r="C22" s="74">
        <f t="shared" si="2"/>
        <v>46128</v>
      </c>
      <c r="D22" s="75">
        <v>0.33333333333333298</v>
      </c>
      <c r="E22" s="74">
        <f t="shared" si="5"/>
        <v>46129</v>
      </c>
      <c r="F22" s="75">
        <v>0.33333333333333298</v>
      </c>
      <c r="G22" s="76">
        <f t="shared" si="6"/>
        <v>1</v>
      </c>
      <c r="H22" s="77">
        <f t="shared" si="3"/>
        <v>2312872.12</v>
      </c>
      <c r="I22" s="77">
        <v>2314339.7400000002</v>
      </c>
      <c r="J22" s="77">
        <f t="shared" si="11"/>
        <v>1467.6200000001118</v>
      </c>
      <c r="K22" s="91">
        <f t="shared" si="12"/>
        <v>61.150833333337992</v>
      </c>
      <c r="L22" s="101"/>
    </row>
    <row r="23" spans="1:14">
      <c r="A23" s="78">
        <f t="shared" si="4"/>
        <v>17</v>
      </c>
      <c r="B23" s="74">
        <f t="shared" si="4"/>
        <v>46129</v>
      </c>
      <c r="C23" s="74">
        <f t="shared" si="2"/>
        <v>46129</v>
      </c>
      <c r="D23" s="75">
        <v>0.33333333333333298</v>
      </c>
      <c r="E23" s="74">
        <f t="shared" si="5"/>
        <v>46130</v>
      </c>
      <c r="F23" s="75">
        <v>0.33333333333333298</v>
      </c>
      <c r="G23" s="76">
        <f t="shared" si="6"/>
        <v>1</v>
      </c>
      <c r="H23" s="77">
        <f t="shared" si="3"/>
        <v>2314339.7400000002</v>
      </c>
      <c r="I23" s="77">
        <v>2315576.6800000002</v>
      </c>
      <c r="J23" s="77">
        <f t="shared" si="11"/>
        <v>1236.9399999999441</v>
      </c>
      <c r="K23" s="91">
        <f t="shared" si="12"/>
        <v>51.539166666664336</v>
      </c>
      <c r="L23" s="36"/>
    </row>
    <row r="24" spans="1:14">
      <c r="A24" s="78">
        <f t="shared" si="4"/>
        <v>18</v>
      </c>
      <c r="B24" s="74">
        <f t="shared" si="4"/>
        <v>46130</v>
      </c>
      <c r="C24" s="74">
        <f t="shared" si="2"/>
        <v>46130</v>
      </c>
      <c r="D24" s="75">
        <v>0.33333333333333298</v>
      </c>
      <c r="E24" s="74">
        <f t="shared" si="5"/>
        <v>46131</v>
      </c>
      <c r="F24" s="75">
        <v>0.33333333333333298</v>
      </c>
      <c r="G24" s="76">
        <f t="shared" si="6"/>
        <v>1</v>
      </c>
      <c r="H24" s="77">
        <f t="shared" si="3"/>
        <v>2315576.6800000002</v>
      </c>
      <c r="I24" s="77">
        <v>2316516.69</v>
      </c>
      <c r="J24" s="77">
        <f t="shared" si="11"/>
        <v>940.00999999977648</v>
      </c>
      <c r="K24" s="91">
        <f t="shared" si="12"/>
        <v>39.167083333324022</v>
      </c>
      <c r="L24" s="36"/>
    </row>
    <row r="25" spans="1:14">
      <c r="A25" s="78">
        <f t="shared" ref="A25:B36" si="13">A24+1</f>
        <v>19</v>
      </c>
      <c r="B25" s="74">
        <f t="shared" si="13"/>
        <v>46131</v>
      </c>
      <c r="C25" s="74">
        <f t="shared" si="2"/>
        <v>46131</v>
      </c>
      <c r="D25" s="75">
        <v>0.33333333333333298</v>
      </c>
      <c r="E25" s="74">
        <f t="shared" si="5"/>
        <v>46132</v>
      </c>
      <c r="F25" s="75">
        <v>0.33333333333333298</v>
      </c>
      <c r="G25" s="76">
        <f t="shared" si="6"/>
        <v>1</v>
      </c>
      <c r="H25" s="77">
        <f t="shared" si="3"/>
        <v>2316516.69</v>
      </c>
      <c r="I25" s="77">
        <v>2317156.2599999998</v>
      </c>
      <c r="J25" s="77">
        <f t="shared" si="11"/>
        <v>639.56999999983236</v>
      </c>
      <c r="K25" s="91">
        <f t="shared" si="12"/>
        <v>26.648749999993015</v>
      </c>
      <c r="L25" s="36"/>
    </row>
    <row r="26" spans="1:14">
      <c r="A26" s="78">
        <f t="shared" si="13"/>
        <v>20</v>
      </c>
      <c r="B26" s="74">
        <f t="shared" si="13"/>
        <v>46132</v>
      </c>
      <c r="C26" s="74">
        <f t="shared" si="2"/>
        <v>46132</v>
      </c>
      <c r="D26" s="75">
        <v>0.33333333333333298</v>
      </c>
      <c r="E26" s="74">
        <f t="shared" si="5"/>
        <v>46133</v>
      </c>
      <c r="F26" s="75">
        <v>0.33333333333333298</v>
      </c>
      <c r="G26" s="76">
        <f t="shared" si="6"/>
        <v>1</v>
      </c>
      <c r="H26" s="77">
        <f t="shared" si="3"/>
        <v>2317156.2599999998</v>
      </c>
      <c r="I26" s="77">
        <v>2318529.73</v>
      </c>
      <c r="J26" s="77">
        <f t="shared" si="11"/>
        <v>1373.4700000002049</v>
      </c>
      <c r="K26" s="91">
        <f t="shared" si="12"/>
        <v>57.227916666675206</v>
      </c>
      <c r="L26" s="36"/>
    </row>
    <row r="27" spans="1:14">
      <c r="A27" s="78">
        <f t="shared" si="13"/>
        <v>21</v>
      </c>
      <c r="B27" s="74">
        <f t="shared" si="13"/>
        <v>46133</v>
      </c>
      <c r="C27" s="74">
        <f t="shared" si="2"/>
        <v>46133</v>
      </c>
      <c r="D27" s="75">
        <v>0.33333333333333298</v>
      </c>
      <c r="E27" s="74">
        <f t="shared" si="5"/>
        <v>46134</v>
      </c>
      <c r="F27" s="75">
        <v>0.33333333333333298</v>
      </c>
      <c r="G27" s="76">
        <f t="shared" si="6"/>
        <v>1</v>
      </c>
      <c r="H27" s="77">
        <f t="shared" si="3"/>
        <v>2318529.73</v>
      </c>
      <c r="I27" s="77">
        <v>2319932.5299999998</v>
      </c>
      <c r="J27" s="77">
        <f t="shared" si="11"/>
        <v>1402.7999999998137</v>
      </c>
      <c r="K27" s="91">
        <f t="shared" si="12"/>
        <v>58.449999999992237</v>
      </c>
      <c r="L27" s="36"/>
    </row>
    <row r="28" spans="1:14">
      <c r="A28" s="78">
        <f t="shared" si="13"/>
        <v>22</v>
      </c>
      <c r="B28" s="74">
        <f t="shared" si="13"/>
        <v>46134</v>
      </c>
      <c r="C28" s="74">
        <f t="shared" si="2"/>
        <v>46134</v>
      </c>
      <c r="D28" s="75">
        <v>0.33333333333333298</v>
      </c>
      <c r="E28" s="74">
        <f t="shared" si="5"/>
        <v>46135</v>
      </c>
      <c r="F28" s="75">
        <v>0.33333333333333298</v>
      </c>
      <c r="G28" s="76">
        <f t="shared" si="6"/>
        <v>1</v>
      </c>
      <c r="H28" s="77">
        <f t="shared" si="3"/>
        <v>2319932.5299999998</v>
      </c>
      <c r="I28" s="77">
        <v>2321155.0699999998</v>
      </c>
      <c r="J28" s="77">
        <f t="shared" si="11"/>
        <v>1222.5400000000373</v>
      </c>
      <c r="K28" s="91">
        <f t="shared" si="12"/>
        <v>50.939166666668221</v>
      </c>
      <c r="L28" s="36"/>
    </row>
    <row r="29" spans="1:14">
      <c r="A29" s="78">
        <f t="shared" si="13"/>
        <v>23</v>
      </c>
      <c r="B29" s="74">
        <f t="shared" si="13"/>
        <v>46135</v>
      </c>
      <c r="C29" s="74">
        <f t="shared" si="2"/>
        <v>46135</v>
      </c>
      <c r="D29" s="75">
        <v>0.33333333333333298</v>
      </c>
      <c r="E29" s="74">
        <f t="shared" si="5"/>
        <v>46136</v>
      </c>
      <c r="F29" s="75">
        <v>0.33333333333333298</v>
      </c>
      <c r="G29" s="76">
        <f t="shared" si="6"/>
        <v>1</v>
      </c>
      <c r="H29" s="77">
        <f t="shared" si="3"/>
        <v>2321155.0699999998</v>
      </c>
      <c r="I29" s="77">
        <v>2322425.5</v>
      </c>
      <c r="J29" s="77">
        <f t="shared" si="11"/>
        <v>1270.4300000001676</v>
      </c>
      <c r="K29" s="91">
        <f t="shared" si="12"/>
        <v>52.934583333340321</v>
      </c>
      <c r="L29" s="36"/>
    </row>
    <row r="30" spans="1:14">
      <c r="A30" s="78">
        <f t="shared" si="13"/>
        <v>24</v>
      </c>
      <c r="B30" s="74">
        <f t="shared" si="13"/>
        <v>46136</v>
      </c>
      <c r="C30" s="74">
        <f t="shared" si="2"/>
        <v>46136</v>
      </c>
      <c r="D30" s="75">
        <v>0.33333333333333298</v>
      </c>
      <c r="E30" s="74">
        <f t="shared" si="5"/>
        <v>46137</v>
      </c>
      <c r="F30" s="75">
        <v>0.33333333333333298</v>
      </c>
      <c r="G30" s="76">
        <f t="shared" si="6"/>
        <v>1</v>
      </c>
      <c r="H30" s="77">
        <f t="shared" si="3"/>
        <v>2322425.5</v>
      </c>
      <c r="I30" s="77">
        <v>2323503.5499999998</v>
      </c>
      <c r="J30" s="77">
        <f t="shared" si="11"/>
        <v>1078.0499999998137</v>
      </c>
      <c r="K30" s="91">
        <f t="shared" si="12"/>
        <v>44.918749999992237</v>
      </c>
      <c r="L30" s="36"/>
    </row>
    <row r="31" spans="1:14">
      <c r="A31" s="78">
        <f t="shared" si="13"/>
        <v>25</v>
      </c>
      <c r="B31" s="74">
        <f t="shared" si="13"/>
        <v>46137</v>
      </c>
      <c r="C31" s="74">
        <f t="shared" si="2"/>
        <v>46137</v>
      </c>
      <c r="D31" s="75">
        <v>0.33333333333333298</v>
      </c>
      <c r="E31" s="74">
        <f t="shared" si="5"/>
        <v>46138</v>
      </c>
      <c r="F31" s="75">
        <v>0.33333333333333298</v>
      </c>
      <c r="G31" s="76">
        <f t="shared" si="6"/>
        <v>1</v>
      </c>
      <c r="H31" s="77">
        <f t="shared" si="3"/>
        <v>2323503.5499999998</v>
      </c>
      <c r="I31" s="77">
        <v>2324444.5699999998</v>
      </c>
      <c r="J31" s="77">
        <f t="shared" si="11"/>
        <v>941.02000000001863</v>
      </c>
      <c r="K31" s="91">
        <f t="shared" si="12"/>
        <v>39.209166666667443</v>
      </c>
      <c r="L31" s="36"/>
    </row>
    <row r="32" spans="1:14">
      <c r="A32" s="78">
        <f t="shared" si="13"/>
        <v>26</v>
      </c>
      <c r="B32" s="74">
        <f t="shared" si="13"/>
        <v>46138</v>
      </c>
      <c r="C32" s="74">
        <f t="shared" si="2"/>
        <v>46138</v>
      </c>
      <c r="D32" s="75">
        <v>0.33333333333333298</v>
      </c>
      <c r="E32" s="74">
        <f t="shared" si="5"/>
        <v>46139</v>
      </c>
      <c r="F32" s="75">
        <v>0.33333333333333298</v>
      </c>
      <c r="G32" s="76">
        <f t="shared" si="6"/>
        <v>1</v>
      </c>
      <c r="H32" s="77">
        <f t="shared" si="3"/>
        <v>2324444.5699999998</v>
      </c>
      <c r="I32" s="77">
        <v>2325007.3199999998</v>
      </c>
      <c r="J32" s="77">
        <f t="shared" si="11"/>
        <v>562.75</v>
      </c>
      <c r="K32" s="91">
        <f t="shared" si="12"/>
        <v>23.447916666666668</v>
      </c>
      <c r="L32" s="36"/>
    </row>
    <row r="33" spans="1:12">
      <c r="A33" s="78">
        <f t="shared" si="13"/>
        <v>27</v>
      </c>
      <c r="B33" s="74">
        <f t="shared" si="13"/>
        <v>46139</v>
      </c>
      <c r="C33" s="74">
        <f t="shared" si="2"/>
        <v>46139</v>
      </c>
      <c r="D33" s="75">
        <v>0.33333333333333298</v>
      </c>
      <c r="E33" s="74">
        <f t="shared" si="5"/>
        <v>46140</v>
      </c>
      <c r="F33" s="75">
        <v>0.33333333333333298</v>
      </c>
      <c r="G33" s="76">
        <f t="shared" si="6"/>
        <v>1</v>
      </c>
      <c r="H33" s="77">
        <f t="shared" si="3"/>
        <v>2325007.3199999998</v>
      </c>
      <c r="I33" s="208">
        <v>2326415.12</v>
      </c>
      <c r="J33" s="77">
        <f t="shared" si="11"/>
        <v>1407.8000000002794</v>
      </c>
      <c r="K33" s="91">
        <f t="shared" si="12"/>
        <v>58.658333333344977</v>
      </c>
      <c r="L33" s="36"/>
    </row>
    <row r="34" spans="1:12">
      <c r="A34" s="78">
        <f t="shared" si="13"/>
        <v>28</v>
      </c>
      <c r="B34" s="74">
        <f t="shared" si="13"/>
        <v>46140</v>
      </c>
      <c r="C34" s="74">
        <f t="shared" si="2"/>
        <v>46140</v>
      </c>
      <c r="D34" s="75">
        <v>0.33333333333333298</v>
      </c>
      <c r="E34" s="74">
        <f t="shared" si="5"/>
        <v>46141</v>
      </c>
      <c r="F34" s="75">
        <v>0.33333333333333298</v>
      </c>
      <c r="G34" s="76">
        <f t="shared" si="6"/>
        <v>1</v>
      </c>
      <c r="H34" s="77">
        <f t="shared" si="3"/>
        <v>2326415.12</v>
      </c>
      <c r="I34" s="208">
        <v>2327755.46</v>
      </c>
      <c r="J34" s="77">
        <f t="shared" si="11"/>
        <v>1340.339999999851</v>
      </c>
      <c r="K34" s="91">
        <f t="shared" si="12"/>
        <v>55.847499999993794</v>
      </c>
      <c r="L34" s="36"/>
    </row>
    <row r="35" spans="1:12">
      <c r="A35" s="78">
        <f t="shared" si="13"/>
        <v>29</v>
      </c>
      <c r="B35" s="74">
        <f t="shared" si="13"/>
        <v>46141</v>
      </c>
      <c r="C35" s="74">
        <f t="shared" si="2"/>
        <v>46141</v>
      </c>
      <c r="D35" s="75">
        <v>0.33333333333333298</v>
      </c>
      <c r="E35" s="74">
        <f t="shared" si="5"/>
        <v>46142</v>
      </c>
      <c r="F35" s="75">
        <v>0.33333333333333298</v>
      </c>
      <c r="G35" s="76">
        <f t="shared" si="6"/>
        <v>1</v>
      </c>
      <c r="H35" s="77">
        <f t="shared" si="3"/>
        <v>2327755.46</v>
      </c>
      <c r="I35" s="208">
        <v>2329037.9500000002</v>
      </c>
      <c r="J35" s="77">
        <f t="shared" si="11"/>
        <v>1282.4900000002235</v>
      </c>
      <c r="K35" s="91">
        <f t="shared" si="12"/>
        <v>53.437083333342649</v>
      </c>
      <c r="L35" s="36"/>
    </row>
    <row r="36" spans="1:12">
      <c r="A36" s="78">
        <f t="shared" si="13"/>
        <v>30</v>
      </c>
      <c r="B36" s="74">
        <f t="shared" si="13"/>
        <v>46142</v>
      </c>
      <c r="C36" s="74">
        <f t="shared" si="2"/>
        <v>46142</v>
      </c>
      <c r="D36" s="75">
        <v>0.33333333333333298</v>
      </c>
      <c r="E36" s="74">
        <f t="shared" si="5"/>
        <v>46143</v>
      </c>
      <c r="F36" s="75">
        <v>0.33333333333333298</v>
      </c>
      <c r="G36" s="76">
        <f t="shared" si="6"/>
        <v>1</v>
      </c>
      <c r="H36" s="77">
        <f t="shared" si="3"/>
        <v>2329037.9500000002</v>
      </c>
      <c r="I36" s="208">
        <v>2330017.5499999998</v>
      </c>
      <c r="J36" s="77">
        <f t="shared" si="11"/>
        <v>979.59999999962747</v>
      </c>
      <c r="K36" s="91">
        <f t="shared" si="12"/>
        <v>40.816666666651145</v>
      </c>
      <c r="L36" s="36"/>
    </row>
    <row r="37" spans="1:12">
      <c r="A37" s="78"/>
      <c r="B37" s="74"/>
      <c r="C37" s="74"/>
      <c r="D37" s="75"/>
      <c r="E37" s="74"/>
      <c r="F37" s="75"/>
      <c r="G37" s="76"/>
      <c r="H37" s="77"/>
      <c r="I37" s="208"/>
      <c r="J37" s="77"/>
      <c r="K37" s="91"/>
      <c r="L37" s="36"/>
    </row>
    <row r="38" spans="1:12">
      <c r="A38" s="78"/>
      <c r="B38" s="74"/>
      <c r="C38" s="74"/>
      <c r="D38" s="75"/>
      <c r="E38" s="74"/>
      <c r="F38" s="75"/>
      <c r="G38" s="76"/>
      <c r="H38" s="77"/>
      <c r="I38" s="208"/>
      <c r="J38" s="77"/>
      <c r="K38" s="91"/>
      <c r="L38" s="36"/>
    </row>
    <row r="39" spans="1:12">
      <c r="A39" s="78"/>
      <c r="B39" s="74"/>
      <c r="C39" s="74"/>
      <c r="D39" s="75"/>
      <c r="E39" s="74"/>
      <c r="F39" s="75"/>
      <c r="G39" s="76"/>
      <c r="H39" s="77"/>
      <c r="I39" s="208"/>
      <c r="J39" s="77"/>
      <c r="K39" s="91"/>
      <c r="L39" s="101"/>
    </row>
    <row r="40" spans="1:12">
      <c r="A40" s="82" t="s">
        <v>7</v>
      </c>
      <c r="B40" s="83"/>
      <c r="C40" s="83"/>
      <c r="D40" s="83"/>
      <c r="E40" s="83"/>
      <c r="F40" s="83"/>
      <c r="G40" s="84">
        <f>SUM(G7:G39)</f>
        <v>30</v>
      </c>
      <c r="H40" s="85"/>
      <c r="I40" s="85"/>
      <c r="J40" s="93">
        <f>SUM(J7:J39)</f>
        <v>33704.770000000019</v>
      </c>
      <c r="K40" s="93">
        <f>AVERAGE(K7:K39)</f>
        <v>46.812180555555578</v>
      </c>
      <c r="L40" s="94"/>
    </row>
    <row r="41" spans="1:12">
      <c r="A41" s="86" t="s">
        <v>127</v>
      </c>
      <c r="B41" s="87"/>
      <c r="C41" s="87"/>
      <c r="D41" s="87"/>
      <c r="E41" s="87"/>
      <c r="F41" s="87"/>
      <c r="G41" s="88">
        <f>G40/SUMPRODUCT((G7:G39&gt;0)*1)</f>
        <v>1</v>
      </c>
      <c r="H41" s="89"/>
      <c r="I41" s="89"/>
      <c r="J41" s="89"/>
      <c r="K41" s="89">
        <f>K40/SUMPRODUCT((K7:K39&gt;0)*1)</f>
        <v>1.5604060185185193</v>
      </c>
      <c r="L41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80" zoomScaleNormal="80" workbookViewId="0">
      <pane xSplit="6" ySplit="6" topLeftCell="G7" activePane="bottomRight" state="frozen"/>
      <selection pane="topRight"/>
      <selection pane="bottomLeft"/>
      <selection pane="bottomRigh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149</v>
      </c>
      <c r="D1" s="5"/>
      <c r="E1" s="5"/>
      <c r="F1" s="5"/>
    </row>
    <row r="2" spans="1:12">
      <c r="B2" s="5"/>
      <c r="C2" s="149" t="s">
        <v>15</v>
      </c>
      <c r="D2" s="5"/>
      <c r="E2" s="5"/>
      <c r="F2" s="5"/>
      <c r="L2" s="98" t="s">
        <v>151</v>
      </c>
    </row>
    <row r="3" spans="1:12">
      <c r="B3" s="5"/>
      <c r="C3" s="6" t="str">
        <f>PCIM!C3</f>
        <v>Bulan April 2026</v>
      </c>
      <c r="D3" s="5"/>
      <c r="E3" s="5"/>
      <c r="F3" s="5"/>
    </row>
    <row r="4" spans="1:12">
      <c r="B4" s="8"/>
      <c r="C4" s="47">
        <f>'Summary sales'!A4</f>
        <v>46113</v>
      </c>
      <c r="D4" s="8"/>
      <c r="E4" s="5"/>
      <c r="F4" s="5"/>
      <c r="J4" s="5" t="s">
        <v>152</v>
      </c>
      <c r="K4" s="28">
        <f>MAX(K7:K39)</f>
        <v>45.368749999999032</v>
      </c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62" t="s">
        <v>156</v>
      </c>
      <c r="I5" s="663"/>
      <c r="J5" s="675" t="s">
        <v>157</v>
      </c>
      <c r="K5" s="679" t="s">
        <v>158</v>
      </c>
      <c r="L5" s="673" t="s">
        <v>159</v>
      </c>
    </row>
    <row r="6" spans="1:12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209" t="s">
        <v>154</v>
      </c>
      <c r="J6" s="678"/>
      <c r="K6" s="680"/>
      <c r="L6" s="674"/>
    </row>
    <row r="7" spans="1:12">
      <c r="A7" s="72">
        <v>1</v>
      </c>
      <c r="B7" s="73">
        <f>C4</f>
        <v>46113</v>
      </c>
      <c r="C7" s="73">
        <f>C4</f>
        <v>46113</v>
      </c>
      <c r="D7" s="207">
        <v>0.375</v>
      </c>
      <c r="E7" s="73">
        <f>C7+1</f>
        <v>46114</v>
      </c>
      <c r="F7" s="207">
        <v>0.375</v>
      </c>
      <c r="G7" s="76">
        <f>IFERROR(((E7-C7)+(F7-D7)),"")</f>
        <v>1</v>
      </c>
      <c r="H7" s="208">
        <v>756166.14</v>
      </c>
      <c r="I7" s="208">
        <v>757154.24</v>
      </c>
      <c r="J7" s="77">
        <f t="shared" ref="J7:J12" si="0">I7-H7</f>
        <v>988.09999999997672</v>
      </c>
      <c r="K7" s="91">
        <f t="shared" ref="K7:K12" si="1">J7/24</f>
        <v>41.170833333332361</v>
      </c>
      <c r="L7" s="99"/>
    </row>
    <row r="8" spans="1:12">
      <c r="A8" s="78">
        <f>A7+1</f>
        <v>2</v>
      </c>
      <c r="B8" s="74">
        <f>B7+1</f>
        <v>46114</v>
      </c>
      <c r="C8" s="74">
        <f t="shared" ref="C8:C36" si="2">B8</f>
        <v>46114</v>
      </c>
      <c r="D8" s="75">
        <f>D7</f>
        <v>0.375</v>
      </c>
      <c r="E8" s="74">
        <f>C8+1</f>
        <v>46115</v>
      </c>
      <c r="F8" s="75">
        <v>0.375</v>
      </c>
      <c r="G8" s="76">
        <f>IFERROR(((E8-C8)+(F8-D8)),"")</f>
        <v>1</v>
      </c>
      <c r="H8" s="77">
        <f t="shared" ref="H8:H36" si="3">I7</f>
        <v>757154.24</v>
      </c>
      <c r="I8" s="77">
        <v>758065.53</v>
      </c>
      <c r="J8" s="77">
        <f t="shared" si="0"/>
        <v>911.29000000003725</v>
      </c>
      <c r="K8" s="91">
        <f t="shared" si="1"/>
        <v>37.970416666668221</v>
      </c>
      <c r="L8" s="101"/>
    </row>
    <row r="9" spans="1:12">
      <c r="A9" s="78">
        <f t="shared" ref="A9:B24" si="4">A8+1</f>
        <v>3</v>
      </c>
      <c r="B9" s="74">
        <f t="shared" si="4"/>
        <v>46115</v>
      </c>
      <c r="C9" s="74">
        <f t="shared" si="2"/>
        <v>46115</v>
      </c>
      <c r="D9" s="75">
        <f t="shared" ref="D9:D36" si="5">D8</f>
        <v>0.375</v>
      </c>
      <c r="E9" s="74">
        <f t="shared" ref="E9:E36" si="6">C9+1</f>
        <v>46116</v>
      </c>
      <c r="F9" s="75">
        <v>0.375</v>
      </c>
      <c r="G9" s="76">
        <f>IFERROR(((E9-C9)+(F9-D9)),"")</f>
        <v>1</v>
      </c>
      <c r="H9" s="77">
        <f t="shared" si="3"/>
        <v>758065.53</v>
      </c>
      <c r="I9" s="77">
        <v>758568.78</v>
      </c>
      <c r="J9" s="77">
        <f t="shared" si="0"/>
        <v>503.25</v>
      </c>
      <c r="K9" s="91">
        <f t="shared" si="1"/>
        <v>20.96875</v>
      </c>
      <c r="L9" s="101"/>
    </row>
    <row r="10" spans="1:12">
      <c r="A10" s="78">
        <f t="shared" si="4"/>
        <v>4</v>
      </c>
      <c r="B10" s="74">
        <f t="shared" si="4"/>
        <v>46116</v>
      </c>
      <c r="C10" s="74">
        <f t="shared" si="2"/>
        <v>46116</v>
      </c>
      <c r="D10" s="75">
        <f t="shared" si="5"/>
        <v>0.375</v>
      </c>
      <c r="E10" s="74">
        <f t="shared" si="6"/>
        <v>46117</v>
      </c>
      <c r="F10" s="75">
        <v>0.375</v>
      </c>
      <c r="G10" s="76">
        <f>IFERROR(((E10-C10)+(F10-D10)),"")</f>
        <v>1</v>
      </c>
      <c r="H10" s="77">
        <f t="shared" si="3"/>
        <v>758568.78</v>
      </c>
      <c r="I10" s="77">
        <v>759002.48</v>
      </c>
      <c r="J10" s="77">
        <f t="shared" si="0"/>
        <v>433.69999999995343</v>
      </c>
      <c r="K10" s="91">
        <f t="shared" si="1"/>
        <v>18.070833333331393</v>
      </c>
      <c r="L10" s="36"/>
    </row>
    <row r="11" spans="1:12">
      <c r="A11" s="78">
        <f t="shared" si="4"/>
        <v>5</v>
      </c>
      <c r="B11" s="74">
        <f t="shared" si="4"/>
        <v>46117</v>
      </c>
      <c r="C11" s="74">
        <f t="shared" si="2"/>
        <v>46117</v>
      </c>
      <c r="D11" s="75">
        <f t="shared" si="5"/>
        <v>0.375</v>
      </c>
      <c r="E11" s="74">
        <f t="shared" si="6"/>
        <v>46118</v>
      </c>
      <c r="F11" s="75">
        <v>0.375</v>
      </c>
      <c r="G11" s="76">
        <f t="shared" ref="G11:G36" si="7">IFERROR(((E11-C11)+(F11-D11)),"")</f>
        <v>1</v>
      </c>
      <c r="H11" s="77">
        <f t="shared" si="3"/>
        <v>759002.48</v>
      </c>
      <c r="I11" s="77">
        <v>759456.63</v>
      </c>
      <c r="J11" s="77">
        <f t="shared" si="0"/>
        <v>454.15000000002328</v>
      </c>
      <c r="K11" s="91">
        <f t="shared" si="1"/>
        <v>18.922916666667636</v>
      </c>
      <c r="L11" s="101"/>
    </row>
    <row r="12" spans="1:12">
      <c r="A12" s="78">
        <f t="shared" si="4"/>
        <v>6</v>
      </c>
      <c r="B12" s="74">
        <f t="shared" si="4"/>
        <v>46118</v>
      </c>
      <c r="C12" s="74">
        <f t="shared" si="2"/>
        <v>46118</v>
      </c>
      <c r="D12" s="75">
        <f t="shared" si="5"/>
        <v>0.375</v>
      </c>
      <c r="E12" s="74">
        <f t="shared" si="6"/>
        <v>46119</v>
      </c>
      <c r="F12" s="75">
        <v>0.375</v>
      </c>
      <c r="G12" s="76">
        <f t="shared" si="7"/>
        <v>1</v>
      </c>
      <c r="H12" s="77">
        <f t="shared" si="3"/>
        <v>759456.63</v>
      </c>
      <c r="I12" s="77">
        <v>760395.8</v>
      </c>
      <c r="J12" s="77">
        <f t="shared" si="0"/>
        <v>939.17000000004191</v>
      </c>
      <c r="K12" s="91">
        <f t="shared" si="1"/>
        <v>39.132083333335082</v>
      </c>
      <c r="L12" s="101"/>
    </row>
    <row r="13" spans="1:12">
      <c r="A13" s="78">
        <f t="shared" si="4"/>
        <v>7</v>
      </c>
      <c r="B13" s="74">
        <f t="shared" si="4"/>
        <v>46119</v>
      </c>
      <c r="C13" s="74">
        <f t="shared" si="2"/>
        <v>46119</v>
      </c>
      <c r="D13" s="75">
        <f t="shared" si="5"/>
        <v>0.375</v>
      </c>
      <c r="E13" s="74">
        <f t="shared" si="6"/>
        <v>46120</v>
      </c>
      <c r="F13" s="75">
        <v>0.375</v>
      </c>
      <c r="G13" s="76">
        <f t="shared" si="7"/>
        <v>1</v>
      </c>
      <c r="H13" s="77">
        <f t="shared" si="3"/>
        <v>760395.8</v>
      </c>
      <c r="I13" s="77">
        <v>761325.73</v>
      </c>
      <c r="J13" s="77">
        <f t="shared" ref="J13" si="8">I13-H13</f>
        <v>929.92999999993481</v>
      </c>
      <c r="K13" s="91">
        <f t="shared" ref="K13" si="9">J13/24</f>
        <v>38.747083333330615</v>
      </c>
      <c r="L13" s="101"/>
    </row>
    <row r="14" spans="1:12">
      <c r="A14" s="78">
        <f t="shared" si="4"/>
        <v>8</v>
      </c>
      <c r="B14" s="74">
        <f t="shared" si="4"/>
        <v>46120</v>
      </c>
      <c r="C14" s="74">
        <f t="shared" si="2"/>
        <v>46120</v>
      </c>
      <c r="D14" s="75">
        <f t="shared" si="5"/>
        <v>0.375</v>
      </c>
      <c r="E14" s="74">
        <f t="shared" si="6"/>
        <v>46121</v>
      </c>
      <c r="F14" s="75">
        <v>0.375</v>
      </c>
      <c r="G14" s="76">
        <f t="shared" si="7"/>
        <v>1</v>
      </c>
      <c r="H14" s="77">
        <f t="shared" si="3"/>
        <v>761325.73</v>
      </c>
      <c r="I14" s="77">
        <v>762317.35</v>
      </c>
      <c r="J14" s="77">
        <f t="shared" ref="J14:J15" si="10">I14-H14</f>
        <v>991.61999999999534</v>
      </c>
      <c r="K14" s="91">
        <f t="shared" ref="K14:K15" si="11">J14/24</f>
        <v>41.317499999999804</v>
      </c>
      <c r="L14" s="101"/>
    </row>
    <row r="15" spans="1:12">
      <c r="A15" s="78">
        <f t="shared" si="4"/>
        <v>9</v>
      </c>
      <c r="B15" s="74">
        <f t="shared" si="4"/>
        <v>46121</v>
      </c>
      <c r="C15" s="74">
        <f t="shared" si="2"/>
        <v>46121</v>
      </c>
      <c r="D15" s="75">
        <f t="shared" si="5"/>
        <v>0.375</v>
      </c>
      <c r="E15" s="74">
        <f t="shared" si="6"/>
        <v>46122</v>
      </c>
      <c r="F15" s="75">
        <v>0.375</v>
      </c>
      <c r="G15" s="76">
        <f t="shared" si="7"/>
        <v>1</v>
      </c>
      <c r="H15" s="77">
        <f t="shared" si="3"/>
        <v>762317.35</v>
      </c>
      <c r="I15" s="77">
        <v>763406.2</v>
      </c>
      <c r="J15" s="77">
        <f t="shared" si="10"/>
        <v>1088.8499999999767</v>
      </c>
      <c r="K15" s="91">
        <f t="shared" si="11"/>
        <v>45.368749999999032</v>
      </c>
      <c r="L15" s="101"/>
    </row>
    <row r="16" spans="1:12">
      <c r="A16" s="78">
        <f t="shared" si="4"/>
        <v>10</v>
      </c>
      <c r="B16" s="74">
        <f t="shared" si="4"/>
        <v>46122</v>
      </c>
      <c r="C16" s="74">
        <f t="shared" si="2"/>
        <v>46122</v>
      </c>
      <c r="D16" s="75">
        <f t="shared" si="5"/>
        <v>0.375</v>
      </c>
      <c r="E16" s="74">
        <f t="shared" si="6"/>
        <v>46123</v>
      </c>
      <c r="F16" s="75">
        <v>0.375</v>
      </c>
      <c r="G16" s="76">
        <f t="shared" si="7"/>
        <v>1</v>
      </c>
      <c r="H16" s="77">
        <f t="shared" si="3"/>
        <v>763406.2</v>
      </c>
      <c r="I16" s="77">
        <v>764465.96</v>
      </c>
      <c r="J16" s="77">
        <f t="shared" ref="J16:J36" si="12">I16-H16</f>
        <v>1059.7600000000093</v>
      </c>
      <c r="K16" s="91">
        <f t="shared" ref="K16:K36" si="13">J16/24</f>
        <v>44.156666666667057</v>
      </c>
      <c r="L16" s="101"/>
    </row>
    <row r="17" spans="1:14">
      <c r="A17" s="78">
        <f t="shared" si="4"/>
        <v>11</v>
      </c>
      <c r="B17" s="74">
        <f t="shared" si="4"/>
        <v>46123</v>
      </c>
      <c r="C17" s="74">
        <f t="shared" si="2"/>
        <v>46123</v>
      </c>
      <c r="D17" s="75">
        <f t="shared" si="5"/>
        <v>0.375</v>
      </c>
      <c r="E17" s="74">
        <f t="shared" si="6"/>
        <v>46124</v>
      </c>
      <c r="F17" s="75">
        <v>0.375</v>
      </c>
      <c r="G17" s="76">
        <f t="shared" si="7"/>
        <v>1</v>
      </c>
      <c r="H17" s="77">
        <f t="shared" si="3"/>
        <v>764465.96</v>
      </c>
      <c r="I17" s="77">
        <v>765342.75</v>
      </c>
      <c r="J17" s="77">
        <f t="shared" si="12"/>
        <v>876.79000000003725</v>
      </c>
      <c r="K17" s="91">
        <f t="shared" si="13"/>
        <v>36.532916666668221</v>
      </c>
      <c r="L17" s="101"/>
    </row>
    <row r="18" spans="1:14">
      <c r="A18" s="78">
        <f t="shared" si="4"/>
        <v>12</v>
      </c>
      <c r="B18" s="74">
        <f t="shared" si="4"/>
        <v>46124</v>
      </c>
      <c r="C18" s="74">
        <f t="shared" si="2"/>
        <v>46124</v>
      </c>
      <c r="D18" s="75">
        <f t="shared" si="5"/>
        <v>0.375</v>
      </c>
      <c r="E18" s="74">
        <f t="shared" si="6"/>
        <v>46125</v>
      </c>
      <c r="F18" s="75">
        <v>0.375</v>
      </c>
      <c r="G18" s="76">
        <f t="shared" si="7"/>
        <v>1</v>
      </c>
      <c r="H18" s="77">
        <f t="shared" si="3"/>
        <v>765342.75</v>
      </c>
      <c r="I18" s="77">
        <v>766245.65</v>
      </c>
      <c r="J18" s="77">
        <f t="shared" si="12"/>
        <v>902.90000000002328</v>
      </c>
      <c r="K18" s="91">
        <f t="shared" si="13"/>
        <v>37.620833333334303</v>
      </c>
      <c r="L18" s="101"/>
    </row>
    <row r="19" spans="1:14">
      <c r="A19" s="78">
        <f t="shared" si="4"/>
        <v>13</v>
      </c>
      <c r="B19" s="74">
        <f t="shared" si="4"/>
        <v>46125</v>
      </c>
      <c r="C19" s="74">
        <f t="shared" si="2"/>
        <v>46125</v>
      </c>
      <c r="D19" s="75">
        <f t="shared" si="5"/>
        <v>0.375</v>
      </c>
      <c r="E19" s="74">
        <f t="shared" si="6"/>
        <v>46126</v>
      </c>
      <c r="F19" s="75">
        <v>0.375</v>
      </c>
      <c r="G19" s="76">
        <f t="shared" si="7"/>
        <v>1</v>
      </c>
      <c r="H19" s="77">
        <f t="shared" si="3"/>
        <v>766245.65</v>
      </c>
      <c r="I19" s="77">
        <v>767134.96</v>
      </c>
      <c r="J19" s="77">
        <f t="shared" si="12"/>
        <v>889.30999999993946</v>
      </c>
      <c r="K19" s="91">
        <f t="shared" si="13"/>
        <v>37.054583333330811</v>
      </c>
      <c r="L19" s="101"/>
      <c r="N19" s="3"/>
    </row>
    <row r="20" spans="1:14">
      <c r="A20" s="78">
        <f t="shared" si="4"/>
        <v>14</v>
      </c>
      <c r="B20" s="74">
        <f t="shared" si="4"/>
        <v>46126</v>
      </c>
      <c r="C20" s="74">
        <f t="shared" si="2"/>
        <v>46126</v>
      </c>
      <c r="D20" s="75">
        <f t="shared" si="5"/>
        <v>0.375</v>
      </c>
      <c r="E20" s="74">
        <f t="shared" si="6"/>
        <v>46127</v>
      </c>
      <c r="F20" s="75">
        <v>0.375</v>
      </c>
      <c r="G20" s="76">
        <f t="shared" si="7"/>
        <v>1</v>
      </c>
      <c r="H20" s="77">
        <f t="shared" si="3"/>
        <v>767134.96</v>
      </c>
      <c r="I20" s="77">
        <v>768084.95</v>
      </c>
      <c r="J20" s="77">
        <f t="shared" si="12"/>
        <v>949.98999999999069</v>
      </c>
      <c r="K20" s="91">
        <f t="shared" si="13"/>
        <v>39.582916666666279</v>
      </c>
      <c r="L20" s="101"/>
    </row>
    <row r="21" spans="1:14">
      <c r="A21" s="78">
        <f t="shared" si="4"/>
        <v>15</v>
      </c>
      <c r="B21" s="74">
        <f t="shared" si="4"/>
        <v>46127</v>
      </c>
      <c r="C21" s="74">
        <f t="shared" si="2"/>
        <v>46127</v>
      </c>
      <c r="D21" s="75">
        <f t="shared" si="5"/>
        <v>0.375</v>
      </c>
      <c r="E21" s="74">
        <f t="shared" si="6"/>
        <v>46128</v>
      </c>
      <c r="F21" s="75">
        <v>0.375</v>
      </c>
      <c r="G21" s="76">
        <f t="shared" si="7"/>
        <v>1</v>
      </c>
      <c r="H21" s="77">
        <f t="shared" si="3"/>
        <v>768084.95</v>
      </c>
      <c r="I21" s="77">
        <v>768970.6</v>
      </c>
      <c r="J21" s="77">
        <f t="shared" si="12"/>
        <v>885.65000000002328</v>
      </c>
      <c r="K21" s="91">
        <f t="shared" si="13"/>
        <v>36.902083333334303</v>
      </c>
      <c r="L21" s="101"/>
    </row>
    <row r="22" spans="1:14">
      <c r="A22" s="78">
        <f t="shared" si="4"/>
        <v>16</v>
      </c>
      <c r="B22" s="74">
        <f t="shared" si="4"/>
        <v>46128</v>
      </c>
      <c r="C22" s="74">
        <f t="shared" si="2"/>
        <v>46128</v>
      </c>
      <c r="D22" s="75">
        <f t="shared" si="5"/>
        <v>0.375</v>
      </c>
      <c r="E22" s="74">
        <f t="shared" si="6"/>
        <v>46129</v>
      </c>
      <c r="F22" s="75">
        <v>0.375</v>
      </c>
      <c r="G22" s="76">
        <f t="shared" si="7"/>
        <v>1</v>
      </c>
      <c r="H22" s="77">
        <f t="shared" si="3"/>
        <v>768970.6</v>
      </c>
      <c r="I22" s="77">
        <v>769922.12</v>
      </c>
      <c r="J22" s="77">
        <f t="shared" si="12"/>
        <v>951.52000000001863</v>
      </c>
      <c r="K22" s="91">
        <f t="shared" si="13"/>
        <v>39.646666666667443</v>
      </c>
      <c r="L22" s="101"/>
    </row>
    <row r="23" spans="1:14">
      <c r="A23" s="78">
        <f t="shared" si="4"/>
        <v>17</v>
      </c>
      <c r="B23" s="74">
        <f t="shared" si="4"/>
        <v>46129</v>
      </c>
      <c r="C23" s="74">
        <f t="shared" si="2"/>
        <v>46129</v>
      </c>
      <c r="D23" s="75">
        <f t="shared" si="5"/>
        <v>0.375</v>
      </c>
      <c r="E23" s="74">
        <f t="shared" si="6"/>
        <v>46130</v>
      </c>
      <c r="F23" s="75">
        <v>0.375</v>
      </c>
      <c r="G23" s="76">
        <f t="shared" si="7"/>
        <v>1</v>
      </c>
      <c r="H23" s="77">
        <f t="shared" si="3"/>
        <v>769922.12</v>
      </c>
      <c r="I23" s="77">
        <v>770721.9</v>
      </c>
      <c r="J23" s="77">
        <f t="shared" si="12"/>
        <v>799.78000000002794</v>
      </c>
      <c r="K23" s="91">
        <f t="shared" si="13"/>
        <v>33.324166666667828</v>
      </c>
      <c r="L23" s="101"/>
    </row>
    <row r="24" spans="1:14">
      <c r="A24" s="78">
        <f t="shared" si="4"/>
        <v>18</v>
      </c>
      <c r="B24" s="74">
        <f t="shared" si="4"/>
        <v>46130</v>
      </c>
      <c r="C24" s="74">
        <f t="shared" si="2"/>
        <v>46130</v>
      </c>
      <c r="D24" s="75">
        <f t="shared" si="5"/>
        <v>0.375</v>
      </c>
      <c r="E24" s="74">
        <f t="shared" si="6"/>
        <v>46131</v>
      </c>
      <c r="F24" s="75">
        <v>0.375</v>
      </c>
      <c r="G24" s="76">
        <f t="shared" si="7"/>
        <v>1</v>
      </c>
      <c r="H24" s="77">
        <f t="shared" si="3"/>
        <v>770721.9</v>
      </c>
      <c r="I24" s="77">
        <v>771455.82</v>
      </c>
      <c r="J24" s="77">
        <f t="shared" si="12"/>
        <v>733.91999999992549</v>
      </c>
      <c r="K24" s="91">
        <f t="shared" si="13"/>
        <v>30.579999999996897</v>
      </c>
      <c r="L24" s="101"/>
    </row>
    <row r="25" spans="1:14">
      <c r="A25" s="78">
        <f t="shared" ref="A25:B36" si="14">A24+1</f>
        <v>19</v>
      </c>
      <c r="B25" s="74">
        <f t="shared" si="14"/>
        <v>46131</v>
      </c>
      <c r="C25" s="74">
        <f t="shared" si="2"/>
        <v>46131</v>
      </c>
      <c r="D25" s="75">
        <f t="shared" si="5"/>
        <v>0.375</v>
      </c>
      <c r="E25" s="74">
        <f t="shared" si="6"/>
        <v>46132</v>
      </c>
      <c r="F25" s="75">
        <v>0.375</v>
      </c>
      <c r="G25" s="76">
        <f t="shared" si="7"/>
        <v>1</v>
      </c>
      <c r="H25" s="77">
        <f t="shared" si="3"/>
        <v>771455.82</v>
      </c>
      <c r="I25" s="77">
        <v>772241.24</v>
      </c>
      <c r="J25" s="77">
        <f t="shared" si="12"/>
        <v>785.42000000004191</v>
      </c>
      <c r="K25" s="91">
        <f t="shared" si="13"/>
        <v>32.725833333335082</v>
      </c>
      <c r="L25" s="101"/>
    </row>
    <row r="26" spans="1:14">
      <c r="A26" s="78">
        <f t="shared" si="14"/>
        <v>20</v>
      </c>
      <c r="B26" s="74">
        <f t="shared" si="14"/>
        <v>46132</v>
      </c>
      <c r="C26" s="74">
        <f t="shared" si="2"/>
        <v>46132</v>
      </c>
      <c r="D26" s="75">
        <f t="shared" si="5"/>
        <v>0.375</v>
      </c>
      <c r="E26" s="74">
        <f t="shared" si="6"/>
        <v>46133</v>
      </c>
      <c r="F26" s="75">
        <v>0.375</v>
      </c>
      <c r="G26" s="76">
        <f t="shared" si="7"/>
        <v>1</v>
      </c>
      <c r="H26" s="77">
        <f t="shared" si="3"/>
        <v>772241.24</v>
      </c>
      <c r="I26" s="77">
        <v>773320.38</v>
      </c>
      <c r="J26" s="77">
        <f t="shared" si="12"/>
        <v>1079.140000000014</v>
      </c>
      <c r="K26" s="91">
        <f t="shared" si="13"/>
        <v>44.964166666667246</v>
      </c>
      <c r="L26" s="101"/>
    </row>
    <row r="27" spans="1:14">
      <c r="A27" s="78">
        <f t="shared" si="14"/>
        <v>21</v>
      </c>
      <c r="B27" s="74">
        <f t="shared" si="14"/>
        <v>46133</v>
      </c>
      <c r="C27" s="74">
        <f t="shared" si="2"/>
        <v>46133</v>
      </c>
      <c r="D27" s="75">
        <f t="shared" si="5"/>
        <v>0.375</v>
      </c>
      <c r="E27" s="74">
        <f t="shared" si="6"/>
        <v>46134</v>
      </c>
      <c r="F27" s="75">
        <v>0.375</v>
      </c>
      <c r="G27" s="76">
        <f t="shared" si="7"/>
        <v>1</v>
      </c>
      <c r="H27" s="77">
        <f t="shared" si="3"/>
        <v>773320.38</v>
      </c>
      <c r="I27" s="77">
        <v>774338.43</v>
      </c>
      <c r="J27" s="77">
        <f t="shared" si="12"/>
        <v>1018.0500000000466</v>
      </c>
      <c r="K27" s="91">
        <f t="shared" si="13"/>
        <v>42.418750000001943</v>
      </c>
      <c r="L27" s="101"/>
    </row>
    <row r="28" spans="1:14">
      <c r="A28" s="78">
        <f t="shared" si="14"/>
        <v>22</v>
      </c>
      <c r="B28" s="74">
        <f t="shared" si="14"/>
        <v>46134</v>
      </c>
      <c r="C28" s="74">
        <f t="shared" si="2"/>
        <v>46134</v>
      </c>
      <c r="D28" s="75">
        <f t="shared" si="5"/>
        <v>0.375</v>
      </c>
      <c r="E28" s="74">
        <f t="shared" si="6"/>
        <v>46135</v>
      </c>
      <c r="F28" s="75">
        <v>0.375</v>
      </c>
      <c r="G28" s="76">
        <f t="shared" si="7"/>
        <v>1</v>
      </c>
      <c r="H28" s="77">
        <f t="shared" si="3"/>
        <v>774338.43</v>
      </c>
      <c r="I28" s="77">
        <v>775321.56</v>
      </c>
      <c r="J28" s="77">
        <f t="shared" si="12"/>
        <v>983.13000000000466</v>
      </c>
      <c r="K28" s="91">
        <f t="shared" si="13"/>
        <v>40.963750000000196</v>
      </c>
      <c r="L28" s="101"/>
    </row>
    <row r="29" spans="1:14">
      <c r="A29" s="78">
        <f t="shared" si="14"/>
        <v>23</v>
      </c>
      <c r="B29" s="74">
        <f t="shared" si="14"/>
        <v>46135</v>
      </c>
      <c r="C29" s="74">
        <f t="shared" si="2"/>
        <v>46135</v>
      </c>
      <c r="D29" s="75">
        <f t="shared" si="5"/>
        <v>0.375</v>
      </c>
      <c r="E29" s="74">
        <f t="shared" si="6"/>
        <v>46136</v>
      </c>
      <c r="F29" s="75">
        <v>0.375</v>
      </c>
      <c r="G29" s="76">
        <f t="shared" si="7"/>
        <v>1</v>
      </c>
      <c r="H29" s="77">
        <f t="shared" si="3"/>
        <v>775321.56</v>
      </c>
      <c r="I29" s="77">
        <v>776268.65</v>
      </c>
      <c r="J29" s="77">
        <f t="shared" si="12"/>
        <v>947.0899999999674</v>
      </c>
      <c r="K29" s="91">
        <f t="shared" si="13"/>
        <v>39.462083333331975</v>
      </c>
      <c r="L29" s="101"/>
    </row>
    <row r="30" spans="1:14">
      <c r="A30" s="78">
        <f t="shared" si="14"/>
        <v>24</v>
      </c>
      <c r="B30" s="74">
        <f t="shared" si="14"/>
        <v>46136</v>
      </c>
      <c r="C30" s="74">
        <f t="shared" si="2"/>
        <v>46136</v>
      </c>
      <c r="D30" s="75">
        <f t="shared" si="5"/>
        <v>0.375</v>
      </c>
      <c r="E30" s="74">
        <f t="shared" si="6"/>
        <v>46137</v>
      </c>
      <c r="F30" s="75">
        <v>0.375</v>
      </c>
      <c r="G30" s="76">
        <f t="shared" si="7"/>
        <v>1</v>
      </c>
      <c r="H30" s="77">
        <f t="shared" si="3"/>
        <v>776268.65</v>
      </c>
      <c r="I30" s="77">
        <v>777202.05</v>
      </c>
      <c r="J30" s="77">
        <f t="shared" si="12"/>
        <v>933.40000000002328</v>
      </c>
      <c r="K30" s="91">
        <f t="shared" si="13"/>
        <v>38.891666666667639</v>
      </c>
      <c r="L30" s="101"/>
    </row>
    <row r="31" spans="1:14">
      <c r="A31" s="78">
        <f t="shared" si="14"/>
        <v>25</v>
      </c>
      <c r="B31" s="74">
        <f t="shared" si="14"/>
        <v>46137</v>
      </c>
      <c r="C31" s="74">
        <f t="shared" si="2"/>
        <v>46137</v>
      </c>
      <c r="D31" s="75">
        <f t="shared" si="5"/>
        <v>0.375</v>
      </c>
      <c r="E31" s="74">
        <f t="shared" si="6"/>
        <v>46138</v>
      </c>
      <c r="F31" s="75">
        <v>0.375</v>
      </c>
      <c r="G31" s="76">
        <f t="shared" si="7"/>
        <v>1</v>
      </c>
      <c r="H31" s="77">
        <f t="shared" si="3"/>
        <v>777202.05</v>
      </c>
      <c r="I31" s="77">
        <v>777670.43</v>
      </c>
      <c r="J31" s="77">
        <f t="shared" si="12"/>
        <v>468.38000000000466</v>
      </c>
      <c r="K31" s="91">
        <f t="shared" si="13"/>
        <v>19.515833333333529</v>
      </c>
      <c r="L31" s="101"/>
    </row>
    <row r="32" spans="1:14">
      <c r="A32" s="78">
        <f t="shared" si="14"/>
        <v>26</v>
      </c>
      <c r="B32" s="74">
        <f t="shared" si="14"/>
        <v>46138</v>
      </c>
      <c r="C32" s="74">
        <f t="shared" si="2"/>
        <v>46138</v>
      </c>
      <c r="D32" s="75">
        <f t="shared" si="5"/>
        <v>0.375</v>
      </c>
      <c r="E32" s="74">
        <f t="shared" si="6"/>
        <v>46139</v>
      </c>
      <c r="F32" s="75">
        <v>0.375</v>
      </c>
      <c r="G32" s="76">
        <f t="shared" si="7"/>
        <v>1</v>
      </c>
      <c r="H32" s="77">
        <f t="shared" si="3"/>
        <v>777670.43</v>
      </c>
      <c r="I32" s="77">
        <v>778110.56</v>
      </c>
      <c r="J32" s="77">
        <f t="shared" si="12"/>
        <v>440.13000000000466</v>
      </c>
      <c r="K32" s="91">
        <f t="shared" si="13"/>
        <v>18.338750000000193</v>
      </c>
      <c r="L32" s="101"/>
    </row>
    <row r="33" spans="1:12">
      <c r="A33" s="78">
        <f t="shared" si="14"/>
        <v>27</v>
      </c>
      <c r="B33" s="74">
        <f t="shared" si="14"/>
        <v>46139</v>
      </c>
      <c r="C33" s="74">
        <f t="shared" si="2"/>
        <v>46139</v>
      </c>
      <c r="D33" s="75">
        <f t="shared" si="5"/>
        <v>0.375</v>
      </c>
      <c r="E33" s="74">
        <f t="shared" si="6"/>
        <v>46140</v>
      </c>
      <c r="F33" s="75">
        <v>0.375</v>
      </c>
      <c r="G33" s="76">
        <f t="shared" si="7"/>
        <v>1</v>
      </c>
      <c r="H33" s="77">
        <f t="shared" si="3"/>
        <v>778110.56</v>
      </c>
      <c r="I33" s="208">
        <v>779079.02</v>
      </c>
      <c r="J33" s="77">
        <f t="shared" si="12"/>
        <v>968.45999999996275</v>
      </c>
      <c r="K33" s="91">
        <f t="shared" si="13"/>
        <v>40.35249999999845</v>
      </c>
      <c r="L33" s="101"/>
    </row>
    <row r="34" spans="1:12">
      <c r="A34" s="78">
        <f t="shared" si="14"/>
        <v>28</v>
      </c>
      <c r="B34" s="74">
        <f t="shared" si="14"/>
        <v>46140</v>
      </c>
      <c r="C34" s="74">
        <f t="shared" si="2"/>
        <v>46140</v>
      </c>
      <c r="D34" s="75">
        <f t="shared" si="5"/>
        <v>0.375</v>
      </c>
      <c r="E34" s="74">
        <f t="shared" si="6"/>
        <v>46141</v>
      </c>
      <c r="F34" s="75">
        <v>0.375</v>
      </c>
      <c r="G34" s="76">
        <f t="shared" si="7"/>
        <v>1</v>
      </c>
      <c r="H34" s="77">
        <f t="shared" si="3"/>
        <v>779079.02</v>
      </c>
      <c r="I34" s="208">
        <v>780054.36</v>
      </c>
      <c r="J34" s="77">
        <f t="shared" si="12"/>
        <v>975.3399999999674</v>
      </c>
      <c r="K34" s="91">
        <f t="shared" si="13"/>
        <v>40.639166666665311</v>
      </c>
      <c r="L34" s="101"/>
    </row>
    <row r="35" spans="1:12">
      <c r="A35" s="78">
        <f t="shared" si="14"/>
        <v>29</v>
      </c>
      <c r="B35" s="74">
        <f t="shared" si="14"/>
        <v>46141</v>
      </c>
      <c r="C35" s="74">
        <f t="shared" si="2"/>
        <v>46141</v>
      </c>
      <c r="D35" s="75">
        <f t="shared" si="5"/>
        <v>0.375</v>
      </c>
      <c r="E35" s="74">
        <f t="shared" si="6"/>
        <v>46142</v>
      </c>
      <c r="F35" s="75">
        <v>0.375</v>
      </c>
      <c r="G35" s="76">
        <f t="shared" si="7"/>
        <v>1</v>
      </c>
      <c r="H35" s="77">
        <f t="shared" si="3"/>
        <v>780054.36</v>
      </c>
      <c r="I35" s="208">
        <v>781003.66</v>
      </c>
      <c r="J35" s="77">
        <f t="shared" si="12"/>
        <v>949.30000000004657</v>
      </c>
      <c r="K35" s="91">
        <f t="shared" si="13"/>
        <v>39.554166666668607</v>
      </c>
      <c r="L35" s="101"/>
    </row>
    <row r="36" spans="1:12">
      <c r="A36" s="78">
        <f t="shared" si="14"/>
        <v>30</v>
      </c>
      <c r="B36" s="74">
        <f t="shared" si="14"/>
        <v>46142</v>
      </c>
      <c r="C36" s="74">
        <f t="shared" si="2"/>
        <v>46142</v>
      </c>
      <c r="D36" s="75">
        <f t="shared" si="5"/>
        <v>0.375</v>
      </c>
      <c r="E36" s="74">
        <f t="shared" si="6"/>
        <v>46143</v>
      </c>
      <c r="F36" s="75">
        <v>0.375</v>
      </c>
      <c r="G36" s="76">
        <f t="shared" si="7"/>
        <v>1</v>
      </c>
      <c r="H36" s="77">
        <f t="shared" si="3"/>
        <v>781003.66</v>
      </c>
      <c r="I36" s="208">
        <v>781946.21</v>
      </c>
      <c r="J36" s="77">
        <f t="shared" si="12"/>
        <v>942.54999999993015</v>
      </c>
      <c r="K36" s="91">
        <f t="shared" si="13"/>
        <v>39.272916666663754</v>
      </c>
      <c r="L36" s="101"/>
    </row>
    <row r="37" spans="1:12">
      <c r="A37" s="78"/>
      <c r="B37" s="74"/>
      <c r="C37" s="74"/>
      <c r="D37" s="75"/>
      <c r="E37" s="74"/>
      <c r="F37" s="75"/>
      <c r="G37" s="76"/>
      <c r="H37" s="77"/>
      <c r="I37" s="208"/>
      <c r="J37" s="77"/>
      <c r="K37" s="91"/>
      <c r="L37" s="36"/>
    </row>
    <row r="38" spans="1:12">
      <c r="A38" s="78"/>
      <c r="B38" s="74"/>
      <c r="C38" s="74"/>
      <c r="D38" s="75"/>
      <c r="E38" s="74"/>
      <c r="F38" s="75"/>
      <c r="G38" s="76"/>
      <c r="H38" s="77"/>
      <c r="I38" s="208"/>
      <c r="J38" s="77"/>
      <c r="K38" s="91"/>
      <c r="L38" s="36"/>
    </row>
    <row r="39" spans="1:12">
      <c r="A39" s="78"/>
      <c r="B39" s="74"/>
      <c r="C39" s="74"/>
      <c r="D39" s="75"/>
      <c r="E39" s="74"/>
      <c r="F39" s="75"/>
      <c r="G39" s="76"/>
      <c r="H39" s="77"/>
      <c r="I39" s="208"/>
      <c r="J39" s="77"/>
      <c r="K39" s="91"/>
      <c r="L39" s="101"/>
    </row>
    <row r="40" spans="1:12">
      <c r="A40" s="82" t="s">
        <v>7</v>
      </c>
      <c r="B40" s="83"/>
      <c r="C40" s="83"/>
      <c r="D40" s="83"/>
      <c r="E40" s="83"/>
      <c r="F40" s="83"/>
      <c r="G40" s="84">
        <f>SUM(G7:G39)</f>
        <v>30</v>
      </c>
      <c r="H40" s="85"/>
      <c r="I40" s="85"/>
      <c r="J40" s="93">
        <f>SUM(J7:J39)</f>
        <v>25780.069999999949</v>
      </c>
      <c r="K40" s="93">
        <f>AVERAGE(K7:K39)</f>
        <v>35.805652777777709</v>
      </c>
      <c r="L40" s="94"/>
    </row>
    <row r="41" spans="1:12">
      <c r="A41" s="86" t="s">
        <v>127</v>
      </c>
      <c r="B41" s="87"/>
      <c r="C41" s="87"/>
      <c r="D41" s="87"/>
      <c r="E41" s="87"/>
      <c r="F41" s="87"/>
      <c r="G41" s="88">
        <f>G40/SUMPRODUCT((G7:G39&gt;0)*1)</f>
        <v>1</v>
      </c>
      <c r="H41" s="89"/>
      <c r="I41" s="89"/>
      <c r="J41" s="89"/>
      <c r="K41" s="89">
        <f>K40/SUMPRODUCT((K7:K39&gt;0)*1)</f>
        <v>1.1935217592592571</v>
      </c>
      <c r="L41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8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80" zoomScaleNormal="80" workbookViewId="0">
      <pane ySplit="6" topLeftCell="A7" activePane="bottomLeft" state="frozen"/>
      <selection pane="bottomLeft" activeCell="I34" sqref="I34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149</v>
      </c>
      <c r="D1" s="5"/>
      <c r="E1" s="5"/>
      <c r="F1" s="5"/>
    </row>
    <row r="2" spans="1:12">
      <c r="B2" s="5"/>
      <c r="C2" s="149" t="s">
        <v>12</v>
      </c>
      <c r="D2" s="5"/>
      <c r="E2" s="5"/>
      <c r="F2" s="5"/>
      <c r="L2" s="98" t="s">
        <v>151</v>
      </c>
    </row>
    <row r="3" spans="1:12">
      <c r="B3" s="5"/>
      <c r="C3" s="6" t="str">
        <f>PCIM!C3</f>
        <v>Bulan April 2026</v>
      </c>
      <c r="D3" s="5"/>
      <c r="E3" s="5"/>
      <c r="F3" s="5"/>
    </row>
    <row r="4" spans="1:12">
      <c r="B4" s="8"/>
      <c r="C4" s="47">
        <f>'Summary sales'!A4</f>
        <v>46113</v>
      </c>
      <c r="D4" s="8"/>
      <c r="E4" s="5"/>
      <c r="F4" s="5"/>
      <c r="J4" s="5" t="s">
        <v>152</v>
      </c>
      <c r="K4" s="28">
        <f>MAX(K7:K39)</f>
        <v>46.819166666668025</v>
      </c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62" t="s">
        <v>156</v>
      </c>
      <c r="I5" s="663"/>
      <c r="J5" s="675" t="s">
        <v>157</v>
      </c>
      <c r="K5" s="679" t="s">
        <v>158</v>
      </c>
      <c r="L5" s="673" t="s">
        <v>159</v>
      </c>
    </row>
    <row r="6" spans="1:12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209" t="s">
        <v>154</v>
      </c>
      <c r="J6" s="678"/>
      <c r="K6" s="680"/>
      <c r="L6" s="674"/>
    </row>
    <row r="7" spans="1:12">
      <c r="A7" s="72">
        <v>1</v>
      </c>
      <c r="B7" s="73">
        <f>C4</f>
        <v>46113</v>
      </c>
      <c r="C7" s="73">
        <f>C4</f>
        <v>46113</v>
      </c>
      <c r="D7" s="75">
        <v>0.375</v>
      </c>
      <c r="E7" s="73">
        <f>C7+1</f>
        <v>46114</v>
      </c>
      <c r="F7" s="75">
        <v>0.375</v>
      </c>
      <c r="G7" s="76">
        <f>IFERROR(((E7-C7)+(F7-D7)),"")</f>
        <v>1</v>
      </c>
      <c r="H7" s="208">
        <v>667607.07999999996</v>
      </c>
      <c r="I7" s="208">
        <v>668256.85</v>
      </c>
      <c r="J7" s="77">
        <f t="shared" ref="J7:J12" si="0">I7-H7</f>
        <v>649.77000000001863</v>
      </c>
      <c r="K7" s="91">
        <f t="shared" ref="K7:K12" si="1">J7/24</f>
        <v>27.073750000000775</v>
      </c>
      <c r="L7" s="99"/>
    </row>
    <row r="8" spans="1:12">
      <c r="A8" s="78">
        <f>A7+1</f>
        <v>2</v>
      </c>
      <c r="B8" s="74">
        <f>B7+1</f>
        <v>46114</v>
      </c>
      <c r="C8" s="74">
        <f t="shared" ref="C8:C36" si="2">B8</f>
        <v>46114</v>
      </c>
      <c r="D8" s="75">
        <v>0.375</v>
      </c>
      <c r="E8" s="74">
        <f>C8+1</f>
        <v>46115</v>
      </c>
      <c r="F8" s="75">
        <v>0.375</v>
      </c>
      <c r="G8" s="76">
        <f>IFERROR(((E8-C8)+(F8-D8)),"")</f>
        <v>1</v>
      </c>
      <c r="H8" s="208">
        <f t="shared" ref="H8:H36" si="3">I7</f>
        <v>668256.85</v>
      </c>
      <c r="I8" s="77">
        <v>669035.41</v>
      </c>
      <c r="J8" s="77">
        <f t="shared" si="0"/>
        <v>778.56000000005588</v>
      </c>
      <c r="K8" s="91">
        <f t="shared" si="1"/>
        <v>32.440000000002328</v>
      </c>
      <c r="L8" s="101"/>
    </row>
    <row r="9" spans="1:12">
      <c r="A9" s="78">
        <f t="shared" ref="A9:B24" si="4">A8+1</f>
        <v>3</v>
      </c>
      <c r="B9" s="74">
        <f t="shared" si="4"/>
        <v>46115</v>
      </c>
      <c r="C9" s="74">
        <f t="shared" si="2"/>
        <v>46115</v>
      </c>
      <c r="D9" s="75">
        <v>0.375</v>
      </c>
      <c r="E9" s="74">
        <f t="shared" ref="E9:E36" si="5">C9+1</f>
        <v>46116</v>
      </c>
      <c r="F9" s="75">
        <v>0.375</v>
      </c>
      <c r="G9" s="76">
        <f>IFERROR(((E9-C9)+(F9-D9)),"")</f>
        <v>1</v>
      </c>
      <c r="H9" s="208">
        <f t="shared" si="3"/>
        <v>669035.41</v>
      </c>
      <c r="I9" s="77">
        <v>669471.31000000006</v>
      </c>
      <c r="J9" s="77">
        <f t="shared" si="0"/>
        <v>435.90000000002328</v>
      </c>
      <c r="K9" s="91">
        <f t="shared" si="1"/>
        <v>18.162500000000971</v>
      </c>
      <c r="L9" s="101"/>
    </row>
    <row r="10" spans="1:12">
      <c r="A10" s="78">
        <f t="shared" si="4"/>
        <v>4</v>
      </c>
      <c r="B10" s="74">
        <f t="shared" si="4"/>
        <v>46116</v>
      </c>
      <c r="C10" s="74">
        <f t="shared" si="2"/>
        <v>46116</v>
      </c>
      <c r="D10" s="75">
        <v>0.375</v>
      </c>
      <c r="E10" s="74">
        <f t="shared" si="5"/>
        <v>46117</v>
      </c>
      <c r="F10" s="75">
        <v>0.375</v>
      </c>
      <c r="G10" s="76">
        <f>IFERROR(((E10-C10)+(F10-D10)),"")</f>
        <v>1</v>
      </c>
      <c r="H10" s="208">
        <f t="shared" si="3"/>
        <v>669471.31000000006</v>
      </c>
      <c r="I10" s="77">
        <v>670271.98</v>
      </c>
      <c r="J10" s="77">
        <f t="shared" si="0"/>
        <v>800.66999999992549</v>
      </c>
      <c r="K10" s="91">
        <f t="shared" si="1"/>
        <v>33.361249999996893</v>
      </c>
      <c r="L10" s="36"/>
    </row>
    <row r="11" spans="1:12">
      <c r="A11" s="78">
        <f t="shared" si="4"/>
        <v>5</v>
      </c>
      <c r="B11" s="74">
        <f t="shared" si="4"/>
        <v>46117</v>
      </c>
      <c r="C11" s="74">
        <f t="shared" si="2"/>
        <v>46117</v>
      </c>
      <c r="D11" s="75">
        <v>0.375</v>
      </c>
      <c r="E11" s="74">
        <f t="shared" si="5"/>
        <v>46118</v>
      </c>
      <c r="F11" s="75">
        <v>0.375</v>
      </c>
      <c r="G11" s="76">
        <f t="shared" ref="G11:G36" si="6">IFERROR(((E11-C11)+(F11-D11)),"")</f>
        <v>1</v>
      </c>
      <c r="H11" s="208">
        <f t="shared" si="3"/>
        <v>670271.98</v>
      </c>
      <c r="I11" s="77">
        <v>670625.56999999995</v>
      </c>
      <c r="J11" s="77">
        <f t="shared" si="0"/>
        <v>353.5899999999674</v>
      </c>
      <c r="K11" s="91">
        <f t="shared" si="1"/>
        <v>14.732916666665309</v>
      </c>
      <c r="L11" s="101"/>
    </row>
    <row r="12" spans="1:12">
      <c r="A12" s="78">
        <f t="shared" si="4"/>
        <v>6</v>
      </c>
      <c r="B12" s="74">
        <f t="shared" si="4"/>
        <v>46118</v>
      </c>
      <c r="C12" s="74">
        <f t="shared" si="2"/>
        <v>46118</v>
      </c>
      <c r="D12" s="75">
        <v>0.375</v>
      </c>
      <c r="E12" s="74">
        <f t="shared" si="5"/>
        <v>46119</v>
      </c>
      <c r="F12" s="75">
        <v>0.375</v>
      </c>
      <c r="G12" s="76">
        <f t="shared" si="6"/>
        <v>1</v>
      </c>
      <c r="H12" s="208">
        <f t="shared" si="3"/>
        <v>670625.56999999995</v>
      </c>
      <c r="I12" s="77">
        <v>671343.63</v>
      </c>
      <c r="J12" s="77">
        <f t="shared" si="0"/>
        <v>718.06000000005588</v>
      </c>
      <c r="K12" s="91">
        <f t="shared" si="1"/>
        <v>29.919166666668996</v>
      </c>
      <c r="L12" s="101"/>
    </row>
    <row r="13" spans="1:12">
      <c r="A13" s="78">
        <f t="shared" si="4"/>
        <v>7</v>
      </c>
      <c r="B13" s="74">
        <f t="shared" si="4"/>
        <v>46119</v>
      </c>
      <c r="C13" s="74">
        <f t="shared" si="2"/>
        <v>46119</v>
      </c>
      <c r="D13" s="75">
        <v>0.375</v>
      </c>
      <c r="E13" s="74">
        <f t="shared" si="5"/>
        <v>46120</v>
      </c>
      <c r="F13" s="75">
        <v>0.375</v>
      </c>
      <c r="G13" s="76">
        <f t="shared" si="6"/>
        <v>1</v>
      </c>
      <c r="H13" s="208">
        <f t="shared" si="3"/>
        <v>671343.63</v>
      </c>
      <c r="I13" s="77">
        <v>672145.48</v>
      </c>
      <c r="J13" s="77">
        <f t="shared" ref="J13" si="7">I13-H13</f>
        <v>801.84999999997672</v>
      </c>
      <c r="K13" s="91">
        <f t="shared" ref="K13" si="8">J13/24</f>
        <v>33.410416666665697</v>
      </c>
      <c r="L13" s="101"/>
    </row>
    <row r="14" spans="1:12">
      <c r="A14" s="78">
        <f t="shared" si="4"/>
        <v>8</v>
      </c>
      <c r="B14" s="74">
        <f t="shared" si="4"/>
        <v>46120</v>
      </c>
      <c r="C14" s="74">
        <f t="shared" si="2"/>
        <v>46120</v>
      </c>
      <c r="D14" s="75">
        <v>0.375</v>
      </c>
      <c r="E14" s="74">
        <f t="shared" si="5"/>
        <v>46121</v>
      </c>
      <c r="F14" s="75">
        <v>0.375</v>
      </c>
      <c r="G14" s="76">
        <f t="shared" si="6"/>
        <v>1</v>
      </c>
      <c r="H14" s="208">
        <f t="shared" si="3"/>
        <v>672145.48</v>
      </c>
      <c r="I14" s="77">
        <v>672827.54</v>
      </c>
      <c r="J14" s="77">
        <f t="shared" ref="J14" si="9">I14-H14</f>
        <v>682.06000000005588</v>
      </c>
      <c r="K14" s="91">
        <f t="shared" ref="K14" si="10">J14/24</f>
        <v>28.419166666668996</v>
      </c>
      <c r="L14" s="101"/>
    </row>
    <row r="15" spans="1:12">
      <c r="A15" s="78">
        <f t="shared" si="4"/>
        <v>9</v>
      </c>
      <c r="B15" s="74">
        <f t="shared" si="4"/>
        <v>46121</v>
      </c>
      <c r="C15" s="74">
        <f t="shared" si="2"/>
        <v>46121</v>
      </c>
      <c r="D15" s="75">
        <v>0.375</v>
      </c>
      <c r="E15" s="74">
        <f t="shared" si="5"/>
        <v>46122</v>
      </c>
      <c r="F15" s="75">
        <v>0.375</v>
      </c>
      <c r="G15" s="76">
        <f t="shared" si="6"/>
        <v>1</v>
      </c>
      <c r="H15" s="208">
        <f t="shared" si="3"/>
        <v>672827.54</v>
      </c>
      <c r="I15" s="77">
        <v>673908.64</v>
      </c>
      <c r="J15" s="77">
        <f t="shared" ref="J15:J36" si="11">I15-H15</f>
        <v>1081.0999999999767</v>
      </c>
      <c r="K15" s="91">
        <f t="shared" ref="K15:K36" si="12">J15/24</f>
        <v>45.045833333332361</v>
      </c>
      <c r="L15" s="101"/>
    </row>
    <row r="16" spans="1:12">
      <c r="A16" s="78">
        <f t="shared" si="4"/>
        <v>10</v>
      </c>
      <c r="B16" s="74">
        <f t="shared" si="4"/>
        <v>46122</v>
      </c>
      <c r="C16" s="74">
        <f t="shared" si="2"/>
        <v>46122</v>
      </c>
      <c r="D16" s="75">
        <v>0.375</v>
      </c>
      <c r="E16" s="74">
        <f t="shared" si="5"/>
        <v>46123</v>
      </c>
      <c r="F16" s="75">
        <v>0.375</v>
      </c>
      <c r="G16" s="76">
        <f t="shared" si="6"/>
        <v>1</v>
      </c>
      <c r="H16" s="208">
        <f t="shared" si="3"/>
        <v>673908.64</v>
      </c>
      <c r="I16" s="77">
        <v>675032.3</v>
      </c>
      <c r="J16" s="77">
        <f t="shared" si="11"/>
        <v>1123.6600000000326</v>
      </c>
      <c r="K16" s="91">
        <f t="shared" si="12"/>
        <v>46.819166666668025</v>
      </c>
      <c r="L16" s="101"/>
    </row>
    <row r="17" spans="1:14">
      <c r="A17" s="78">
        <f t="shared" si="4"/>
        <v>11</v>
      </c>
      <c r="B17" s="74">
        <f t="shared" si="4"/>
        <v>46123</v>
      </c>
      <c r="C17" s="74">
        <f t="shared" si="2"/>
        <v>46123</v>
      </c>
      <c r="D17" s="75">
        <v>0.375</v>
      </c>
      <c r="E17" s="74">
        <f t="shared" si="5"/>
        <v>46124</v>
      </c>
      <c r="F17" s="75">
        <v>0.375</v>
      </c>
      <c r="G17" s="76">
        <f t="shared" si="6"/>
        <v>1</v>
      </c>
      <c r="H17" s="208">
        <f t="shared" si="3"/>
        <v>675032.3</v>
      </c>
      <c r="I17" s="77">
        <v>675992.79</v>
      </c>
      <c r="J17" s="77">
        <f t="shared" si="11"/>
        <v>960.48999999999069</v>
      </c>
      <c r="K17" s="91">
        <f t="shared" si="12"/>
        <v>40.020416666666279</v>
      </c>
      <c r="L17" s="101"/>
    </row>
    <row r="18" spans="1:14">
      <c r="A18" s="78">
        <f t="shared" si="4"/>
        <v>12</v>
      </c>
      <c r="B18" s="74">
        <f t="shared" si="4"/>
        <v>46124</v>
      </c>
      <c r="C18" s="74">
        <f t="shared" si="2"/>
        <v>46124</v>
      </c>
      <c r="D18" s="75">
        <v>0.375</v>
      </c>
      <c r="E18" s="74">
        <f t="shared" si="5"/>
        <v>46125</v>
      </c>
      <c r="F18" s="75">
        <v>0.375</v>
      </c>
      <c r="G18" s="76">
        <f t="shared" si="6"/>
        <v>1</v>
      </c>
      <c r="H18" s="208">
        <f t="shared" si="3"/>
        <v>675992.79</v>
      </c>
      <c r="I18" s="77">
        <v>676365.41</v>
      </c>
      <c r="J18" s="77">
        <f t="shared" si="11"/>
        <v>372.61999999999534</v>
      </c>
      <c r="K18" s="91">
        <f t="shared" si="12"/>
        <v>15.525833333333139</v>
      </c>
      <c r="L18" s="101"/>
    </row>
    <row r="19" spans="1:14">
      <c r="A19" s="78">
        <f t="shared" si="4"/>
        <v>13</v>
      </c>
      <c r="B19" s="74">
        <f t="shared" si="4"/>
        <v>46125</v>
      </c>
      <c r="C19" s="74">
        <f t="shared" si="2"/>
        <v>46125</v>
      </c>
      <c r="D19" s="75">
        <v>0.375</v>
      </c>
      <c r="E19" s="74">
        <f t="shared" si="5"/>
        <v>46126</v>
      </c>
      <c r="F19" s="75">
        <v>0.375</v>
      </c>
      <c r="G19" s="76">
        <f t="shared" si="6"/>
        <v>1</v>
      </c>
      <c r="H19" s="208">
        <f t="shared" si="3"/>
        <v>676365.41</v>
      </c>
      <c r="I19" s="77">
        <v>676978</v>
      </c>
      <c r="J19" s="77">
        <f t="shared" si="11"/>
        <v>612.5899999999674</v>
      </c>
      <c r="K19" s="91">
        <f t="shared" si="12"/>
        <v>25.524583333331975</v>
      </c>
      <c r="L19" s="101"/>
      <c r="N19" s="3"/>
    </row>
    <row r="20" spans="1:14">
      <c r="A20" s="78">
        <f t="shared" si="4"/>
        <v>14</v>
      </c>
      <c r="B20" s="74">
        <f t="shared" si="4"/>
        <v>46126</v>
      </c>
      <c r="C20" s="74">
        <f t="shared" si="2"/>
        <v>46126</v>
      </c>
      <c r="D20" s="75">
        <v>0.375</v>
      </c>
      <c r="E20" s="74">
        <f t="shared" si="5"/>
        <v>46127</v>
      </c>
      <c r="F20" s="75">
        <v>0.375</v>
      </c>
      <c r="G20" s="76">
        <f t="shared" si="6"/>
        <v>1</v>
      </c>
      <c r="H20" s="208">
        <f t="shared" si="3"/>
        <v>676978</v>
      </c>
      <c r="I20" s="77">
        <v>677838.56</v>
      </c>
      <c r="J20" s="77">
        <f t="shared" si="11"/>
        <v>860.56000000005588</v>
      </c>
      <c r="K20" s="91">
        <f t="shared" si="12"/>
        <v>35.856666666668993</v>
      </c>
      <c r="L20" s="101"/>
    </row>
    <row r="21" spans="1:14">
      <c r="A21" s="78">
        <f t="shared" si="4"/>
        <v>15</v>
      </c>
      <c r="B21" s="74">
        <f t="shared" si="4"/>
        <v>46127</v>
      </c>
      <c r="C21" s="74">
        <f t="shared" si="2"/>
        <v>46127</v>
      </c>
      <c r="D21" s="75">
        <v>0.375</v>
      </c>
      <c r="E21" s="74">
        <f t="shared" si="5"/>
        <v>46128</v>
      </c>
      <c r="F21" s="75">
        <v>0.375</v>
      </c>
      <c r="G21" s="76">
        <f t="shared" si="6"/>
        <v>1</v>
      </c>
      <c r="H21" s="208">
        <f t="shared" si="3"/>
        <v>677838.56</v>
      </c>
      <c r="I21" s="77">
        <v>678589.11</v>
      </c>
      <c r="J21" s="77">
        <f t="shared" si="11"/>
        <v>750.54999999993015</v>
      </c>
      <c r="K21" s="91">
        <f t="shared" si="12"/>
        <v>31.272916666663757</v>
      </c>
      <c r="L21" s="101"/>
    </row>
    <row r="22" spans="1:14">
      <c r="A22" s="78">
        <f t="shared" si="4"/>
        <v>16</v>
      </c>
      <c r="B22" s="74">
        <f t="shared" si="4"/>
        <v>46128</v>
      </c>
      <c r="C22" s="74">
        <f t="shared" si="2"/>
        <v>46128</v>
      </c>
      <c r="D22" s="75">
        <v>0.375</v>
      </c>
      <c r="E22" s="74">
        <f t="shared" si="5"/>
        <v>46129</v>
      </c>
      <c r="F22" s="75">
        <v>0.375</v>
      </c>
      <c r="G22" s="76">
        <f t="shared" si="6"/>
        <v>1</v>
      </c>
      <c r="H22" s="208">
        <f t="shared" si="3"/>
        <v>678589.11</v>
      </c>
      <c r="I22" s="77">
        <v>679423.8</v>
      </c>
      <c r="J22" s="77">
        <f t="shared" si="11"/>
        <v>834.69000000006054</v>
      </c>
      <c r="K22" s="91">
        <f t="shared" si="12"/>
        <v>34.778750000002525</v>
      </c>
      <c r="L22" s="101"/>
    </row>
    <row r="23" spans="1:14">
      <c r="A23" s="78">
        <f t="shared" si="4"/>
        <v>17</v>
      </c>
      <c r="B23" s="74">
        <f t="shared" si="4"/>
        <v>46129</v>
      </c>
      <c r="C23" s="74">
        <f t="shared" si="2"/>
        <v>46129</v>
      </c>
      <c r="D23" s="75">
        <v>0.375</v>
      </c>
      <c r="E23" s="74">
        <f t="shared" si="5"/>
        <v>46130</v>
      </c>
      <c r="F23" s="75">
        <v>0.375</v>
      </c>
      <c r="G23" s="76">
        <f t="shared" si="6"/>
        <v>1</v>
      </c>
      <c r="H23" s="208">
        <f t="shared" si="3"/>
        <v>679423.8</v>
      </c>
      <c r="I23" s="77">
        <v>680154.91</v>
      </c>
      <c r="J23" s="77">
        <f t="shared" si="11"/>
        <v>731.10999999998603</v>
      </c>
      <c r="K23" s="91">
        <f t="shared" si="12"/>
        <v>30.462916666666086</v>
      </c>
      <c r="L23" s="101"/>
    </row>
    <row r="24" spans="1:14">
      <c r="A24" s="78">
        <f t="shared" si="4"/>
        <v>18</v>
      </c>
      <c r="B24" s="74">
        <f t="shared" si="4"/>
        <v>46130</v>
      </c>
      <c r="C24" s="74">
        <f t="shared" si="2"/>
        <v>46130</v>
      </c>
      <c r="D24" s="75">
        <v>0.375</v>
      </c>
      <c r="E24" s="74">
        <f t="shared" si="5"/>
        <v>46131</v>
      </c>
      <c r="F24" s="75">
        <v>0.375</v>
      </c>
      <c r="G24" s="76">
        <f t="shared" si="6"/>
        <v>1</v>
      </c>
      <c r="H24" s="208">
        <f t="shared" si="3"/>
        <v>680154.91</v>
      </c>
      <c r="I24" s="77">
        <v>680931.53</v>
      </c>
      <c r="J24" s="77">
        <f t="shared" si="11"/>
        <v>776.61999999999534</v>
      </c>
      <c r="K24" s="91">
        <f t="shared" si="12"/>
        <v>32.359166666666475</v>
      </c>
      <c r="L24" s="101"/>
    </row>
    <row r="25" spans="1:14">
      <c r="A25" s="78">
        <f t="shared" ref="A25:B36" si="13">A24+1</f>
        <v>19</v>
      </c>
      <c r="B25" s="74">
        <f t="shared" si="13"/>
        <v>46131</v>
      </c>
      <c r="C25" s="74">
        <f t="shared" si="2"/>
        <v>46131</v>
      </c>
      <c r="D25" s="75">
        <v>0.375</v>
      </c>
      <c r="E25" s="74">
        <f t="shared" si="5"/>
        <v>46132</v>
      </c>
      <c r="F25" s="75">
        <v>0.375</v>
      </c>
      <c r="G25" s="76">
        <f t="shared" si="6"/>
        <v>1</v>
      </c>
      <c r="H25" s="208">
        <f t="shared" si="3"/>
        <v>680931.53</v>
      </c>
      <c r="I25" s="77">
        <v>681384.83</v>
      </c>
      <c r="J25" s="77">
        <f t="shared" si="11"/>
        <v>453.29999999993015</v>
      </c>
      <c r="K25" s="91">
        <f t="shared" si="12"/>
        <v>18.88749999999709</v>
      </c>
      <c r="L25" s="101"/>
    </row>
    <row r="26" spans="1:14">
      <c r="A26" s="78">
        <f t="shared" si="13"/>
        <v>20</v>
      </c>
      <c r="B26" s="74">
        <f t="shared" si="13"/>
        <v>46132</v>
      </c>
      <c r="C26" s="74">
        <f t="shared" si="2"/>
        <v>46132</v>
      </c>
      <c r="D26" s="75">
        <v>0.375</v>
      </c>
      <c r="E26" s="74">
        <f t="shared" si="5"/>
        <v>46133</v>
      </c>
      <c r="F26" s="75">
        <v>0.375</v>
      </c>
      <c r="G26" s="76">
        <f t="shared" si="6"/>
        <v>1</v>
      </c>
      <c r="H26" s="208">
        <f t="shared" si="3"/>
        <v>681384.83</v>
      </c>
      <c r="I26" s="77">
        <v>682269.63</v>
      </c>
      <c r="J26" s="77">
        <f t="shared" si="11"/>
        <v>884.80000000004657</v>
      </c>
      <c r="K26" s="91">
        <f t="shared" si="12"/>
        <v>36.866666666668607</v>
      </c>
      <c r="L26" s="101"/>
    </row>
    <row r="27" spans="1:14">
      <c r="A27" s="78">
        <f t="shared" si="13"/>
        <v>21</v>
      </c>
      <c r="B27" s="74">
        <f t="shared" si="13"/>
        <v>46133</v>
      </c>
      <c r="C27" s="74">
        <f t="shared" si="2"/>
        <v>46133</v>
      </c>
      <c r="D27" s="75">
        <v>0.375</v>
      </c>
      <c r="E27" s="74">
        <f t="shared" si="5"/>
        <v>46134</v>
      </c>
      <c r="F27" s="75">
        <v>0.375</v>
      </c>
      <c r="G27" s="76">
        <f t="shared" si="6"/>
        <v>1</v>
      </c>
      <c r="H27" s="208">
        <f t="shared" si="3"/>
        <v>682269.63</v>
      </c>
      <c r="I27" s="77">
        <v>682971.77</v>
      </c>
      <c r="J27" s="77">
        <f t="shared" si="11"/>
        <v>702.14000000001397</v>
      </c>
      <c r="K27" s="91">
        <f t="shared" si="12"/>
        <v>29.255833333333914</v>
      </c>
      <c r="L27" s="101"/>
    </row>
    <row r="28" spans="1:14">
      <c r="A28" s="78">
        <f t="shared" si="13"/>
        <v>22</v>
      </c>
      <c r="B28" s="74">
        <f t="shared" si="13"/>
        <v>46134</v>
      </c>
      <c r="C28" s="74">
        <f t="shared" si="2"/>
        <v>46134</v>
      </c>
      <c r="D28" s="75">
        <v>0.375</v>
      </c>
      <c r="E28" s="74">
        <f t="shared" si="5"/>
        <v>46135</v>
      </c>
      <c r="F28" s="75">
        <v>0.375</v>
      </c>
      <c r="G28" s="76">
        <f t="shared" si="6"/>
        <v>1</v>
      </c>
      <c r="H28" s="208">
        <f t="shared" si="3"/>
        <v>682971.77</v>
      </c>
      <c r="I28" s="77">
        <v>683894.72</v>
      </c>
      <c r="J28" s="77">
        <f t="shared" si="11"/>
        <v>922.94999999995343</v>
      </c>
      <c r="K28" s="91">
        <f t="shared" si="12"/>
        <v>38.456249999998057</v>
      </c>
      <c r="L28" s="101"/>
    </row>
    <row r="29" spans="1:14">
      <c r="A29" s="78">
        <f t="shared" si="13"/>
        <v>23</v>
      </c>
      <c r="B29" s="74">
        <f t="shared" si="13"/>
        <v>46135</v>
      </c>
      <c r="C29" s="74">
        <f t="shared" si="2"/>
        <v>46135</v>
      </c>
      <c r="D29" s="75">
        <v>0.375</v>
      </c>
      <c r="E29" s="74">
        <f t="shared" si="5"/>
        <v>46136</v>
      </c>
      <c r="F29" s="75">
        <v>0.375</v>
      </c>
      <c r="G29" s="76">
        <f t="shared" si="6"/>
        <v>1</v>
      </c>
      <c r="H29" s="208">
        <f t="shared" si="3"/>
        <v>683894.72</v>
      </c>
      <c r="I29" s="77">
        <v>684708.53</v>
      </c>
      <c r="J29" s="77">
        <f t="shared" si="11"/>
        <v>813.81000000005588</v>
      </c>
      <c r="K29" s="91">
        <f t="shared" si="12"/>
        <v>33.908750000002328</v>
      </c>
      <c r="L29" s="101"/>
    </row>
    <row r="30" spans="1:14">
      <c r="A30" s="78">
        <f t="shared" si="13"/>
        <v>24</v>
      </c>
      <c r="B30" s="74">
        <f t="shared" si="13"/>
        <v>46136</v>
      </c>
      <c r="C30" s="74">
        <f t="shared" si="2"/>
        <v>46136</v>
      </c>
      <c r="D30" s="75">
        <v>0.375</v>
      </c>
      <c r="E30" s="74">
        <f t="shared" si="5"/>
        <v>46137</v>
      </c>
      <c r="F30" s="75">
        <v>0.375</v>
      </c>
      <c r="G30" s="76">
        <f t="shared" si="6"/>
        <v>1</v>
      </c>
      <c r="H30" s="208">
        <f t="shared" si="3"/>
        <v>684708.53</v>
      </c>
      <c r="I30" s="77">
        <v>685415.43</v>
      </c>
      <c r="J30" s="77">
        <f t="shared" si="11"/>
        <v>706.90000000002328</v>
      </c>
      <c r="K30" s="91">
        <f t="shared" si="12"/>
        <v>29.454166666667636</v>
      </c>
      <c r="L30" s="101"/>
    </row>
    <row r="31" spans="1:14">
      <c r="A31" s="78">
        <f t="shared" si="13"/>
        <v>25</v>
      </c>
      <c r="B31" s="74">
        <f t="shared" si="13"/>
        <v>46137</v>
      </c>
      <c r="C31" s="74">
        <f t="shared" si="2"/>
        <v>46137</v>
      </c>
      <c r="D31" s="75">
        <v>0.375</v>
      </c>
      <c r="E31" s="74">
        <f t="shared" si="5"/>
        <v>46138</v>
      </c>
      <c r="F31" s="75">
        <v>0.375</v>
      </c>
      <c r="G31" s="76">
        <f t="shared" si="6"/>
        <v>1</v>
      </c>
      <c r="H31" s="208">
        <f t="shared" si="3"/>
        <v>685415.43</v>
      </c>
      <c r="I31" s="77">
        <v>686082.18</v>
      </c>
      <c r="J31" s="77">
        <f t="shared" si="11"/>
        <v>666.75</v>
      </c>
      <c r="K31" s="91">
        <f t="shared" si="12"/>
        <v>27.78125</v>
      </c>
      <c r="L31" s="101"/>
    </row>
    <row r="32" spans="1:14">
      <c r="A32" s="78">
        <f t="shared" si="13"/>
        <v>26</v>
      </c>
      <c r="B32" s="74">
        <f t="shared" si="13"/>
        <v>46138</v>
      </c>
      <c r="C32" s="74">
        <f t="shared" si="2"/>
        <v>46138</v>
      </c>
      <c r="D32" s="75">
        <v>0.375</v>
      </c>
      <c r="E32" s="74">
        <f t="shared" si="5"/>
        <v>46139</v>
      </c>
      <c r="F32" s="75">
        <v>0.375</v>
      </c>
      <c r="G32" s="76">
        <f t="shared" si="6"/>
        <v>1</v>
      </c>
      <c r="H32" s="208">
        <f t="shared" si="3"/>
        <v>686082.18</v>
      </c>
      <c r="I32" s="77">
        <v>686565.86</v>
      </c>
      <c r="J32" s="77">
        <f t="shared" si="11"/>
        <v>483.67999999993481</v>
      </c>
      <c r="K32" s="91">
        <f t="shared" si="12"/>
        <v>20.153333333330618</v>
      </c>
      <c r="L32" s="101"/>
    </row>
    <row r="33" spans="1:12">
      <c r="A33" s="78">
        <f t="shared" si="13"/>
        <v>27</v>
      </c>
      <c r="B33" s="74">
        <f t="shared" si="13"/>
        <v>46139</v>
      </c>
      <c r="C33" s="74">
        <f t="shared" si="2"/>
        <v>46139</v>
      </c>
      <c r="D33" s="75">
        <v>0.375</v>
      </c>
      <c r="E33" s="74">
        <f t="shared" si="5"/>
        <v>46140</v>
      </c>
      <c r="F33" s="75">
        <v>0.375</v>
      </c>
      <c r="G33" s="76">
        <f t="shared" si="6"/>
        <v>1</v>
      </c>
      <c r="H33" s="208">
        <f t="shared" si="3"/>
        <v>686565.86</v>
      </c>
      <c r="I33" s="208">
        <v>687288.26</v>
      </c>
      <c r="J33" s="77">
        <f t="shared" si="11"/>
        <v>722.40000000002328</v>
      </c>
      <c r="K33" s="91">
        <f t="shared" si="12"/>
        <v>30.100000000000971</v>
      </c>
      <c r="L33" s="101"/>
    </row>
    <row r="34" spans="1:12">
      <c r="A34" s="78">
        <f t="shared" si="13"/>
        <v>28</v>
      </c>
      <c r="B34" s="74">
        <f t="shared" si="13"/>
        <v>46140</v>
      </c>
      <c r="C34" s="74">
        <f t="shared" si="2"/>
        <v>46140</v>
      </c>
      <c r="D34" s="75">
        <v>0.375</v>
      </c>
      <c r="E34" s="74">
        <f t="shared" si="5"/>
        <v>46141</v>
      </c>
      <c r="F34" s="75">
        <v>0.375</v>
      </c>
      <c r="G34" s="76">
        <f t="shared" si="6"/>
        <v>1</v>
      </c>
      <c r="H34" s="208">
        <f t="shared" si="3"/>
        <v>687288.26</v>
      </c>
      <c r="I34" s="208">
        <v>687991.07</v>
      </c>
      <c r="J34" s="77">
        <f t="shared" si="11"/>
        <v>702.80999999993946</v>
      </c>
      <c r="K34" s="91">
        <f t="shared" si="12"/>
        <v>29.283749999997479</v>
      </c>
      <c r="L34" s="101"/>
    </row>
    <row r="35" spans="1:12">
      <c r="A35" s="78">
        <f t="shared" si="13"/>
        <v>29</v>
      </c>
      <c r="B35" s="74">
        <f t="shared" si="13"/>
        <v>46141</v>
      </c>
      <c r="C35" s="74">
        <f t="shared" si="2"/>
        <v>46141</v>
      </c>
      <c r="D35" s="75">
        <v>0.375</v>
      </c>
      <c r="E35" s="74">
        <f t="shared" si="5"/>
        <v>46142</v>
      </c>
      <c r="F35" s="75">
        <v>0.375</v>
      </c>
      <c r="G35" s="76">
        <f t="shared" si="6"/>
        <v>1</v>
      </c>
      <c r="H35" s="208">
        <f t="shared" si="3"/>
        <v>687991.07</v>
      </c>
      <c r="I35" s="208">
        <v>688673.44</v>
      </c>
      <c r="J35" s="77">
        <f t="shared" si="11"/>
        <v>682.36999999999534</v>
      </c>
      <c r="K35" s="91">
        <f t="shared" si="12"/>
        <v>28.432083333333139</v>
      </c>
      <c r="L35" s="101"/>
    </row>
    <row r="36" spans="1:12">
      <c r="A36" s="78">
        <f t="shared" si="13"/>
        <v>30</v>
      </c>
      <c r="B36" s="74">
        <f t="shared" si="13"/>
        <v>46142</v>
      </c>
      <c r="C36" s="74">
        <f t="shared" si="2"/>
        <v>46142</v>
      </c>
      <c r="D36" s="75">
        <v>0.375</v>
      </c>
      <c r="E36" s="74">
        <f t="shared" si="5"/>
        <v>46143</v>
      </c>
      <c r="F36" s="75">
        <v>0.375</v>
      </c>
      <c r="G36" s="76">
        <f t="shared" si="6"/>
        <v>1</v>
      </c>
      <c r="H36" s="208">
        <f t="shared" si="3"/>
        <v>688673.44</v>
      </c>
      <c r="I36" s="208">
        <v>689292.17</v>
      </c>
      <c r="J36" s="77">
        <f t="shared" si="11"/>
        <v>618.73000000009779</v>
      </c>
      <c r="K36" s="91">
        <f t="shared" si="12"/>
        <v>25.780416666670742</v>
      </c>
      <c r="L36" s="101"/>
    </row>
    <row r="37" spans="1:12">
      <c r="A37" s="78"/>
      <c r="B37" s="74"/>
      <c r="C37" s="74"/>
      <c r="D37" s="75"/>
      <c r="E37" s="74"/>
      <c r="F37" s="75"/>
      <c r="G37" s="76"/>
      <c r="H37" s="77"/>
      <c r="I37" s="208"/>
      <c r="J37" s="77"/>
      <c r="K37" s="91"/>
      <c r="L37" s="36"/>
    </row>
    <row r="38" spans="1:12">
      <c r="A38" s="78"/>
      <c r="B38" s="74"/>
      <c r="C38" s="74"/>
      <c r="D38" s="75"/>
      <c r="E38" s="74"/>
      <c r="F38" s="75"/>
      <c r="G38" s="76"/>
      <c r="H38" s="77"/>
      <c r="I38" s="208"/>
      <c r="J38" s="77"/>
      <c r="K38" s="91"/>
      <c r="L38" s="36"/>
    </row>
    <row r="39" spans="1:12">
      <c r="A39" s="78"/>
      <c r="B39" s="74"/>
      <c r="C39" s="74"/>
      <c r="D39" s="75"/>
      <c r="E39" s="74"/>
      <c r="F39" s="75"/>
      <c r="G39" s="76"/>
      <c r="H39" s="77"/>
      <c r="I39" s="208"/>
      <c r="J39" s="77"/>
      <c r="K39" s="91"/>
      <c r="L39" s="101"/>
    </row>
    <row r="40" spans="1:12">
      <c r="A40" s="82" t="s">
        <v>7</v>
      </c>
      <c r="B40" s="83"/>
      <c r="C40" s="83"/>
      <c r="D40" s="83"/>
      <c r="E40" s="83"/>
      <c r="F40" s="83"/>
      <c r="G40" s="84">
        <f>SUM(G7:G39)</f>
        <v>30</v>
      </c>
      <c r="H40" s="85"/>
      <c r="I40" s="85"/>
      <c r="J40" s="93">
        <f>SUM(J7:J39)</f>
        <v>21685.090000000084</v>
      </c>
      <c r="K40" s="93">
        <f>AVERAGE(K7:K39)</f>
        <v>30.118180555555671</v>
      </c>
      <c r="L40" s="94"/>
    </row>
    <row r="41" spans="1:12">
      <c r="A41" s="86" t="s">
        <v>127</v>
      </c>
      <c r="B41" s="87"/>
      <c r="C41" s="87"/>
      <c r="D41" s="87"/>
      <c r="E41" s="87"/>
      <c r="F41" s="87"/>
      <c r="G41" s="88">
        <f>G40/SUMPRODUCT((G7:G39&gt;0)*1)</f>
        <v>1</v>
      </c>
      <c r="H41" s="89"/>
      <c r="I41" s="89"/>
      <c r="J41" s="89"/>
      <c r="K41" s="89">
        <f>K40/SUMPRODUCT((K7:K39&gt;0)*1)</f>
        <v>1.0039393518518558</v>
      </c>
      <c r="L41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80" zoomScaleNormal="80" workbookViewId="0">
      <pane xSplit="3" ySplit="6" topLeftCell="D7" activePane="bottomRight" state="frozen"/>
      <selection pane="topRight"/>
      <selection pane="bottomLeft"/>
      <selection pane="bottomRigh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149</v>
      </c>
      <c r="D1" s="5"/>
      <c r="E1" s="5"/>
      <c r="F1" s="5"/>
    </row>
    <row r="2" spans="1:12">
      <c r="B2" s="5"/>
      <c r="C2" s="149" t="s">
        <v>47</v>
      </c>
      <c r="D2" s="5"/>
      <c r="E2" s="5"/>
      <c r="F2" s="5"/>
      <c r="L2" s="98" t="s">
        <v>151</v>
      </c>
    </row>
    <row r="3" spans="1:12">
      <c r="B3" s="5"/>
      <c r="C3" s="6" t="str">
        <f>PCIM!C3</f>
        <v>Bulan April 2026</v>
      </c>
      <c r="D3" s="5"/>
      <c r="E3" s="5"/>
      <c r="F3" s="5"/>
    </row>
    <row r="4" spans="1:12">
      <c r="B4" s="8"/>
      <c r="C4" s="47">
        <f>'Summary sales'!A4</f>
        <v>46113</v>
      </c>
      <c r="D4" s="8"/>
      <c r="E4" s="5"/>
      <c r="F4" s="5"/>
      <c r="J4" s="5" t="s">
        <v>152</v>
      </c>
      <c r="K4" s="28">
        <f>MAX(K7:K39)</f>
        <v>39.957083333332172</v>
      </c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62" t="s">
        <v>156</v>
      </c>
      <c r="I5" s="663"/>
      <c r="J5" s="675" t="s">
        <v>157</v>
      </c>
      <c r="K5" s="679" t="s">
        <v>158</v>
      </c>
      <c r="L5" s="673" t="s">
        <v>159</v>
      </c>
    </row>
    <row r="6" spans="1:12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209" t="s">
        <v>154</v>
      </c>
      <c r="J6" s="678"/>
      <c r="K6" s="680"/>
      <c r="L6" s="674"/>
    </row>
    <row r="7" spans="1:12">
      <c r="A7" s="72">
        <v>1</v>
      </c>
      <c r="B7" s="73">
        <f>C4</f>
        <v>46113</v>
      </c>
      <c r="C7" s="73">
        <f>C4</f>
        <v>46113</v>
      </c>
      <c r="D7" s="207">
        <v>0.375</v>
      </c>
      <c r="E7" s="73">
        <f>C7+1</f>
        <v>46114</v>
      </c>
      <c r="F7" s="207">
        <v>0.375</v>
      </c>
      <c r="G7" s="76">
        <f>IFERROR(((E7-C7)+(F7-D7)),"")</f>
        <v>1</v>
      </c>
      <c r="H7" s="208">
        <v>864859.18</v>
      </c>
      <c r="I7" s="208">
        <v>865308.31</v>
      </c>
      <c r="J7" s="77">
        <f t="shared" ref="J7:J12" si="0">I7-H7</f>
        <v>449.13000000000466</v>
      </c>
      <c r="K7" s="91">
        <f t="shared" ref="K7:K12" si="1">J7/24</f>
        <v>18.713750000000193</v>
      </c>
      <c r="L7" s="99"/>
    </row>
    <row r="8" spans="1:12">
      <c r="A8" s="78">
        <f>A7+1</f>
        <v>2</v>
      </c>
      <c r="B8" s="74">
        <f>B7+1</f>
        <v>46114</v>
      </c>
      <c r="C8" s="74">
        <f t="shared" ref="C8:C36" si="2">B8</f>
        <v>46114</v>
      </c>
      <c r="D8" s="75">
        <f>D7</f>
        <v>0.375</v>
      </c>
      <c r="E8" s="74">
        <f>C8+1</f>
        <v>46115</v>
      </c>
      <c r="F8" s="75">
        <v>0.375</v>
      </c>
      <c r="G8" s="76">
        <f>IFERROR(((E8-C8)+(F8-D8)),"")</f>
        <v>1</v>
      </c>
      <c r="H8" s="77">
        <f t="shared" ref="H8:H36" si="3">I7</f>
        <v>865308.31</v>
      </c>
      <c r="I8" s="77">
        <v>866267.28</v>
      </c>
      <c r="J8" s="77">
        <f t="shared" si="0"/>
        <v>958.96999999997206</v>
      </c>
      <c r="K8" s="91">
        <f t="shared" si="1"/>
        <v>39.957083333332172</v>
      </c>
      <c r="L8" s="101"/>
    </row>
    <row r="9" spans="1:12">
      <c r="A9" s="78">
        <f t="shared" ref="A9:B24" si="4">A8+1</f>
        <v>3</v>
      </c>
      <c r="B9" s="74">
        <f t="shared" si="4"/>
        <v>46115</v>
      </c>
      <c r="C9" s="74">
        <f t="shared" si="2"/>
        <v>46115</v>
      </c>
      <c r="D9" s="75">
        <f t="shared" ref="D9:D36" si="5">D8</f>
        <v>0.375</v>
      </c>
      <c r="E9" s="74">
        <f t="shared" ref="E9:E36" si="6">C9+1</f>
        <v>46116</v>
      </c>
      <c r="F9" s="75">
        <v>0.375</v>
      </c>
      <c r="G9" s="76">
        <f>IFERROR(((E9-C9)+(F9-D9)),"")</f>
        <v>1</v>
      </c>
      <c r="H9" s="77">
        <f t="shared" si="3"/>
        <v>866267.28</v>
      </c>
      <c r="I9" s="77">
        <v>867019.17</v>
      </c>
      <c r="J9" s="77">
        <f t="shared" si="0"/>
        <v>751.89000000001397</v>
      </c>
      <c r="K9" s="91">
        <f t="shared" si="1"/>
        <v>31.328750000000582</v>
      </c>
      <c r="L9" s="101"/>
    </row>
    <row r="10" spans="1:12">
      <c r="A10" s="78">
        <f t="shared" si="4"/>
        <v>4</v>
      </c>
      <c r="B10" s="74">
        <f t="shared" si="4"/>
        <v>46116</v>
      </c>
      <c r="C10" s="74">
        <f t="shared" si="2"/>
        <v>46116</v>
      </c>
      <c r="D10" s="75">
        <f t="shared" si="5"/>
        <v>0.375</v>
      </c>
      <c r="E10" s="74">
        <f t="shared" si="6"/>
        <v>46117</v>
      </c>
      <c r="F10" s="75">
        <v>0.375</v>
      </c>
      <c r="G10" s="76">
        <f>IFERROR(((E10-C10)+(F10-D10)),"")</f>
        <v>1</v>
      </c>
      <c r="H10" s="77">
        <f t="shared" si="3"/>
        <v>867019.17</v>
      </c>
      <c r="I10" s="77">
        <v>867803.5</v>
      </c>
      <c r="J10" s="77">
        <f t="shared" si="0"/>
        <v>784.32999999995809</v>
      </c>
      <c r="K10" s="91">
        <f t="shared" si="1"/>
        <v>32.680416666664918</v>
      </c>
      <c r="L10" s="36"/>
    </row>
    <row r="11" spans="1:12">
      <c r="A11" s="78">
        <f t="shared" si="4"/>
        <v>5</v>
      </c>
      <c r="B11" s="74">
        <f t="shared" si="4"/>
        <v>46117</v>
      </c>
      <c r="C11" s="74">
        <f t="shared" si="2"/>
        <v>46117</v>
      </c>
      <c r="D11" s="75">
        <f t="shared" si="5"/>
        <v>0.375</v>
      </c>
      <c r="E11" s="74">
        <f t="shared" si="6"/>
        <v>46118</v>
      </c>
      <c r="F11" s="75">
        <v>0.375</v>
      </c>
      <c r="G11" s="76">
        <f t="shared" ref="G11:G36" si="7">IFERROR(((E11-C11)+(F11-D11)),"")</f>
        <v>1</v>
      </c>
      <c r="H11" s="77">
        <f t="shared" si="3"/>
        <v>867803.5</v>
      </c>
      <c r="I11" s="77">
        <v>868546.37</v>
      </c>
      <c r="J11" s="77">
        <f t="shared" si="0"/>
        <v>742.86999999999534</v>
      </c>
      <c r="K11" s="91">
        <f t="shared" si="1"/>
        <v>30.952916666666471</v>
      </c>
      <c r="L11" s="101"/>
    </row>
    <row r="12" spans="1:12">
      <c r="A12" s="78">
        <f t="shared" si="4"/>
        <v>6</v>
      </c>
      <c r="B12" s="74">
        <f t="shared" si="4"/>
        <v>46118</v>
      </c>
      <c r="C12" s="74">
        <f t="shared" si="2"/>
        <v>46118</v>
      </c>
      <c r="D12" s="75">
        <f t="shared" si="5"/>
        <v>0.375</v>
      </c>
      <c r="E12" s="74">
        <f t="shared" si="6"/>
        <v>46119</v>
      </c>
      <c r="F12" s="75">
        <v>0.375</v>
      </c>
      <c r="G12" s="76">
        <f t="shared" si="7"/>
        <v>1</v>
      </c>
      <c r="H12" s="77">
        <f t="shared" si="3"/>
        <v>868546.37</v>
      </c>
      <c r="I12" s="77">
        <v>869359.78</v>
      </c>
      <c r="J12" s="77">
        <f t="shared" si="0"/>
        <v>813.4100000000326</v>
      </c>
      <c r="K12" s="91">
        <f t="shared" si="1"/>
        <v>33.892083333334689</v>
      </c>
      <c r="L12" s="101"/>
    </row>
    <row r="13" spans="1:12">
      <c r="A13" s="78">
        <f t="shared" si="4"/>
        <v>7</v>
      </c>
      <c r="B13" s="74">
        <f t="shared" si="4"/>
        <v>46119</v>
      </c>
      <c r="C13" s="74">
        <f t="shared" si="2"/>
        <v>46119</v>
      </c>
      <c r="D13" s="75">
        <f t="shared" si="5"/>
        <v>0.375</v>
      </c>
      <c r="E13" s="74">
        <f t="shared" si="6"/>
        <v>46120</v>
      </c>
      <c r="F13" s="75">
        <v>0.375</v>
      </c>
      <c r="G13" s="76">
        <f t="shared" si="7"/>
        <v>1</v>
      </c>
      <c r="H13" s="77">
        <f t="shared" si="3"/>
        <v>869359.78</v>
      </c>
      <c r="I13" s="77">
        <v>870148.48</v>
      </c>
      <c r="J13" s="77">
        <f t="shared" ref="J13" si="8">I13-H13</f>
        <v>788.69999999995343</v>
      </c>
      <c r="K13" s="91">
        <f t="shared" ref="K13" si="9">J13/24</f>
        <v>32.862499999998057</v>
      </c>
      <c r="L13" s="101"/>
    </row>
    <row r="14" spans="1:12">
      <c r="A14" s="78">
        <f t="shared" si="4"/>
        <v>8</v>
      </c>
      <c r="B14" s="74">
        <f t="shared" si="4"/>
        <v>46120</v>
      </c>
      <c r="C14" s="74">
        <f t="shared" si="2"/>
        <v>46120</v>
      </c>
      <c r="D14" s="75">
        <f t="shared" si="5"/>
        <v>0.375</v>
      </c>
      <c r="E14" s="74">
        <f t="shared" si="6"/>
        <v>46121</v>
      </c>
      <c r="F14" s="75">
        <v>0.375</v>
      </c>
      <c r="G14" s="76">
        <f t="shared" si="7"/>
        <v>1</v>
      </c>
      <c r="H14" s="77">
        <f t="shared" si="3"/>
        <v>870148.48</v>
      </c>
      <c r="I14" s="77">
        <v>870917.64</v>
      </c>
      <c r="J14" s="77">
        <f t="shared" ref="J14" si="10">I14-H14</f>
        <v>769.1600000000326</v>
      </c>
      <c r="K14" s="91">
        <f t="shared" ref="K14" si="11">J14/24</f>
        <v>32.048333333334689</v>
      </c>
      <c r="L14" s="101"/>
    </row>
    <row r="15" spans="1:12">
      <c r="A15" s="78">
        <f t="shared" si="4"/>
        <v>9</v>
      </c>
      <c r="B15" s="74">
        <f t="shared" si="4"/>
        <v>46121</v>
      </c>
      <c r="C15" s="74">
        <f t="shared" si="2"/>
        <v>46121</v>
      </c>
      <c r="D15" s="75">
        <f t="shared" si="5"/>
        <v>0.375</v>
      </c>
      <c r="E15" s="74">
        <f t="shared" si="6"/>
        <v>46122</v>
      </c>
      <c r="F15" s="75">
        <v>0.375</v>
      </c>
      <c r="G15" s="76">
        <f t="shared" si="7"/>
        <v>1</v>
      </c>
      <c r="H15" s="77">
        <f t="shared" si="3"/>
        <v>870917.64</v>
      </c>
      <c r="I15" s="77">
        <v>871611.66</v>
      </c>
      <c r="J15" s="77">
        <f t="shared" ref="J15:J36" si="12">I15-H15</f>
        <v>694.02000000001863</v>
      </c>
      <c r="K15" s="91">
        <f t="shared" ref="K15:K36" si="13">J15/24</f>
        <v>28.917500000000775</v>
      </c>
      <c r="L15" s="101"/>
    </row>
    <row r="16" spans="1:12">
      <c r="A16" s="78">
        <f t="shared" si="4"/>
        <v>10</v>
      </c>
      <c r="B16" s="74">
        <f t="shared" si="4"/>
        <v>46122</v>
      </c>
      <c r="C16" s="74">
        <f t="shared" si="2"/>
        <v>46122</v>
      </c>
      <c r="D16" s="75">
        <f t="shared" si="5"/>
        <v>0.375</v>
      </c>
      <c r="E16" s="74">
        <f t="shared" si="6"/>
        <v>46123</v>
      </c>
      <c r="F16" s="75">
        <v>0.375</v>
      </c>
      <c r="G16" s="76">
        <f t="shared" si="7"/>
        <v>1</v>
      </c>
      <c r="H16" s="77">
        <f t="shared" si="3"/>
        <v>871611.66</v>
      </c>
      <c r="I16" s="77">
        <v>872354.57</v>
      </c>
      <c r="J16" s="77">
        <f t="shared" si="12"/>
        <v>742.90999999991618</v>
      </c>
      <c r="K16" s="91">
        <f t="shared" si="13"/>
        <v>30.95458333332984</v>
      </c>
      <c r="L16" s="101"/>
    </row>
    <row r="17" spans="1:14">
      <c r="A17" s="78">
        <f t="shared" si="4"/>
        <v>11</v>
      </c>
      <c r="B17" s="74">
        <f t="shared" si="4"/>
        <v>46123</v>
      </c>
      <c r="C17" s="74">
        <f t="shared" si="2"/>
        <v>46123</v>
      </c>
      <c r="D17" s="75">
        <f t="shared" si="5"/>
        <v>0.375</v>
      </c>
      <c r="E17" s="74">
        <f t="shared" si="6"/>
        <v>46124</v>
      </c>
      <c r="F17" s="75">
        <v>0.375</v>
      </c>
      <c r="G17" s="76">
        <f t="shared" si="7"/>
        <v>1</v>
      </c>
      <c r="H17" s="77">
        <f t="shared" si="3"/>
        <v>872354.57</v>
      </c>
      <c r="I17" s="77">
        <v>873088.51</v>
      </c>
      <c r="J17" s="77">
        <f t="shared" si="12"/>
        <v>733.94000000006054</v>
      </c>
      <c r="K17" s="91">
        <f t="shared" si="13"/>
        <v>30.580833333335857</v>
      </c>
      <c r="L17" s="101"/>
    </row>
    <row r="18" spans="1:14">
      <c r="A18" s="78">
        <f t="shared" si="4"/>
        <v>12</v>
      </c>
      <c r="B18" s="74">
        <f t="shared" si="4"/>
        <v>46124</v>
      </c>
      <c r="C18" s="74">
        <f t="shared" si="2"/>
        <v>46124</v>
      </c>
      <c r="D18" s="75">
        <f t="shared" si="5"/>
        <v>0.375</v>
      </c>
      <c r="E18" s="74">
        <f t="shared" si="6"/>
        <v>46125</v>
      </c>
      <c r="F18" s="75">
        <v>0.375</v>
      </c>
      <c r="G18" s="76">
        <f t="shared" si="7"/>
        <v>1</v>
      </c>
      <c r="H18" s="77">
        <f t="shared" si="3"/>
        <v>873088.51</v>
      </c>
      <c r="I18" s="77">
        <v>873802.37</v>
      </c>
      <c r="J18" s="77">
        <f t="shared" si="12"/>
        <v>713.85999999998603</v>
      </c>
      <c r="K18" s="91">
        <f t="shared" si="13"/>
        <v>29.744166666666086</v>
      </c>
      <c r="L18" s="101"/>
    </row>
    <row r="19" spans="1:14">
      <c r="A19" s="78">
        <f t="shared" si="4"/>
        <v>13</v>
      </c>
      <c r="B19" s="74">
        <f t="shared" si="4"/>
        <v>46125</v>
      </c>
      <c r="C19" s="74">
        <f t="shared" si="2"/>
        <v>46125</v>
      </c>
      <c r="D19" s="75">
        <f t="shared" si="5"/>
        <v>0.375</v>
      </c>
      <c r="E19" s="74">
        <f t="shared" si="6"/>
        <v>46126</v>
      </c>
      <c r="F19" s="75">
        <v>0.375</v>
      </c>
      <c r="G19" s="76">
        <f t="shared" si="7"/>
        <v>1</v>
      </c>
      <c r="H19" s="77">
        <f t="shared" si="3"/>
        <v>873802.37</v>
      </c>
      <c r="I19" s="77">
        <v>874502.94</v>
      </c>
      <c r="J19" s="77">
        <f t="shared" si="12"/>
        <v>700.56999999994878</v>
      </c>
      <c r="K19" s="91">
        <f t="shared" si="13"/>
        <v>29.190416666664532</v>
      </c>
      <c r="L19" s="101"/>
      <c r="N19" s="3"/>
    </row>
    <row r="20" spans="1:14">
      <c r="A20" s="78">
        <f t="shared" si="4"/>
        <v>14</v>
      </c>
      <c r="B20" s="74">
        <f t="shared" si="4"/>
        <v>46126</v>
      </c>
      <c r="C20" s="74">
        <f t="shared" si="2"/>
        <v>46126</v>
      </c>
      <c r="D20" s="75">
        <f t="shared" si="5"/>
        <v>0.375</v>
      </c>
      <c r="E20" s="74">
        <f t="shared" si="6"/>
        <v>46127</v>
      </c>
      <c r="F20" s="75">
        <v>0.375</v>
      </c>
      <c r="G20" s="76">
        <f t="shared" si="7"/>
        <v>1</v>
      </c>
      <c r="H20" s="77">
        <f t="shared" si="3"/>
        <v>874502.94</v>
      </c>
      <c r="I20" s="77">
        <v>875226.58</v>
      </c>
      <c r="J20" s="77">
        <f t="shared" si="12"/>
        <v>723.64000000001397</v>
      </c>
      <c r="K20" s="91">
        <f t="shared" si="13"/>
        <v>30.15166666666725</v>
      </c>
      <c r="L20" s="101"/>
    </row>
    <row r="21" spans="1:14">
      <c r="A21" s="78">
        <f t="shared" si="4"/>
        <v>15</v>
      </c>
      <c r="B21" s="74">
        <f t="shared" si="4"/>
        <v>46127</v>
      </c>
      <c r="C21" s="74">
        <f t="shared" si="2"/>
        <v>46127</v>
      </c>
      <c r="D21" s="75">
        <f t="shared" si="5"/>
        <v>0.375</v>
      </c>
      <c r="E21" s="74">
        <f t="shared" si="6"/>
        <v>46128</v>
      </c>
      <c r="F21" s="75">
        <v>0.375</v>
      </c>
      <c r="G21" s="76">
        <f t="shared" si="7"/>
        <v>1</v>
      </c>
      <c r="H21" s="77">
        <f t="shared" si="3"/>
        <v>875226.58</v>
      </c>
      <c r="I21" s="77">
        <v>875905.32</v>
      </c>
      <c r="J21" s="77">
        <f t="shared" si="12"/>
        <v>678.73999999999069</v>
      </c>
      <c r="K21" s="91">
        <f t="shared" si="13"/>
        <v>28.280833333332946</v>
      </c>
      <c r="L21" s="101"/>
    </row>
    <row r="22" spans="1:14">
      <c r="A22" s="78">
        <f t="shared" si="4"/>
        <v>16</v>
      </c>
      <c r="B22" s="74">
        <f t="shared" si="4"/>
        <v>46128</v>
      </c>
      <c r="C22" s="74">
        <f t="shared" si="2"/>
        <v>46128</v>
      </c>
      <c r="D22" s="75">
        <f t="shared" si="5"/>
        <v>0.375</v>
      </c>
      <c r="E22" s="74">
        <f t="shared" si="6"/>
        <v>46129</v>
      </c>
      <c r="F22" s="75">
        <v>0.375</v>
      </c>
      <c r="G22" s="76">
        <f t="shared" si="7"/>
        <v>1</v>
      </c>
      <c r="H22" s="77">
        <f t="shared" si="3"/>
        <v>875905.32</v>
      </c>
      <c r="I22" s="77">
        <v>876658.69</v>
      </c>
      <c r="J22" s="77">
        <f t="shared" si="12"/>
        <v>753.36999999999534</v>
      </c>
      <c r="K22" s="91">
        <f t="shared" si="13"/>
        <v>31.390416666666471</v>
      </c>
      <c r="L22" s="101"/>
    </row>
    <row r="23" spans="1:14">
      <c r="A23" s="78">
        <f t="shared" si="4"/>
        <v>17</v>
      </c>
      <c r="B23" s="74">
        <f t="shared" si="4"/>
        <v>46129</v>
      </c>
      <c r="C23" s="74">
        <f t="shared" si="2"/>
        <v>46129</v>
      </c>
      <c r="D23" s="75">
        <f t="shared" si="5"/>
        <v>0.375</v>
      </c>
      <c r="E23" s="74">
        <f t="shared" si="6"/>
        <v>46130</v>
      </c>
      <c r="F23" s="75">
        <v>0.375</v>
      </c>
      <c r="G23" s="76">
        <f t="shared" si="7"/>
        <v>1</v>
      </c>
      <c r="H23" s="77">
        <f t="shared" si="3"/>
        <v>876658.69</v>
      </c>
      <c r="I23" s="77">
        <v>877449.47</v>
      </c>
      <c r="J23" s="77">
        <f t="shared" si="12"/>
        <v>790.78000000002794</v>
      </c>
      <c r="K23" s="91">
        <f t="shared" si="13"/>
        <v>32.949166666667828</v>
      </c>
      <c r="L23" s="101"/>
    </row>
    <row r="24" spans="1:14">
      <c r="A24" s="78">
        <f t="shared" si="4"/>
        <v>18</v>
      </c>
      <c r="B24" s="74">
        <f t="shared" si="4"/>
        <v>46130</v>
      </c>
      <c r="C24" s="74">
        <f t="shared" si="2"/>
        <v>46130</v>
      </c>
      <c r="D24" s="75">
        <f t="shared" si="5"/>
        <v>0.375</v>
      </c>
      <c r="E24" s="74">
        <f t="shared" si="6"/>
        <v>46131</v>
      </c>
      <c r="F24" s="75">
        <v>0.375</v>
      </c>
      <c r="G24" s="76">
        <f t="shared" si="7"/>
        <v>1</v>
      </c>
      <c r="H24" s="77">
        <f t="shared" si="3"/>
        <v>877449.47</v>
      </c>
      <c r="I24" s="77">
        <v>878164.38</v>
      </c>
      <c r="J24" s="77">
        <f t="shared" si="12"/>
        <v>714.9100000000326</v>
      </c>
      <c r="K24" s="91">
        <f t="shared" si="13"/>
        <v>29.787916666668025</v>
      </c>
      <c r="L24" s="101"/>
    </row>
    <row r="25" spans="1:14">
      <c r="A25" s="78">
        <f t="shared" ref="A25:B36" si="14">A24+1</f>
        <v>19</v>
      </c>
      <c r="B25" s="74">
        <f t="shared" si="14"/>
        <v>46131</v>
      </c>
      <c r="C25" s="74">
        <f t="shared" si="2"/>
        <v>46131</v>
      </c>
      <c r="D25" s="75">
        <f t="shared" si="5"/>
        <v>0.375</v>
      </c>
      <c r="E25" s="74">
        <f t="shared" si="6"/>
        <v>46132</v>
      </c>
      <c r="F25" s="75">
        <v>0.375</v>
      </c>
      <c r="G25" s="76">
        <f t="shared" si="7"/>
        <v>1</v>
      </c>
      <c r="H25" s="77">
        <f t="shared" si="3"/>
        <v>878164.38</v>
      </c>
      <c r="I25" s="77">
        <v>878982.47</v>
      </c>
      <c r="J25" s="77">
        <f t="shared" si="12"/>
        <v>818.0899999999674</v>
      </c>
      <c r="K25" s="91">
        <f t="shared" si="13"/>
        <v>34.087083333331975</v>
      </c>
      <c r="L25" s="101"/>
    </row>
    <row r="26" spans="1:14">
      <c r="A26" s="78">
        <f t="shared" si="14"/>
        <v>20</v>
      </c>
      <c r="B26" s="74">
        <f t="shared" si="14"/>
        <v>46132</v>
      </c>
      <c r="C26" s="74">
        <f t="shared" si="2"/>
        <v>46132</v>
      </c>
      <c r="D26" s="75">
        <f t="shared" si="5"/>
        <v>0.375</v>
      </c>
      <c r="E26" s="74">
        <f t="shared" si="6"/>
        <v>46133</v>
      </c>
      <c r="F26" s="75">
        <v>0.375</v>
      </c>
      <c r="G26" s="76">
        <f t="shared" si="7"/>
        <v>1</v>
      </c>
      <c r="H26" s="77">
        <f t="shared" si="3"/>
        <v>878982.47</v>
      </c>
      <c r="I26" s="77">
        <v>879848.41</v>
      </c>
      <c r="J26" s="77">
        <f t="shared" si="12"/>
        <v>865.94000000006054</v>
      </c>
      <c r="K26" s="91">
        <f t="shared" si="13"/>
        <v>36.080833333335853</v>
      </c>
      <c r="L26" s="101"/>
    </row>
    <row r="27" spans="1:14">
      <c r="A27" s="78">
        <f t="shared" si="14"/>
        <v>21</v>
      </c>
      <c r="B27" s="74">
        <f t="shared" si="14"/>
        <v>46133</v>
      </c>
      <c r="C27" s="74">
        <f t="shared" si="2"/>
        <v>46133</v>
      </c>
      <c r="D27" s="75">
        <f t="shared" si="5"/>
        <v>0.375</v>
      </c>
      <c r="E27" s="74">
        <f t="shared" si="6"/>
        <v>46134</v>
      </c>
      <c r="F27" s="75">
        <v>0.375</v>
      </c>
      <c r="G27" s="76">
        <f t="shared" si="7"/>
        <v>1</v>
      </c>
      <c r="H27" s="77">
        <f t="shared" si="3"/>
        <v>879848.41</v>
      </c>
      <c r="I27" s="77">
        <v>880714.79</v>
      </c>
      <c r="J27" s="77">
        <f t="shared" si="12"/>
        <v>866.38000000000466</v>
      </c>
      <c r="K27" s="91">
        <f t="shared" si="13"/>
        <v>36.099166666666861</v>
      </c>
      <c r="L27" s="101"/>
    </row>
    <row r="28" spans="1:14">
      <c r="A28" s="78">
        <f t="shared" si="14"/>
        <v>22</v>
      </c>
      <c r="B28" s="74">
        <f t="shared" si="14"/>
        <v>46134</v>
      </c>
      <c r="C28" s="74">
        <f t="shared" si="2"/>
        <v>46134</v>
      </c>
      <c r="D28" s="75">
        <f t="shared" si="5"/>
        <v>0.375</v>
      </c>
      <c r="E28" s="74">
        <f t="shared" si="6"/>
        <v>46135</v>
      </c>
      <c r="F28" s="75">
        <v>0.375</v>
      </c>
      <c r="G28" s="76">
        <f t="shared" si="7"/>
        <v>1</v>
      </c>
      <c r="H28" s="77">
        <f t="shared" si="3"/>
        <v>880714.79</v>
      </c>
      <c r="I28" s="77">
        <v>881571.56</v>
      </c>
      <c r="J28" s="77">
        <f t="shared" si="12"/>
        <v>856.77000000001863</v>
      </c>
      <c r="K28" s="91">
        <f t="shared" si="13"/>
        <v>35.698750000000778</v>
      </c>
      <c r="L28" s="101"/>
    </row>
    <row r="29" spans="1:14">
      <c r="A29" s="78">
        <f t="shared" si="14"/>
        <v>23</v>
      </c>
      <c r="B29" s="74">
        <f t="shared" si="14"/>
        <v>46135</v>
      </c>
      <c r="C29" s="74">
        <f t="shared" si="2"/>
        <v>46135</v>
      </c>
      <c r="D29" s="75">
        <f t="shared" si="5"/>
        <v>0.375</v>
      </c>
      <c r="E29" s="74">
        <f t="shared" si="6"/>
        <v>46136</v>
      </c>
      <c r="F29" s="75">
        <v>0.375</v>
      </c>
      <c r="G29" s="76">
        <f t="shared" si="7"/>
        <v>1</v>
      </c>
      <c r="H29" s="77">
        <f t="shared" si="3"/>
        <v>881571.56</v>
      </c>
      <c r="I29" s="77">
        <v>882455.62</v>
      </c>
      <c r="J29" s="77">
        <f t="shared" si="12"/>
        <v>884.05999999993946</v>
      </c>
      <c r="K29" s="91">
        <f t="shared" si="13"/>
        <v>36.835833333330811</v>
      </c>
      <c r="L29" s="101"/>
    </row>
    <row r="30" spans="1:14">
      <c r="A30" s="78">
        <f t="shared" si="14"/>
        <v>24</v>
      </c>
      <c r="B30" s="74">
        <f t="shared" si="14"/>
        <v>46136</v>
      </c>
      <c r="C30" s="74">
        <f t="shared" si="2"/>
        <v>46136</v>
      </c>
      <c r="D30" s="75">
        <f t="shared" si="5"/>
        <v>0.375</v>
      </c>
      <c r="E30" s="74">
        <f t="shared" si="6"/>
        <v>46137</v>
      </c>
      <c r="F30" s="75">
        <v>0.375</v>
      </c>
      <c r="G30" s="76">
        <f t="shared" si="7"/>
        <v>1</v>
      </c>
      <c r="H30" s="77">
        <f t="shared" si="3"/>
        <v>882455.62</v>
      </c>
      <c r="I30" s="77">
        <v>883330.46</v>
      </c>
      <c r="J30" s="77">
        <f t="shared" si="12"/>
        <v>874.8399999999674</v>
      </c>
      <c r="K30" s="91">
        <f t="shared" si="13"/>
        <v>36.451666666665311</v>
      </c>
      <c r="L30" s="101"/>
    </row>
    <row r="31" spans="1:14">
      <c r="A31" s="78">
        <f t="shared" si="14"/>
        <v>25</v>
      </c>
      <c r="B31" s="74">
        <f t="shared" si="14"/>
        <v>46137</v>
      </c>
      <c r="C31" s="74">
        <f t="shared" si="2"/>
        <v>46137</v>
      </c>
      <c r="D31" s="75">
        <f t="shared" si="5"/>
        <v>0.375</v>
      </c>
      <c r="E31" s="74">
        <f t="shared" si="6"/>
        <v>46138</v>
      </c>
      <c r="F31" s="75">
        <v>0.375</v>
      </c>
      <c r="G31" s="76">
        <f t="shared" si="7"/>
        <v>1</v>
      </c>
      <c r="H31" s="77">
        <f t="shared" si="3"/>
        <v>883330.46</v>
      </c>
      <c r="I31" s="77">
        <v>884078.62</v>
      </c>
      <c r="J31" s="77">
        <f t="shared" si="12"/>
        <v>748.1600000000326</v>
      </c>
      <c r="K31" s="91">
        <f t="shared" si="13"/>
        <v>31.173333333334693</v>
      </c>
      <c r="L31" s="101"/>
    </row>
    <row r="32" spans="1:14">
      <c r="A32" s="78">
        <f t="shared" si="14"/>
        <v>26</v>
      </c>
      <c r="B32" s="74">
        <f t="shared" si="14"/>
        <v>46138</v>
      </c>
      <c r="C32" s="74">
        <f t="shared" si="2"/>
        <v>46138</v>
      </c>
      <c r="D32" s="75">
        <f t="shared" si="5"/>
        <v>0.375</v>
      </c>
      <c r="E32" s="74">
        <f t="shared" si="6"/>
        <v>46139</v>
      </c>
      <c r="F32" s="75">
        <v>0.375</v>
      </c>
      <c r="G32" s="76">
        <f t="shared" si="7"/>
        <v>1</v>
      </c>
      <c r="H32" s="77">
        <f t="shared" si="3"/>
        <v>884078.62</v>
      </c>
      <c r="I32" s="77">
        <v>884633.36</v>
      </c>
      <c r="J32" s="77">
        <f t="shared" si="12"/>
        <v>554.73999999999069</v>
      </c>
      <c r="K32" s="91">
        <f t="shared" si="13"/>
        <v>23.114166666666279</v>
      </c>
      <c r="L32" s="101"/>
    </row>
    <row r="33" spans="1:12">
      <c r="A33" s="78">
        <f t="shared" si="14"/>
        <v>27</v>
      </c>
      <c r="B33" s="74">
        <f t="shared" si="14"/>
        <v>46139</v>
      </c>
      <c r="C33" s="74">
        <f t="shared" si="2"/>
        <v>46139</v>
      </c>
      <c r="D33" s="75">
        <f t="shared" si="5"/>
        <v>0.375</v>
      </c>
      <c r="E33" s="74">
        <f t="shared" si="6"/>
        <v>46140</v>
      </c>
      <c r="F33" s="75">
        <v>0.375</v>
      </c>
      <c r="G33" s="76">
        <f t="shared" si="7"/>
        <v>1</v>
      </c>
      <c r="H33" s="77">
        <f t="shared" si="3"/>
        <v>884633.36</v>
      </c>
      <c r="I33" s="208">
        <v>885196.64</v>
      </c>
      <c r="J33" s="77">
        <f t="shared" si="12"/>
        <v>563.28000000002794</v>
      </c>
      <c r="K33" s="91">
        <f t="shared" si="13"/>
        <v>23.470000000001164</v>
      </c>
      <c r="L33" s="101"/>
    </row>
    <row r="34" spans="1:12">
      <c r="A34" s="78">
        <f t="shared" si="14"/>
        <v>28</v>
      </c>
      <c r="B34" s="74">
        <f t="shared" si="14"/>
        <v>46140</v>
      </c>
      <c r="C34" s="74">
        <f t="shared" si="2"/>
        <v>46140</v>
      </c>
      <c r="D34" s="75">
        <f t="shared" si="5"/>
        <v>0.375</v>
      </c>
      <c r="E34" s="74">
        <f t="shared" si="6"/>
        <v>46141</v>
      </c>
      <c r="F34" s="75">
        <v>0.375</v>
      </c>
      <c r="G34" s="76">
        <f t="shared" si="7"/>
        <v>1</v>
      </c>
      <c r="H34" s="77">
        <f t="shared" si="3"/>
        <v>885196.64</v>
      </c>
      <c r="I34" s="208">
        <v>885739.81</v>
      </c>
      <c r="J34" s="77">
        <f t="shared" si="12"/>
        <v>543.17000000004191</v>
      </c>
      <c r="K34" s="91">
        <f t="shared" si="13"/>
        <v>22.632083333335078</v>
      </c>
      <c r="L34" s="101"/>
    </row>
    <row r="35" spans="1:12">
      <c r="A35" s="78">
        <f t="shared" si="14"/>
        <v>29</v>
      </c>
      <c r="B35" s="74">
        <f t="shared" si="14"/>
        <v>46141</v>
      </c>
      <c r="C35" s="74">
        <f t="shared" si="2"/>
        <v>46141</v>
      </c>
      <c r="D35" s="75">
        <f t="shared" si="5"/>
        <v>0.375</v>
      </c>
      <c r="E35" s="74">
        <f t="shared" si="6"/>
        <v>46142</v>
      </c>
      <c r="F35" s="75">
        <v>0.375</v>
      </c>
      <c r="G35" s="76">
        <f t="shared" si="7"/>
        <v>1</v>
      </c>
      <c r="H35" s="77">
        <f t="shared" si="3"/>
        <v>885739.81</v>
      </c>
      <c r="I35" s="208">
        <v>886214.83</v>
      </c>
      <c r="J35" s="77">
        <f t="shared" si="12"/>
        <v>475.01999999990221</v>
      </c>
      <c r="K35" s="91">
        <f t="shared" si="13"/>
        <v>19.792499999995925</v>
      </c>
      <c r="L35" s="101"/>
    </row>
    <row r="36" spans="1:12">
      <c r="A36" s="78">
        <f t="shared" si="14"/>
        <v>30</v>
      </c>
      <c r="B36" s="74">
        <f t="shared" si="14"/>
        <v>46142</v>
      </c>
      <c r="C36" s="74">
        <f t="shared" si="2"/>
        <v>46142</v>
      </c>
      <c r="D36" s="75">
        <f t="shared" si="5"/>
        <v>0.375</v>
      </c>
      <c r="E36" s="74">
        <f t="shared" si="6"/>
        <v>46143</v>
      </c>
      <c r="F36" s="75">
        <v>0.375</v>
      </c>
      <c r="G36" s="76">
        <f t="shared" si="7"/>
        <v>1</v>
      </c>
      <c r="H36" s="77">
        <f t="shared" si="3"/>
        <v>886214.83</v>
      </c>
      <c r="I36" s="208">
        <v>886773.9</v>
      </c>
      <c r="J36" s="77">
        <f t="shared" si="12"/>
        <v>559.07000000006519</v>
      </c>
      <c r="K36" s="91">
        <f t="shared" si="13"/>
        <v>23.29458333333605</v>
      </c>
      <c r="L36" s="101"/>
    </row>
    <row r="37" spans="1:12">
      <c r="A37" s="78"/>
      <c r="B37" s="74"/>
      <c r="C37" s="74"/>
      <c r="D37" s="75"/>
      <c r="E37" s="74"/>
      <c r="F37" s="75"/>
      <c r="G37" s="76"/>
      <c r="H37" s="77"/>
      <c r="I37" s="208"/>
      <c r="J37" s="77"/>
      <c r="K37" s="91"/>
      <c r="L37" s="36"/>
    </row>
    <row r="38" spans="1:12">
      <c r="A38" s="78"/>
      <c r="B38" s="74"/>
      <c r="C38" s="74"/>
      <c r="D38" s="75"/>
      <c r="E38" s="74"/>
      <c r="F38" s="75"/>
      <c r="G38" s="76"/>
      <c r="H38" s="77"/>
      <c r="I38" s="208"/>
      <c r="J38" s="77"/>
      <c r="K38" s="91"/>
      <c r="L38" s="36"/>
    </row>
    <row r="39" spans="1:12">
      <c r="A39" s="78"/>
      <c r="B39" s="74"/>
      <c r="C39" s="74"/>
      <c r="D39" s="75"/>
      <c r="E39" s="74"/>
      <c r="F39" s="75"/>
      <c r="G39" s="76"/>
      <c r="H39" s="77"/>
      <c r="I39" s="208"/>
      <c r="J39" s="77"/>
      <c r="K39" s="91"/>
      <c r="L39" s="101"/>
    </row>
    <row r="40" spans="1:12">
      <c r="A40" s="82" t="s">
        <v>7</v>
      </c>
      <c r="B40" s="83"/>
      <c r="C40" s="83"/>
      <c r="D40" s="83"/>
      <c r="E40" s="83"/>
      <c r="F40" s="83"/>
      <c r="G40" s="84">
        <f>SUM(G7:G39)</f>
        <v>30</v>
      </c>
      <c r="H40" s="85"/>
      <c r="I40" s="85"/>
      <c r="J40" s="93">
        <f>SUM(J7:J39)</f>
        <v>21914.719999999972</v>
      </c>
      <c r="K40" s="93">
        <f>AVERAGE(K7:K39)</f>
        <v>30.437111111111072</v>
      </c>
      <c r="L40" s="94"/>
    </row>
    <row r="41" spans="1:12">
      <c r="A41" s="86" t="s">
        <v>127</v>
      </c>
      <c r="B41" s="87"/>
      <c r="C41" s="87"/>
      <c r="D41" s="87"/>
      <c r="E41" s="87"/>
      <c r="F41" s="87"/>
      <c r="G41" s="88">
        <f>G40/SUMPRODUCT((G7:G39&gt;0)*1)</f>
        <v>1</v>
      </c>
      <c r="H41" s="89"/>
      <c r="I41" s="89"/>
      <c r="J41" s="89"/>
      <c r="K41" s="89">
        <f>K40/SUMPRODUCT((K7:K39&gt;0)*1)</f>
        <v>1.014570370370369</v>
      </c>
      <c r="L41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7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ySplit="7" topLeftCell="A11" activePane="bottomLeft" state="frozen"/>
      <selection pane="bottomLef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149</v>
      </c>
      <c r="D1" s="5"/>
      <c r="E1" s="5"/>
      <c r="F1" s="5"/>
    </row>
    <row r="2" spans="1:12">
      <c r="B2" s="5"/>
      <c r="C2" s="149" t="s">
        <v>32</v>
      </c>
      <c r="D2" s="5"/>
      <c r="E2" s="5"/>
      <c r="F2" s="5"/>
      <c r="L2" s="98" t="s">
        <v>151</v>
      </c>
    </row>
    <row r="3" spans="1:12">
      <c r="B3" s="5"/>
      <c r="C3" s="6" t="str">
        <f>PCIM!C3</f>
        <v>Bulan April 2026</v>
      </c>
      <c r="D3" s="5"/>
      <c r="E3" s="5"/>
      <c r="F3" s="5"/>
    </row>
    <row r="4" spans="1:12">
      <c r="B4" s="8"/>
      <c r="C4" s="47">
        <f>'Summary sales'!A4</f>
        <v>46113</v>
      </c>
      <c r="D4" s="8"/>
      <c r="E4" s="5"/>
      <c r="F4" s="5"/>
      <c r="J4" s="5" t="s">
        <v>152</v>
      </c>
      <c r="K4" s="28">
        <f>MAX(K7:K39)</f>
        <v>61.693749999996122</v>
      </c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62" t="s">
        <v>156</v>
      </c>
      <c r="I5" s="663"/>
      <c r="J5" s="675" t="s">
        <v>157</v>
      </c>
      <c r="K5" s="679" t="s">
        <v>158</v>
      </c>
      <c r="L5" s="673" t="s">
        <v>159</v>
      </c>
    </row>
    <row r="6" spans="1:12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209" t="s">
        <v>154</v>
      </c>
      <c r="J6" s="678"/>
      <c r="K6" s="680"/>
      <c r="L6" s="674"/>
    </row>
    <row r="7" spans="1:12">
      <c r="A7" s="72">
        <v>1</v>
      </c>
      <c r="B7" s="73">
        <f>C4</f>
        <v>46113</v>
      </c>
      <c r="C7" s="73">
        <f>C4</f>
        <v>46113</v>
      </c>
      <c r="D7" s="75">
        <v>0.33333333333333298</v>
      </c>
      <c r="E7" s="73">
        <f>C7+1</f>
        <v>46114</v>
      </c>
      <c r="F7" s="75">
        <v>0.33333333333333298</v>
      </c>
      <c r="G7" s="76">
        <f>IFERROR(((E7-C7)+(F7-D7)),"")</f>
        <v>1</v>
      </c>
      <c r="H7" s="208">
        <v>597517.43999999994</v>
      </c>
      <c r="I7" s="208">
        <v>598385.63</v>
      </c>
      <c r="J7" s="77">
        <f t="shared" ref="J7:J12" si="0">I7-H7</f>
        <v>868.19000000006054</v>
      </c>
      <c r="K7" s="91">
        <f t="shared" ref="K7:K12" si="1">J7/24</f>
        <v>36.174583333335853</v>
      </c>
      <c r="L7" s="99"/>
    </row>
    <row r="8" spans="1:12">
      <c r="A8" s="78">
        <f>A7+1</f>
        <v>2</v>
      </c>
      <c r="B8" s="74">
        <f>B7+1</f>
        <v>46114</v>
      </c>
      <c r="C8" s="74">
        <f t="shared" ref="C8:C36" si="2">B8</f>
        <v>46114</v>
      </c>
      <c r="D8" s="75">
        <v>0.33333333333333298</v>
      </c>
      <c r="E8" s="74">
        <f>C8+1</f>
        <v>46115</v>
      </c>
      <c r="F8" s="75">
        <v>0.33333333333333298</v>
      </c>
      <c r="G8" s="76">
        <f>IFERROR(((E8-C8)+(F8-D8)),"")</f>
        <v>1</v>
      </c>
      <c r="H8" s="77">
        <f t="shared" ref="H8:H36" si="3">I7</f>
        <v>598385.63</v>
      </c>
      <c r="I8" s="208">
        <v>599265</v>
      </c>
      <c r="J8" s="77">
        <f t="shared" si="0"/>
        <v>879.36999999999534</v>
      </c>
      <c r="K8" s="91">
        <f t="shared" si="1"/>
        <v>36.640416666666475</v>
      </c>
      <c r="L8" s="101"/>
    </row>
    <row r="9" spans="1:12">
      <c r="A9" s="78">
        <f t="shared" ref="A9:B24" si="4">A8+1</f>
        <v>3</v>
      </c>
      <c r="B9" s="74">
        <f t="shared" si="4"/>
        <v>46115</v>
      </c>
      <c r="C9" s="74">
        <f t="shared" si="2"/>
        <v>46115</v>
      </c>
      <c r="D9" s="75">
        <v>0.33333333333333298</v>
      </c>
      <c r="E9" s="74">
        <f t="shared" ref="E9:E36" si="5">C9+1</f>
        <v>46116</v>
      </c>
      <c r="F9" s="75">
        <v>0.33333333333333298</v>
      </c>
      <c r="G9" s="76">
        <f>IFERROR(((E9-C9)+(F9-D9)),"")</f>
        <v>1</v>
      </c>
      <c r="H9" s="77">
        <f t="shared" si="3"/>
        <v>599265</v>
      </c>
      <c r="I9" s="77">
        <v>600067</v>
      </c>
      <c r="J9" s="77">
        <f t="shared" si="0"/>
        <v>802</v>
      </c>
      <c r="K9" s="91">
        <f t="shared" si="1"/>
        <v>33.416666666666664</v>
      </c>
      <c r="L9" s="101"/>
    </row>
    <row r="10" spans="1:12">
      <c r="A10" s="78">
        <f t="shared" si="4"/>
        <v>4</v>
      </c>
      <c r="B10" s="74">
        <f t="shared" si="4"/>
        <v>46116</v>
      </c>
      <c r="C10" s="74">
        <f t="shared" si="2"/>
        <v>46116</v>
      </c>
      <c r="D10" s="75">
        <v>0.33333333333333298</v>
      </c>
      <c r="E10" s="74">
        <f t="shared" si="5"/>
        <v>46117</v>
      </c>
      <c r="F10" s="75">
        <v>0.33333333333333298</v>
      </c>
      <c r="G10" s="76">
        <f>IFERROR(((E10-C10)+(F10-D10)),"")</f>
        <v>1</v>
      </c>
      <c r="H10" s="77">
        <f t="shared" si="3"/>
        <v>600067</v>
      </c>
      <c r="I10" s="77">
        <v>600722.23</v>
      </c>
      <c r="J10" s="77">
        <f t="shared" si="0"/>
        <v>655.22999999998137</v>
      </c>
      <c r="K10" s="91">
        <f t="shared" si="1"/>
        <v>27.301249999999225</v>
      </c>
      <c r="L10" s="36"/>
    </row>
    <row r="11" spans="1:12">
      <c r="A11" s="78">
        <f t="shared" si="4"/>
        <v>5</v>
      </c>
      <c r="B11" s="74">
        <f t="shared" si="4"/>
        <v>46117</v>
      </c>
      <c r="C11" s="74">
        <f t="shared" si="2"/>
        <v>46117</v>
      </c>
      <c r="D11" s="75">
        <v>0.33333333333333298</v>
      </c>
      <c r="E11" s="74">
        <f t="shared" si="5"/>
        <v>46118</v>
      </c>
      <c r="F11" s="75">
        <v>0.33333333333333298</v>
      </c>
      <c r="G11" s="76">
        <f t="shared" ref="G11:G36" si="6">IFERROR(((E11-C11)+(F11-D11)),"")</f>
        <v>1</v>
      </c>
      <c r="H11" s="77">
        <f t="shared" si="3"/>
        <v>600722.23</v>
      </c>
      <c r="I11" s="77">
        <v>600722.23</v>
      </c>
      <c r="J11" s="77">
        <f t="shared" si="0"/>
        <v>0</v>
      </c>
      <c r="K11" s="91">
        <f t="shared" si="1"/>
        <v>0</v>
      </c>
      <c r="L11" s="36" t="s">
        <v>169</v>
      </c>
    </row>
    <row r="12" spans="1:12">
      <c r="A12" s="78">
        <f t="shared" si="4"/>
        <v>6</v>
      </c>
      <c r="B12" s="74">
        <f t="shared" si="4"/>
        <v>46118</v>
      </c>
      <c r="C12" s="74">
        <f t="shared" si="2"/>
        <v>46118</v>
      </c>
      <c r="D12" s="75">
        <v>0.33333333333333298</v>
      </c>
      <c r="E12" s="74">
        <f t="shared" si="5"/>
        <v>46119</v>
      </c>
      <c r="F12" s="75">
        <v>0.33333333333333298</v>
      </c>
      <c r="G12" s="76">
        <f t="shared" si="6"/>
        <v>1</v>
      </c>
      <c r="H12" s="77">
        <f t="shared" si="3"/>
        <v>600722.23</v>
      </c>
      <c r="I12" s="77">
        <v>602090.12</v>
      </c>
      <c r="J12" s="77">
        <f t="shared" si="0"/>
        <v>1367.890000000014</v>
      </c>
      <c r="K12" s="91">
        <f t="shared" si="1"/>
        <v>56.995416666667246</v>
      </c>
      <c r="L12" s="101"/>
    </row>
    <row r="13" spans="1:12">
      <c r="A13" s="78">
        <f t="shared" si="4"/>
        <v>7</v>
      </c>
      <c r="B13" s="74">
        <f t="shared" si="4"/>
        <v>46119</v>
      </c>
      <c r="C13" s="74">
        <f t="shared" si="2"/>
        <v>46119</v>
      </c>
      <c r="D13" s="75">
        <v>0.33333333333333298</v>
      </c>
      <c r="E13" s="74">
        <f t="shared" si="5"/>
        <v>46120</v>
      </c>
      <c r="F13" s="75">
        <v>0.33333333333333298</v>
      </c>
      <c r="G13" s="76">
        <f t="shared" si="6"/>
        <v>1</v>
      </c>
      <c r="H13" s="77">
        <f t="shared" si="3"/>
        <v>602090.12</v>
      </c>
      <c r="I13" s="77">
        <v>603227.54</v>
      </c>
      <c r="J13" s="77">
        <f t="shared" ref="J13" si="7">I13-H13</f>
        <v>1137.4200000000419</v>
      </c>
      <c r="K13" s="91">
        <f t="shared" ref="K13" si="8">J13/24</f>
        <v>47.392500000001746</v>
      </c>
      <c r="L13" s="101"/>
    </row>
    <row r="14" spans="1:12">
      <c r="A14" s="78">
        <f t="shared" si="4"/>
        <v>8</v>
      </c>
      <c r="B14" s="74">
        <f t="shared" si="4"/>
        <v>46120</v>
      </c>
      <c r="C14" s="74">
        <f t="shared" si="2"/>
        <v>46120</v>
      </c>
      <c r="D14" s="75">
        <v>0.33333333333333298</v>
      </c>
      <c r="E14" s="74">
        <f t="shared" si="5"/>
        <v>46121</v>
      </c>
      <c r="F14" s="75">
        <v>0.33333333333333298</v>
      </c>
      <c r="G14" s="76">
        <f t="shared" si="6"/>
        <v>1</v>
      </c>
      <c r="H14" s="77">
        <f t="shared" si="3"/>
        <v>603227.54</v>
      </c>
      <c r="I14" s="77">
        <v>604499.05000000005</v>
      </c>
      <c r="J14" s="77">
        <f t="shared" ref="J14" si="9">I14-H14</f>
        <v>1271.5100000000093</v>
      </c>
      <c r="K14" s="91">
        <f t="shared" ref="K14" si="10">J14/24</f>
        <v>52.979583333333721</v>
      </c>
      <c r="L14" s="101"/>
    </row>
    <row r="15" spans="1:12">
      <c r="A15" s="78">
        <f t="shared" si="4"/>
        <v>9</v>
      </c>
      <c r="B15" s="74">
        <f t="shared" si="4"/>
        <v>46121</v>
      </c>
      <c r="C15" s="74">
        <f t="shared" si="2"/>
        <v>46121</v>
      </c>
      <c r="D15" s="75">
        <v>0.33333333333333298</v>
      </c>
      <c r="E15" s="74">
        <f t="shared" si="5"/>
        <v>46122</v>
      </c>
      <c r="F15" s="75">
        <v>0.33333333333333298</v>
      </c>
      <c r="G15" s="76">
        <f t="shared" si="6"/>
        <v>1</v>
      </c>
      <c r="H15" s="77">
        <f t="shared" si="3"/>
        <v>604499.05000000005</v>
      </c>
      <c r="I15" s="77">
        <v>605979.69999999995</v>
      </c>
      <c r="J15" s="77">
        <f t="shared" ref="J15:J36" si="11">I15-H15</f>
        <v>1480.6499999999069</v>
      </c>
      <c r="K15" s="91">
        <f t="shared" ref="K15:K36" si="12">J15/24</f>
        <v>61.693749999996122</v>
      </c>
      <c r="L15" s="101"/>
    </row>
    <row r="16" spans="1:12">
      <c r="A16" s="78">
        <f t="shared" si="4"/>
        <v>10</v>
      </c>
      <c r="B16" s="74">
        <f t="shared" si="4"/>
        <v>46122</v>
      </c>
      <c r="C16" s="74">
        <f t="shared" si="2"/>
        <v>46122</v>
      </c>
      <c r="D16" s="75">
        <v>0.33333333333333298</v>
      </c>
      <c r="E16" s="74">
        <f t="shared" si="5"/>
        <v>46123</v>
      </c>
      <c r="F16" s="75">
        <v>0.33333333333333298</v>
      </c>
      <c r="G16" s="76">
        <f t="shared" si="6"/>
        <v>1</v>
      </c>
      <c r="H16" s="77">
        <f t="shared" si="3"/>
        <v>605979.69999999995</v>
      </c>
      <c r="I16" s="77">
        <v>607320.48</v>
      </c>
      <c r="J16" s="77">
        <f t="shared" si="11"/>
        <v>1340.7800000000279</v>
      </c>
      <c r="K16" s="91">
        <f t="shared" si="12"/>
        <v>55.8658333333345</v>
      </c>
      <c r="L16" s="101"/>
    </row>
    <row r="17" spans="1:14">
      <c r="A17" s="78">
        <f t="shared" si="4"/>
        <v>11</v>
      </c>
      <c r="B17" s="74">
        <f t="shared" si="4"/>
        <v>46123</v>
      </c>
      <c r="C17" s="74">
        <f t="shared" si="2"/>
        <v>46123</v>
      </c>
      <c r="D17" s="75">
        <v>0.33333333333333298</v>
      </c>
      <c r="E17" s="74">
        <f t="shared" si="5"/>
        <v>46124</v>
      </c>
      <c r="F17" s="75">
        <v>0.33333333333333298</v>
      </c>
      <c r="G17" s="76">
        <f t="shared" si="6"/>
        <v>1</v>
      </c>
      <c r="H17" s="77">
        <f t="shared" si="3"/>
        <v>607320.48</v>
      </c>
      <c r="I17" s="77">
        <v>608490.38</v>
      </c>
      <c r="J17" s="77">
        <f t="shared" si="11"/>
        <v>1169.9000000000233</v>
      </c>
      <c r="K17" s="91">
        <f t="shared" si="12"/>
        <v>48.745833333334303</v>
      </c>
      <c r="L17" s="101"/>
    </row>
    <row r="18" spans="1:14">
      <c r="A18" s="78">
        <f t="shared" si="4"/>
        <v>12</v>
      </c>
      <c r="B18" s="74">
        <f t="shared" si="4"/>
        <v>46124</v>
      </c>
      <c r="C18" s="74">
        <f t="shared" si="2"/>
        <v>46124</v>
      </c>
      <c r="D18" s="75">
        <v>0.33333333333333298</v>
      </c>
      <c r="E18" s="74">
        <f t="shared" si="5"/>
        <v>46125</v>
      </c>
      <c r="F18" s="75">
        <v>0.33333333333333298</v>
      </c>
      <c r="G18" s="76">
        <f t="shared" si="6"/>
        <v>1</v>
      </c>
      <c r="H18" s="77">
        <f t="shared" si="3"/>
        <v>608490.38</v>
      </c>
      <c r="I18" s="77">
        <v>609677.51</v>
      </c>
      <c r="J18" s="77">
        <f t="shared" si="11"/>
        <v>1187.1300000000047</v>
      </c>
      <c r="K18" s="91">
        <f t="shared" si="12"/>
        <v>49.463750000000196</v>
      </c>
      <c r="L18" s="101"/>
    </row>
    <row r="19" spans="1:14">
      <c r="A19" s="78">
        <f t="shared" si="4"/>
        <v>13</v>
      </c>
      <c r="B19" s="74">
        <f t="shared" si="4"/>
        <v>46125</v>
      </c>
      <c r="C19" s="74">
        <f t="shared" si="2"/>
        <v>46125</v>
      </c>
      <c r="D19" s="75">
        <v>0.33333333333333298</v>
      </c>
      <c r="E19" s="74">
        <f t="shared" si="5"/>
        <v>46126</v>
      </c>
      <c r="F19" s="75">
        <v>0.33333333333333298</v>
      </c>
      <c r="G19" s="76">
        <f t="shared" si="6"/>
        <v>1</v>
      </c>
      <c r="H19" s="77">
        <f t="shared" si="3"/>
        <v>609677.51</v>
      </c>
      <c r="I19" s="77">
        <v>611113.68000000005</v>
      </c>
      <c r="J19" s="77">
        <f t="shared" si="11"/>
        <v>1436.1700000000419</v>
      </c>
      <c r="K19" s="91">
        <f t="shared" si="12"/>
        <v>59.840416666668411</v>
      </c>
      <c r="L19" s="101"/>
      <c r="N19" s="3"/>
    </row>
    <row r="20" spans="1:14">
      <c r="A20" s="78">
        <f t="shared" si="4"/>
        <v>14</v>
      </c>
      <c r="B20" s="74">
        <f t="shared" si="4"/>
        <v>46126</v>
      </c>
      <c r="C20" s="74">
        <f t="shared" si="2"/>
        <v>46126</v>
      </c>
      <c r="D20" s="75">
        <v>0.33333333333333298</v>
      </c>
      <c r="E20" s="74">
        <f t="shared" si="5"/>
        <v>46127</v>
      </c>
      <c r="F20" s="75">
        <v>0.33333333333333298</v>
      </c>
      <c r="G20" s="76">
        <f t="shared" si="6"/>
        <v>1</v>
      </c>
      <c r="H20" s="77">
        <f t="shared" si="3"/>
        <v>611113.68000000005</v>
      </c>
      <c r="I20" s="77">
        <v>612368.63</v>
      </c>
      <c r="J20" s="77">
        <f t="shared" si="11"/>
        <v>1254.9499999999534</v>
      </c>
      <c r="K20" s="91">
        <f t="shared" si="12"/>
        <v>52.289583333331393</v>
      </c>
      <c r="L20" s="101"/>
    </row>
    <row r="21" spans="1:14">
      <c r="A21" s="78">
        <f t="shared" si="4"/>
        <v>15</v>
      </c>
      <c r="B21" s="74">
        <f t="shared" si="4"/>
        <v>46127</v>
      </c>
      <c r="C21" s="74">
        <f t="shared" si="2"/>
        <v>46127</v>
      </c>
      <c r="D21" s="75">
        <v>0.33333333333333298</v>
      </c>
      <c r="E21" s="74">
        <f t="shared" si="5"/>
        <v>46128</v>
      </c>
      <c r="F21" s="75">
        <v>0.33333333333333298</v>
      </c>
      <c r="G21" s="76">
        <f t="shared" si="6"/>
        <v>1</v>
      </c>
      <c r="H21" s="77">
        <f t="shared" si="3"/>
        <v>612368.63</v>
      </c>
      <c r="I21" s="77">
        <v>613639.43000000005</v>
      </c>
      <c r="J21" s="77">
        <f t="shared" si="11"/>
        <v>1270.8000000000466</v>
      </c>
      <c r="K21" s="91">
        <f t="shared" si="12"/>
        <v>52.950000000001943</v>
      </c>
      <c r="L21" s="101"/>
    </row>
    <row r="22" spans="1:14">
      <c r="A22" s="78">
        <f t="shared" si="4"/>
        <v>16</v>
      </c>
      <c r="B22" s="74">
        <f t="shared" si="4"/>
        <v>46128</v>
      </c>
      <c r="C22" s="74">
        <f t="shared" si="2"/>
        <v>46128</v>
      </c>
      <c r="D22" s="75">
        <v>0.33333333333333298</v>
      </c>
      <c r="E22" s="74">
        <f t="shared" si="5"/>
        <v>46129</v>
      </c>
      <c r="F22" s="75">
        <v>0.33333333333333298</v>
      </c>
      <c r="G22" s="76">
        <f t="shared" si="6"/>
        <v>1</v>
      </c>
      <c r="H22" s="77">
        <f t="shared" si="3"/>
        <v>613639.43000000005</v>
      </c>
      <c r="I22" s="208">
        <v>615013.68000000005</v>
      </c>
      <c r="J22" s="77">
        <f t="shared" si="11"/>
        <v>1374.25</v>
      </c>
      <c r="K22" s="91">
        <f t="shared" si="12"/>
        <v>57.260416666666664</v>
      </c>
      <c r="L22" s="101"/>
    </row>
    <row r="23" spans="1:14">
      <c r="A23" s="78">
        <f t="shared" si="4"/>
        <v>17</v>
      </c>
      <c r="B23" s="74">
        <f t="shared" si="4"/>
        <v>46129</v>
      </c>
      <c r="C23" s="74">
        <f t="shared" si="2"/>
        <v>46129</v>
      </c>
      <c r="D23" s="75">
        <v>0.33333333333333298</v>
      </c>
      <c r="E23" s="74">
        <f t="shared" si="5"/>
        <v>46130</v>
      </c>
      <c r="F23" s="75">
        <v>0.33333333333333298</v>
      </c>
      <c r="G23" s="76">
        <f t="shared" si="6"/>
        <v>1</v>
      </c>
      <c r="H23" s="77">
        <f t="shared" si="3"/>
        <v>615013.68000000005</v>
      </c>
      <c r="I23" s="77">
        <v>616367.03</v>
      </c>
      <c r="J23" s="77">
        <f t="shared" si="11"/>
        <v>1353.3499999999767</v>
      </c>
      <c r="K23" s="91">
        <f t="shared" si="12"/>
        <v>56.389583333332361</v>
      </c>
      <c r="L23" s="101"/>
    </row>
    <row r="24" spans="1:14">
      <c r="A24" s="78">
        <f t="shared" si="4"/>
        <v>18</v>
      </c>
      <c r="B24" s="74">
        <f t="shared" si="4"/>
        <v>46130</v>
      </c>
      <c r="C24" s="74">
        <f t="shared" si="2"/>
        <v>46130</v>
      </c>
      <c r="D24" s="75">
        <v>0.33333333333333298</v>
      </c>
      <c r="E24" s="74">
        <f t="shared" si="5"/>
        <v>46131</v>
      </c>
      <c r="F24" s="75">
        <v>0.33333333333333298</v>
      </c>
      <c r="G24" s="76">
        <f t="shared" si="6"/>
        <v>1</v>
      </c>
      <c r="H24" s="77">
        <f t="shared" si="3"/>
        <v>616367.03</v>
      </c>
      <c r="I24" s="77">
        <v>617555.23</v>
      </c>
      <c r="J24" s="77">
        <f t="shared" si="11"/>
        <v>1188.1999999999534</v>
      </c>
      <c r="K24" s="91">
        <f t="shared" si="12"/>
        <v>49.508333333331393</v>
      </c>
      <c r="L24" s="101"/>
    </row>
    <row r="25" spans="1:14">
      <c r="A25" s="78">
        <f t="shared" ref="A25:B36" si="13">A24+1</f>
        <v>19</v>
      </c>
      <c r="B25" s="74">
        <f t="shared" si="13"/>
        <v>46131</v>
      </c>
      <c r="C25" s="74">
        <f t="shared" si="2"/>
        <v>46131</v>
      </c>
      <c r="D25" s="75">
        <v>0.33333333333333298</v>
      </c>
      <c r="E25" s="74">
        <f t="shared" si="5"/>
        <v>46132</v>
      </c>
      <c r="F25" s="75">
        <v>0.33333333333333298</v>
      </c>
      <c r="G25" s="76">
        <f t="shared" si="6"/>
        <v>1</v>
      </c>
      <c r="H25" s="77">
        <f t="shared" si="3"/>
        <v>617555.23</v>
      </c>
      <c r="I25" s="77">
        <v>618770.43000000005</v>
      </c>
      <c r="J25" s="77">
        <f t="shared" si="11"/>
        <v>1215.2000000000698</v>
      </c>
      <c r="K25" s="91">
        <f t="shared" si="12"/>
        <v>50.633333333336246</v>
      </c>
      <c r="L25" s="101"/>
    </row>
    <row r="26" spans="1:14">
      <c r="A26" s="78">
        <f t="shared" si="13"/>
        <v>20</v>
      </c>
      <c r="B26" s="74">
        <f t="shared" si="13"/>
        <v>46132</v>
      </c>
      <c r="C26" s="74">
        <f t="shared" si="2"/>
        <v>46132</v>
      </c>
      <c r="D26" s="75">
        <v>0.33333333333333298</v>
      </c>
      <c r="E26" s="74">
        <f t="shared" si="5"/>
        <v>46133</v>
      </c>
      <c r="F26" s="75">
        <v>0.33333333333333298</v>
      </c>
      <c r="G26" s="76">
        <f t="shared" si="6"/>
        <v>1</v>
      </c>
      <c r="H26" s="77">
        <f t="shared" si="3"/>
        <v>618770.43000000005</v>
      </c>
      <c r="I26" s="77">
        <v>620149.82999999996</v>
      </c>
      <c r="J26" s="77">
        <f t="shared" si="11"/>
        <v>1379.3999999999069</v>
      </c>
      <c r="K26" s="91">
        <f t="shared" si="12"/>
        <v>57.474999999996122</v>
      </c>
      <c r="L26" s="101"/>
    </row>
    <row r="27" spans="1:14">
      <c r="A27" s="78">
        <f t="shared" si="13"/>
        <v>21</v>
      </c>
      <c r="B27" s="74">
        <f t="shared" si="13"/>
        <v>46133</v>
      </c>
      <c r="C27" s="74">
        <f t="shared" si="2"/>
        <v>46133</v>
      </c>
      <c r="D27" s="75">
        <v>0.33333333333333298</v>
      </c>
      <c r="E27" s="74">
        <f t="shared" si="5"/>
        <v>46134</v>
      </c>
      <c r="F27" s="75">
        <v>0.33333333333333298</v>
      </c>
      <c r="G27" s="76">
        <f t="shared" si="6"/>
        <v>1</v>
      </c>
      <c r="H27" s="77">
        <f t="shared" si="3"/>
        <v>620149.82999999996</v>
      </c>
      <c r="I27" s="77">
        <v>621539.18000000005</v>
      </c>
      <c r="J27" s="77">
        <f t="shared" si="11"/>
        <v>1389.3500000000931</v>
      </c>
      <c r="K27" s="91">
        <f t="shared" si="12"/>
        <v>57.889583333337214</v>
      </c>
      <c r="L27" s="101"/>
    </row>
    <row r="28" spans="1:14">
      <c r="A28" s="78">
        <f t="shared" si="13"/>
        <v>22</v>
      </c>
      <c r="B28" s="74">
        <f t="shared" si="13"/>
        <v>46134</v>
      </c>
      <c r="C28" s="74">
        <f t="shared" si="2"/>
        <v>46134</v>
      </c>
      <c r="D28" s="75">
        <v>0.33333333333333298</v>
      </c>
      <c r="E28" s="74">
        <f t="shared" si="5"/>
        <v>46135</v>
      </c>
      <c r="F28" s="75">
        <v>0.33333333333333298</v>
      </c>
      <c r="G28" s="76">
        <f t="shared" si="6"/>
        <v>1</v>
      </c>
      <c r="H28" s="77">
        <f t="shared" si="3"/>
        <v>621539.18000000005</v>
      </c>
      <c r="I28" s="77">
        <v>622886.81000000006</v>
      </c>
      <c r="J28" s="77">
        <f t="shared" si="11"/>
        <v>1347.6300000000047</v>
      </c>
      <c r="K28" s="91">
        <f t="shared" si="12"/>
        <v>56.151250000000196</v>
      </c>
      <c r="L28" s="101"/>
    </row>
    <row r="29" spans="1:14">
      <c r="A29" s="78">
        <f t="shared" si="13"/>
        <v>23</v>
      </c>
      <c r="B29" s="74">
        <f t="shared" si="13"/>
        <v>46135</v>
      </c>
      <c r="C29" s="74">
        <f t="shared" si="2"/>
        <v>46135</v>
      </c>
      <c r="D29" s="75">
        <v>0.33333333333333298</v>
      </c>
      <c r="E29" s="74">
        <f t="shared" si="5"/>
        <v>46136</v>
      </c>
      <c r="F29" s="75">
        <v>0.33333333333333298</v>
      </c>
      <c r="G29" s="76">
        <f t="shared" si="6"/>
        <v>1</v>
      </c>
      <c r="H29" s="77">
        <f t="shared" si="3"/>
        <v>622886.81000000006</v>
      </c>
      <c r="I29" s="77">
        <v>624272.74</v>
      </c>
      <c r="J29" s="77">
        <f t="shared" si="11"/>
        <v>1385.9299999999348</v>
      </c>
      <c r="K29" s="91">
        <f t="shared" si="12"/>
        <v>57.747083333330615</v>
      </c>
      <c r="L29" s="101"/>
    </row>
    <row r="30" spans="1:14">
      <c r="A30" s="78">
        <f t="shared" si="13"/>
        <v>24</v>
      </c>
      <c r="B30" s="74">
        <f t="shared" si="13"/>
        <v>46136</v>
      </c>
      <c r="C30" s="74">
        <f t="shared" si="2"/>
        <v>46136</v>
      </c>
      <c r="D30" s="75">
        <v>0.33333333333333298</v>
      </c>
      <c r="E30" s="74">
        <f t="shared" si="5"/>
        <v>46137</v>
      </c>
      <c r="F30" s="75">
        <v>0.33333333333333298</v>
      </c>
      <c r="G30" s="76">
        <f t="shared" si="6"/>
        <v>1</v>
      </c>
      <c r="H30" s="77">
        <f t="shared" si="3"/>
        <v>624272.74</v>
      </c>
      <c r="I30" s="77">
        <v>625634.06999999995</v>
      </c>
      <c r="J30" s="77">
        <f t="shared" si="11"/>
        <v>1361.3299999999581</v>
      </c>
      <c r="K30" s="91">
        <f t="shared" si="12"/>
        <v>56.722083333331589</v>
      </c>
      <c r="L30" s="101"/>
    </row>
    <row r="31" spans="1:14">
      <c r="A31" s="78">
        <f t="shared" si="13"/>
        <v>25</v>
      </c>
      <c r="B31" s="74">
        <f t="shared" si="13"/>
        <v>46137</v>
      </c>
      <c r="C31" s="74">
        <f t="shared" si="2"/>
        <v>46137</v>
      </c>
      <c r="D31" s="75">
        <v>0.33333333333333298</v>
      </c>
      <c r="E31" s="74">
        <f t="shared" si="5"/>
        <v>46138</v>
      </c>
      <c r="F31" s="75">
        <v>0.33333333333333298</v>
      </c>
      <c r="G31" s="76">
        <f t="shared" si="6"/>
        <v>1</v>
      </c>
      <c r="H31" s="77">
        <f t="shared" si="3"/>
        <v>625634.06999999995</v>
      </c>
      <c r="I31" s="77">
        <v>627030.63</v>
      </c>
      <c r="J31" s="77">
        <f t="shared" si="11"/>
        <v>1396.5600000000559</v>
      </c>
      <c r="K31" s="91">
        <f t="shared" si="12"/>
        <v>58.190000000002328</v>
      </c>
      <c r="L31" s="101"/>
    </row>
    <row r="32" spans="1:14">
      <c r="A32" s="78">
        <f t="shared" si="13"/>
        <v>26</v>
      </c>
      <c r="B32" s="74">
        <f t="shared" si="13"/>
        <v>46138</v>
      </c>
      <c r="C32" s="74">
        <f t="shared" si="2"/>
        <v>46138</v>
      </c>
      <c r="D32" s="75">
        <v>0.33333333333333298</v>
      </c>
      <c r="E32" s="74">
        <f t="shared" si="5"/>
        <v>46139</v>
      </c>
      <c r="F32" s="75">
        <v>0.33333333333333298</v>
      </c>
      <c r="G32" s="76">
        <f t="shared" si="6"/>
        <v>1</v>
      </c>
      <c r="H32" s="77">
        <f t="shared" si="3"/>
        <v>627030.63</v>
      </c>
      <c r="I32" s="77">
        <v>628354.97</v>
      </c>
      <c r="J32" s="77">
        <f t="shared" si="11"/>
        <v>1324.3399999999674</v>
      </c>
      <c r="K32" s="91">
        <f t="shared" si="12"/>
        <v>55.180833333331975</v>
      </c>
      <c r="L32" s="101"/>
    </row>
    <row r="33" spans="1:12">
      <c r="A33" s="78">
        <f t="shared" si="13"/>
        <v>27</v>
      </c>
      <c r="B33" s="74">
        <f t="shared" si="13"/>
        <v>46139</v>
      </c>
      <c r="C33" s="74">
        <f t="shared" si="2"/>
        <v>46139</v>
      </c>
      <c r="D33" s="75">
        <v>0.33333333333333298</v>
      </c>
      <c r="E33" s="74">
        <f t="shared" si="5"/>
        <v>46140</v>
      </c>
      <c r="F33" s="75">
        <v>0.33333333333333298</v>
      </c>
      <c r="G33" s="76">
        <f t="shared" si="6"/>
        <v>1</v>
      </c>
      <c r="H33" s="77">
        <f t="shared" si="3"/>
        <v>628354.97</v>
      </c>
      <c r="I33" s="208">
        <v>629702.39</v>
      </c>
      <c r="J33" s="77">
        <f t="shared" si="11"/>
        <v>1347.4200000000419</v>
      </c>
      <c r="K33" s="91">
        <f t="shared" si="12"/>
        <v>56.142500000001746</v>
      </c>
      <c r="L33" s="101"/>
    </row>
    <row r="34" spans="1:12">
      <c r="A34" s="78">
        <f t="shared" si="13"/>
        <v>28</v>
      </c>
      <c r="B34" s="74">
        <f t="shared" si="13"/>
        <v>46140</v>
      </c>
      <c r="C34" s="74">
        <f t="shared" si="2"/>
        <v>46140</v>
      </c>
      <c r="D34" s="75">
        <v>0.33333333333333298</v>
      </c>
      <c r="E34" s="74">
        <f t="shared" si="5"/>
        <v>46141</v>
      </c>
      <c r="F34" s="75">
        <v>0.33333333333333298</v>
      </c>
      <c r="G34" s="76">
        <f t="shared" si="6"/>
        <v>1</v>
      </c>
      <c r="H34" s="77">
        <f t="shared" si="3"/>
        <v>629702.39</v>
      </c>
      <c r="I34" s="208">
        <v>631054.43000000005</v>
      </c>
      <c r="J34" s="77">
        <f t="shared" si="11"/>
        <v>1352.0400000000373</v>
      </c>
      <c r="K34" s="91">
        <f t="shared" si="12"/>
        <v>56.33500000000155</v>
      </c>
      <c r="L34" s="101"/>
    </row>
    <row r="35" spans="1:12">
      <c r="A35" s="78">
        <f t="shared" si="13"/>
        <v>29</v>
      </c>
      <c r="B35" s="74">
        <f t="shared" si="13"/>
        <v>46141</v>
      </c>
      <c r="C35" s="74">
        <f t="shared" si="2"/>
        <v>46141</v>
      </c>
      <c r="D35" s="75">
        <v>0.33333333333333298</v>
      </c>
      <c r="E35" s="74">
        <f t="shared" si="5"/>
        <v>46142</v>
      </c>
      <c r="F35" s="75">
        <v>0.33333333333333298</v>
      </c>
      <c r="G35" s="76">
        <f t="shared" si="6"/>
        <v>1</v>
      </c>
      <c r="H35" s="77">
        <f t="shared" si="3"/>
        <v>631054.43000000005</v>
      </c>
      <c r="I35" s="208">
        <v>632382.71</v>
      </c>
      <c r="J35" s="77">
        <f t="shared" si="11"/>
        <v>1328.2799999999115</v>
      </c>
      <c r="K35" s="91">
        <f t="shared" si="12"/>
        <v>55.344999999996311</v>
      </c>
      <c r="L35" s="101"/>
    </row>
    <row r="36" spans="1:12">
      <c r="A36" s="78">
        <f t="shared" si="13"/>
        <v>30</v>
      </c>
      <c r="B36" s="74">
        <f t="shared" si="13"/>
        <v>46142</v>
      </c>
      <c r="C36" s="74">
        <f t="shared" si="2"/>
        <v>46142</v>
      </c>
      <c r="D36" s="75">
        <v>0.33333333333333298</v>
      </c>
      <c r="E36" s="74">
        <f t="shared" si="5"/>
        <v>46143</v>
      </c>
      <c r="F36" s="75">
        <v>0.33333333333333298</v>
      </c>
      <c r="G36" s="76">
        <f t="shared" si="6"/>
        <v>1</v>
      </c>
      <c r="H36" s="77">
        <f t="shared" si="3"/>
        <v>632382.71</v>
      </c>
      <c r="I36" s="208">
        <v>633663.37</v>
      </c>
      <c r="J36" s="77">
        <f t="shared" si="11"/>
        <v>1280.6600000000326</v>
      </c>
      <c r="K36" s="91">
        <f t="shared" si="12"/>
        <v>53.360833333334689</v>
      </c>
      <c r="L36" s="101"/>
    </row>
    <row r="37" spans="1:12">
      <c r="A37" s="78"/>
      <c r="B37" s="74"/>
      <c r="C37" s="74"/>
      <c r="D37" s="75"/>
      <c r="E37" s="74"/>
      <c r="F37" s="75"/>
      <c r="G37" s="76"/>
      <c r="H37" s="77"/>
      <c r="I37" s="208"/>
      <c r="J37" s="77"/>
      <c r="K37" s="91"/>
      <c r="L37" s="36"/>
    </row>
    <row r="38" spans="1:12">
      <c r="A38" s="78"/>
      <c r="B38" s="74"/>
      <c r="C38" s="74"/>
      <c r="D38" s="75"/>
      <c r="E38" s="74"/>
      <c r="F38" s="75"/>
      <c r="G38" s="76"/>
      <c r="H38" s="77"/>
      <c r="I38" s="208"/>
      <c r="J38" s="77"/>
      <c r="K38" s="91"/>
      <c r="L38" s="36"/>
    </row>
    <row r="39" spans="1:12">
      <c r="A39" s="78"/>
      <c r="B39" s="74"/>
      <c r="C39" s="74"/>
      <c r="D39" s="75"/>
      <c r="E39" s="74"/>
      <c r="F39" s="75"/>
      <c r="G39" s="76"/>
      <c r="H39" s="77"/>
      <c r="I39" s="208"/>
      <c r="J39" s="77"/>
      <c r="K39" s="91"/>
      <c r="L39" s="101"/>
    </row>
    <row r="40" spans="1:12">
      <c r="A40" s="82" t="s">
        <v>7</v>
      </c>
      <c r="B40" s="83"/>
      <c r="C40" s="83"/>
      <c r="D40" s="83"/>
      <c r="E40" s="83"/>
      <c r="F40" s="83"/>
      <c r="G40" s="84">
        <f>SUM(G7:G39)</f>
        <v>30</v>
      </c>
      <c r="H40" s="85"/>
      <c r="I40" s="85"/>
      <c r="J40" s="93">
        <f>SUM(J7:J39)</f>
        <v>36145.930000000051</v>
      </c>
      <c r="K40" s="93">
        <f>AVERAGE(K7:K39)</f>
        <v>50.202680555555631</v>
      </c>
      <c r="L40" s="94"/>
    </row>
    <row r="41" spans="1:12">
      <c r="A41" s="86" t="s">
        <v>127</v>
      </c>
      <c r="B41" s="87"/>
      <c r="C41" s="87"/>
      <c r="D41" s="87"/>
      <c r="E41" s="87"/>
      <c r="F41" s="87"/>
      <c r="G41" s="88">
        <f>G40/SUMPRODUCT((G7:G39&gt;0)*1)</f>
        <v>1</v>
      </c>
      <c r="H41" s="89"/>
      <c r="I41" s="89"/>
      <c r="J41" s="89"/>
      <c r="K41" s="89">
        <f>K40/SUMPRODUCT((K7:K39&gt;0)*1)</f>
        <v>1.7311269157088149</v>
      </c>
      <c r="L41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pane xSplit="3" ySplit="6" topLeftCell="D7" activePane="bottomRight" state="frozen"/>
      <selection pane="topRight"/>
      <selection pane="bottomLeft"/>
      <selection pane="bottomRight" activeCell="M37" sqref="M8:M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0" style="1" customWidth="1"/>
    <col min="9" max="10" width="10.28515625" style="1" customWidth="1"/>
    <col min="11" max="11" width="13.42578125" style="4" customWidth="1"/>
    <col min="12" max="12" width="9.140625" style="1"/>
    <col min="13" max="13" width="36.7109375" style="1" customWidth="1"/>
    <col min="14" max="16384" width="9.140625" style="1"/>
  </cols>
  <sheetData>
    <row r="1" spans="1:13">
      <c r="B1" s="5"/>
      <c r="C1" s="6" t="s">
        <v>149</v>
      </c>
      <c r="D1" s="5"/>
      <c r="E1" s="5"/>
      <c r="F1" s="5"/>
      <c r="G1" s="5"/>
      <c r="H1" s="5"/>
      <c r="I1" s="5"/>
      <c r="J1" s="5"/>
      <c r="K1" s="29"/>
      <c r="L1" s="5"/>
      <c r="M1" s="5"/>
    </row>
    <row r="2" spans="1:13">
      <c r="B2" s="5"/>
      <c r="C2" s="6" t="s">
        <v>182</v>
      </c>
      <c r="D2" s="5"/>
      <c r="E2" s="5"/>
      <c r="F2" s="5"/>
      <c r="G2" s="5"/>
      <c r="H2" s="5"/>
      <c r="I2" s="5"/>
      <c r="J2" s="5"/>
      <c r="K2" s="29"/>
      <c r="L2" s="5"/>
      <c r="M2" s="98" t="s">
        <v>151</v>
      </c>
    </row>
    <row r="3" spans="1:13">
      <c r="B3" s="5"/>
      <c r="C3" s="6" t="e">
        <f>#REF!</f>
        <v>#REF!</v>
      </c>
      <c r="D3" s="5"/>
      <c r="E3" s="5"/>
      <c r="F3" s="5"/>
      <c r="G3" s="5"/>
      <c r="H3" s="5"/>
      <c r="I3" s="5"/>
      <c r="J3" s="5"/>
      <c r="K3" s="29"/>
      <c r="L3" s="5"/>
      <c r="M3" s="5"/>
    </row>
    <row r="4" spans="1:13">
      <c r="B4" s="8"/>
      <c r="C4" s="8" t="e">
        <f>#REF!</f>
        <v>#REF!</v>
      </c>
      <c r="D4" s="5"/>
      <c r="E4" s="5"/>
      <c r="F4" s="5"/>
      <c r="G4" s="5"/>
      <c r="H4" s="5"/>
      <c r="I4" s="5"/>
      <c r="J4" s="5"/>
      <c r="K4" s="29" t="s">
        <v>152</v>
      </c>
      <c r="L4" s="28">
        <f>MAX(L7:L38)</f>
        <v>0</v>
      </c>
      <c r="M4" s="5"/>
    </row>
    <row r="5" spans="1:13" ht="15.75" customHeight="1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75" t="s">
        <v>156</v>
      </c>
      <c r="I5" s="675"/>
      <c r="J5" s="681" t="s">
        <v>183</v>
      </c>
      <c r="K5" s="683" t="s">
        <v>157</v>
      </c>
      <c r="L5" s="679" t="s">
        <v>158</v>
      </c>
      <c r="M5" s="673" t="s">
        <v>159</v>
      </c>
    </row>
    <row r="6" spans="1:13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11" t="s">
        <v>154</v>
      </c>
      <c r="J6" s="682"/>
      <c r="K6" s="684"/>
      <c r="L6" s="680"/>
      <c r="M6" s="674"/>
    </row>
    <row r="7" spans="1:13">
      <c r="A7" s="72">
        <v>1</v>
      </c>
      <c r="B7" s="73" t="e">
        <f>C4</f>
        <v>#REF!</v>
      </c>
      <c r="C7" s="74" t="e">
        <f>B7</f>
        <v>#REF!</v>
      </c>
      <c r="D7" s="75">
        <v>0</v>
      </c>
      <c r="E7" s="74" t="e">
        <f>C7+1</f>
        <v>#REF!</v>
      </c>
      <c r="F7" s="75">
        <v>0</v>
      </c>
      <c r="G7" s="76" t="str">
        <f>IFERROR(((E7-C7)+(F7-D7)),"")</f>
        <v/>
      </c>
      <c r="H7" s="208"/>
      <c r="I7" s="208"/>
      <c r="J7" s="159">
        <f>300.15/288.71</f>
        <v>1.0396245367323611</v>
      </c>
      <c r="K7" s="77">
        <f>(I7-H7)/J7</f>
        <v>0</v>
      </c>
      <c r="L7" s="91">
        <f t="shared" ref="L7:L11" si="0">K7/24</f>
        <v>0</v>
      </c>
      <c r="M7" s="99" t="s">
        <v>184</v>
      </c>
    </row>
    <row r="8" spans="1:13">
      <c r="A8" s="78">
        <f>A7+1</f>
        <v>2</v>
      </c>
      <c r="B8" s="74" t="e">
        <f>E7</f>
        <v>#REF!</v>
      </c>
      <c r="C8" s="74" t="e">
        <f>B8</f>
        <v>#REF!</v>
      </c>
      <c r="D8" s="75">
        <f>F7</f>
        <v>0</v>
      </c>
      <c r="E8" s="74" t="e">
        <f t="shared" ref="E8:E34" si="1">C8+1</f>
        <v>#REF!</v>
      </c>
      <c r="F8" s="75">
        <v>0</v>
      </c>
      <c r="G8" s="76" t="str">
        <f t="shared" ref="G8:G34" si="2">IFERROR(((E8-C8)+(F8-D8)),"")</f>
        <v/>
      </c>
      <c r="H8" s="208"/>
      <c r="I8" s="208"/>
      <c r="J8" s="77">
        <f t="shared" ref="J8:J37" si="3">300.15/288.71</f>
        <v>1.0396245367323611</v>
      </c>
      <c r="K8" s="77">
        <f t="shared" ref="K8:K11" si="4">(I8-H8)/J8</f>
        <v>0</v>
      </c>
      <c r="L8" s="91">
        <f t="shared" si="0"/>
        <v>0</v>
      </c>
      <c r="M8" s="222" t="s">
        <v>184</v>
      </c>
    </row>
    <row r="9" spans="1:13">
      <c r="A9" s="78">
        <f t="shared" ref="A9:B24" si="5">A8+1</f>
        <v>3</v>
      </c>
      <c r="B9" s="74" t="e">
        <f t="shared" si="5"/>
        <v>#REF!</v>
      </c>
      <c r="C9" s="74" t="e">
        <f t="shared" ref="C9:C34" si="6">B9</f>
        <v>#REF!</v>
      </c>
      <c r="D9" s="75">
        <f t="shared" ref="D9:D34" si="7">F8</f>
        <v>0</v>
      </c>
      <c r="E9" s="74" t="e">
        <f t="shared" si="1"/>
        <v>#REF!</v>
      </c>
      <c r="F9" s="75">
        <v>0</v>
      </c>
      <c r="G9" s="76" t="str">
        <f t="shared" si="2"/>
        <v/>
      </c>
      <c r="H9" s="208"/>
      <c r="I9" s="208"/>
      <c r="J9" s="77">
        <f t="shared" si="3"/>
        <v>1.0396245367323611</v>
      </c>
      <c r="K9" s="77">
        <f t="shared" si="4"/>
        <v>0</v>
      </c>
      <c r="L9" s="91">
        <f t="shared" si="0"/>
        <v>0</v>
      </c>
      <c r="M9" s="222" t="s">
        <v>184</v>
      </c>
    </row>
    <row r="10" spans="1:13">
      <c r="A10" s="78">
        <f t="shared" si="5"/>
        <v>4</v>
      </c>
      <c r="B10" s="74" t="e">
        <f t="shared" si="5"/>
        <v>#REF!</v>
      </c>
      <c r="C10" s="74" t="e">
        <f t="shared" si="6"/>
        <v>#REF!</v>
      </c>
      <c r="D10" s="75">
        <f t="shared" si="7"/>
        <v>0</v>
      </c>
      <c r="E10" s="74" t="e">
        <f t="shared" si="1"/>
        <v>#REF!</v>
      </c>
      <c r="F10" s="75">
        <v>0</v>
      </c>
      <c r="G10" s="76" t="str">
        <f t="shared" si="2"/>
        <v/>
      </c>
      <c r="H10" s="208"/>
      <c r="I10" s="208"/>
      <c r="J10" s="77">
        <f t="shared" si="3"/>
        <v>1.0396245367323611</v>
      </c>
      <c r="K10" s="77">
        <f t="shared" si="4"/>
        <v>0</v>
      </c>
      <c r="L10" s="91">
        <f t="shared" si="0"/>
        <v>0</v>
      </c>
      <c r="M10" s="222" t="s">
        <v>184</v>
      </c>
    </row>
    <row r="11" spans="1:13">
      <c r="A11" s="78">
        <f t="shared" si="5"/>
        <v>5</v>
      </c>
      <c r="B11" s="74" t="e">
        <f t="shared" si="5"/>
        <v>#REF!</v>
      </c>
      <c r="C11" s="74" t="e">
        <f t="shared" si="6"/>
        <v>#REF!</v>
      </c>
      <c r="D11" s="75">
        <f t="shared" si="7"/>
        <v>0</v>
      </c>
      <c r="E11" s="74" t="e">
        <f t="shared" si="1"/>
        <v>#REF!</v>
      </c>
      <c r="F11" s="75">
        <v>0</v>
      </c>
      <c r="G11" s="76" t="str">
        <f t="shared" si="2"/>
        <v/>
      </c>
      <c r="H11" s="208"/>
      <c r="I11" s="208"/>
      <c r="J11" s="77">
        <f t="shared" si="3"/>
        <v>1.0396245367323611</v>
      </c>
      <c r="K11" s="77">
        <f t="shared" si="4"/>
        <v>0</v>
      </c>
      <c r="L11" s="91">
        <f t="shared" si="0"/>
        <v>0</v>
      </c>
      <c r="M11" s="222" t="s">
        <v>184</v>
      </c>
    </row>
    <row r="12" spans="1:13">
      <c r="A12" s="78">
        <f t="shared" si="5"/>
        <v>6</v>
      </c>
      <c r="B12" s="74" t="e">
        <f t="shared" si="5"/>
        <v>#REF!</v>
      </c>
      <c r="C12" s="74" t="e">
        <f t="shared" si="6"/>
        <v>#REF!</v>
      </c>
      <c r="D12" s="75">
        <f t="shared" si="7"/>
        <v>0</v>
      </c>
      <c r="E12" s="74" t="e">
        <f t="shared" si="1"/>
        <v>#REF!</v>
      </c>
      <c r="F12" s="75">
        <v>0</v>
      </c>
      <c r="G12" s="76" t="str">
        <f t="shared" si="2"/>
        <v/>
      </c>
      <c r="H12" s="208"/>
      <c r="I12" s="208"/>
      <c r="J12" s="77">
        <f t="shared" si="3"/>
        <v>1.0396245367323611</v>
      </c>
      <c r="K12" s="77">
        <f t="shared" ref="K12" si="8">(I12-H12)/J12</f>
        <v>0</v>
      </c>
      <c r="L12" s="91">
        <f t="shared" ref="L12" si="9">K12/24</f>
        <v>0</v>
      </c>
      <c r="M12" s="222" t="s">
        <v>184</v>
      </c>
    </row>
    <row r="13" spans="1:13">
      <c r="A13" s="78">
        <f t="shared" si="5"/>
        <v>7</v>
      </c>
      <c r="B13" s="74" t="e">
        <f t="shared" si="5"/>
        <v>#REF!</v>
      </c>
      <c r="C13" s="74" t="e">
        <f t="shared" si="6"/>
        <v>#REF!</v>
      </c>
      <c r="D13" s="75">
        <f t="shared" si="7"/>
        <v>0</v>
      </c>
      <c r="E13" s="74" t="e">
        <f t="shared" si="1"/>
        <v>#REF!</v>
      </c>
      <c r="F13" s="75">
        <v>0</v>
      </c>
      <c r="G13" s="76" t="str">
        <f t="shared" si="2"/>
        <v/>
      </c>
      <c r="H13" s="208"/>
      <c r="I13" s="208"/>
      <c r="J13" s="77">
        <f t="shared" si="3"/>
        <v>1.0396245367323611</v>
      </c>
      <c r="K13" s="77">
        <f t="shared" ref="K13" si="10">(I13-H13)/J13</f>
        <v>0</v>
      </c>
      <c r="L13" s="91">
        <f t="shared" ref="L13" si="11">K13/24</f>
        <v>0</v>
      </c>
      <c r="M13" s="222" t="s">
        <v>184</v>
      </c>
    </row>
    <row r="14" spans="1:13">
      <c r="A14" s="78">
        <f t="shared" si="5"/>
        <v>8</v>
      </c>
      <c r="B14" s="74" t="e">
        <f t="shared" si="5"/>
        <v>#REF!</v>
      </c>
      <c r="C14" s="74" t="e">
        <f t="shared" si="6"/>
        <v>#REF!</v>
      </c>
      <c r="D14" s="75">
        <f t="shared" si="7"/>
        <v>0</v>
      </c>
      <c r="E14" s="74" t="e">
        <f t="shared" si="1"/>
        <v>#REF!</v>
      </c>
      <c r="F14" s="75">
        <v>0</v>
      </c>
      <c r="G14" s="76" t="str">
        <f t="shared" si="2"/>
        <v/>
      </c>
      <c r="H14" s="208"/>
      <c r="I14" s="208"/>
      <c r="J14" s="77">
        <f t="shared" si="3"/>
        <v>1.0396245367323611</v>
      </c>
      <c r="K14" s="77">
        <f t="shared" ref="K14" si="12">(I14-H14)/J14</f>
        <v>0</v>
      </c>
      <c r="L14" s="91">
        <f t="shared" ref="L14" si="13">K14/24</f>
        <v>0</v>
      </c>
      <c r="M14" s="222" t="s">
        <v>184</v>
      </c>
    </row>
    <row r="15" spans="1:13">
      <c r="A15" s="78">
        <f t="shared" si="5"/>
        <v>9</v>
      </c>
      <c r="B15" s="74" t="e">
        <f t="shared" si="5"/>
        <v>#REF!</v>
      </c>
      <c r="C15" s="74" t="e">
        <f t="shared" si="6"/>
        <v>#REF!</v>
      </c>
      <c r="D15" s="75">
        <f t="shared" si="7"/>
        <v>0</v>
      </c>
      <c r="E15" s="74" t="e">
        <f t="shared" si="1"/>
        <v>#REF!</v>
      </c>
      <c r="F15" s="75">
        <v>0</v>
      </c>
      <c r="G15" s="76" t="str">
        <f t="shared" si="2"/>
        <v/>
      </c>
      <c r="H15" s="208"/>
      <c r="I15" s="208"/>
      <c r="J15" s="77">
        <f t="shared" si="3"/>
        <v>1.0396245367323611</v>
      </c>
      <c r="K15" s="77">
        <f t="shared" ref="K15" si="14">(I15-H15)/J15</f>
        <v>0</v>
      </c>
      <c r="L15" s="91">
        <f t="shared" ref="L15" si="15">K15/24</f>
        <v>0</v>
      </c>
      <c r="M15" s="222" t="s">
        <v>184</v>
      </c>
    </row>
    <row r="16" spans="1:13">
      <c r="A16" s="78">
        <f t="shared" si="5"/>
        <v>10</v>
      </c>
      <c r="B16" s="74" t="e">
        <f t="shared" si="5"/>
        <v>#REF!</v>
      </c>
      <c r="C16" s="74" t="e">
        <f t="shared" si="6"/>
        <v>#REF!</v>
      </c>
      <c r="D16" s="75">
        <f t="shared" si="7"/>
        <v>0</v>
      </c>
      <c r="E16" s="74" t="e">
        <f t="shared" si="1"/>
        <v>#REF!</v>
      </c>
      <c r="F16" s="75">
        <v>0</v>
      </c>
      <c r="G16" s="76" t="str">
        <f t="shared" si="2"/>
        <v/>
      </c>
      <c r="H16" s="208"/>
      <c r="I16" s="208"/>
      <c r="J16" s="77">
        <f t="shared" si="3"/>
        <v>1.0396245367323611</v>
      </c>
      <c r="K16" s="77">
        <f t="shared" ref="K16" si="16">(I16-H16)/J16</f>
        <v>0</v>
      </c>
      <c r="L16" s="91">
        <f t="shared" ref="L16" si="17">K16/24</f>
        <v>0</v>
      </c>
      <c r="M16" s="222" t="s">
        <v>184</v>
      </c>
    </row>
    <row r="17" spans="1:15">
      <c r="A17" s="78">
        <f t="shared" si="5"/>
        <v>11</v>
      </c>
      <c r="B17" s="74" t="e">
        <f t="shared" si="5"/>
        <v>#REF!</v>
      </c>
      <c r="C17" s="74" t="e">
        <f t="shared" si="6"/>
        <v>#REF!</v>
      </c>
      <c r="D17" s="75">
        <f t="shared" si="7"/>
        <v>0</v>
      </c>
      <c r="E17" s="74" t="e">
        <f t="shared" si="1"/>
        <v>#REF!</v>
      </c>
      <c r="F17" s="75">
        <v>0</v>
      </c>
      <c r="G17" s="76" t="str">
        <f t="shared" si="2"/>
        <v/>
      </c>
      <c r="H17" s="208"/>
      <c r="I17" s="208"/>
      <c r="J17" s="77">
        <f t="shared" si="3"/>
        <v>1.0396245367323611</v>
      </c>
      <c r="K17" s="77">
        <f t="shared" ref="K17" si="18">(I17-H17)/J17</f>
        <v>0</v>
      </c>
      <c r="L17" s="91">
        <f t="shared" ref="L17" si="19">K17/24</f>
        <v>0</v>
      </c>
      <c r="M17" s="222" t="s">
        <v>184</v>
      </c>
    </row>
    <row r="18" spans="1:15">
      <c r="A18" s="78">
        <f t="shared" si="5"/>
        <v>12</v>
      </c>
      <c r="B18" s="74" t="e">
        <f t="shared" si="5"/>
        <v>#REF!</v>
      </c>
      <c r="C18" s="74" t="e">
        <f t="shared" si="6"/>
        <v>#REF!</v>
      </c>
      <c r="D18" s="75">
        <f t="shared" si="7"/>
        <v>0</v>
      </c>
      <c r="E18" s="74" t="e">
        <f t="shared" si="1"/>
        <v>#REF!</v>
      </c>
      <c r="F18" s="75">
        <v>0</v>
      </c>
      <c r="G18" s="76" t="str">
        <f t="shared" si="2"/>
        <v/>
      </c>
      <c r="H18" s="208"/>
      <c r="I18" s="208"/>
      <c r="J18" s="77">
        <f t="shared" si="3"/>
        <v>1.0396245367323611</v>
      </c>
      <c r="K18" s="77">
        <f t="shared" ref="K18" si="20">(I18-H18)/J18</f>
        <v>0</v>
      </c>
      <c r="L18" s="91">
        <f t="shared" ref="L18" si="21">K18/24</f>
        <v>0</v>
      </c>
      <c r="M18" s="222" t="s">
        <v>184</v>
      </c>
      <c r="O18" s="3"/>
    </row>
    <row r="19" spans="1:15">
      <c r="A19" s="78">
        <f t="shared" si="5"/>
        <v>13</v>
      </c>
      <c r="B19" s="74" t="e">
        <f t="shared" si="5"/>
        <v>#REF!</v>
      </c>
      <c r="C19" s="74" t="e">
        <f t="shared" si="6"/>
        <v>#REF!</v>
      </c>
      <c r="D19" s="75">
        <f t="shared" si="7"/>
        <v>0</v>
      </c>
      <c r="E19" s="74" t="e">
        <f t="shared" si="1"/>
        <v>#REF!</v>
      </c>
      <c r="F19" s="75">
        <v>0</v>
      </c>
      <c r="G19" s="76" t="str">
        <f t="shared" si="2"/>
        <v/>
      </c>
      <c r="H19" s="208"/>
      <c r="I19" s="208"/>
      <c r="J19" s="77">
        <f t="shared" si="3"/>
        <v>1.0396245367323611</v>
      </c>
      <c r="K19" s="77">
        <f t="shared" ref="K19" si="22">(I19-H19)/J19</f>
        <v>0</v>
      </c>
      <c r="L19" s="91">
        <f t="shared" ref="L19" si="23">K19/24</f>
        <v>0</v>
      </c>
      <c r="M19" s="222" t="s">
        <v>184</v>
      </c>
    </row>
    <row r="20" spans="1:15">
      <c r="A20" s="78">
        <f t="shared" si="5"/>
        <v>14</v>
      </c>
      <c r="B20" s="74" t="e">
        <f t="shared" si="5"/>
        <v>#REF!</v>
      </c>
      <c r="C20" s="74" t="e">
        <f t="shared" si="6"/>
        <v>#REF!</v>
      </c>
      <c r="D20" s="75">
        <f t="shared" si="7"/>
        <v>0</v>
      </c>
      <c r="E20" s="74" t="e">
        <f t="shared" si="1"/>
        <v>#REF!</v>
      </c>
      <c r="F20" s="75">
        <v>0</v>
      </c>
      <c r="G20" s="76" t="str">
        <f t="shared" si="2"/>
        <v/>
      </c>
      <c r="H20" s="208"/>
      <c r="I20" s="208"/>
      <c r="J20" s="77">
        <f t="shared" si="3"/>
        <v>1.0396245367323611</v>
      </c>
      <c r="K20" s="77">
        <f t="shared" ref="K20" si="24">(I20-H20)/J20</f>
        <v>0</v>
      </c>
      <c r="L20" s="91">
        <f t="shared" ref="L20" si="25">K20/24</f>
        <v>0</v>
      </c>
      <c r="M20" s="222" t="s">
        <v>184</v>
      </c>
    </row>
    <row r="21" spans="1:15">
      <c r="A21" s="78">
        <f t="shared" si="5"/>
        <v>15</v>
      </c>
      <c r="B21" s="74" t="e">
        <f t="shared" si="5"/>
        <v>#REF!</v>
      </c>
      <c r="C21" s="74" t="e">
        <f t="shared" si="6"/>
        <v>#REF!</v>
      </c>
      <c r="D21" s="75">
        <f t="shared" si="7"/>
        <v>0</v>
      </c>
      <c r="E21" s="74" t="e">
        <f t="shared" si="1"/>
        <v>#REF!</v>
      </c>
      <c r="F21" s="75">
        <v>0</v>
      </c>
      <c r="G21" s="76" t="str">
        <f t="shared" si="2"/>
        <v/>
      </c>
      <c r="H21" s="208"/>
      <c r="I21" s="208"/>
      <c r="J21" s="77">
        <f t="shared" si="3"/>
        <v>1.0396245367323611</v>
      </c>
      <c r="K21" s="77">
        <f t="shared" ref="K21" si="26">(I21-H21)/J21</f>
        <v>0</v>
      </c>
      <c r="L21" s="91">
        <f t="shared" ref="L21" si="27">K21/24</f>
        <v>0</v>
      </c>
      <c r="M21" s="222" t="s">
        <v>184</v>
      </c>
    </row>
    <row r="22" spans="1:15">
      <c r="A22" s="78">
        <f t="shared" si="5"/>
        <v>16</v>
      </c>
      <c r="B22" s="74" t="e">
        <f t="shared" si="5"/>
        <v>#REF!</v>
      </c>
      <c r="C22" s="74" t="e">
        <f t="shared" si="6"/>
        <v>#REF!</v>
      </c>
      <c r="D22" s="75">
        <f t="shared" si="7"/>
        <v>0</v>
      </c>
      <c r="E22" s="74" t="e">
        <f t="shared" si="1"/>
        <v>#REF!</v>
      </c>
      <c r="F22" s="75">
        <v>0</v>
      </c>
      <c r="G22" s="76" t="str">
        <f t="shared" si="2"/>
        <v/>
      </c>
      <c r="H22" s="208"/>
      <c r="I22" s="208"/>
      <c r="J22" s="77">
        <f t="shared" si="3"/>
        <v>1.0396245367323611</v>
      </c>
      <c r="K22" s="77">
        <f t="shared" ref="K22" si="28">(I22-H22)/J22</f>
        <v>0</v>
      </c>
      <c r="L22" s="91">
        <f t="shared" ref="L22" si="29">K22/24</f>
        <v>0</v>
      </c>
      <c r="M22" s="222" t="s">
        <v>184</v>
      </c>
    </row>
    <row r="23" spans="1:15">
      <c r="A23" s="78">
        <f t="shared" si="5"/>
        <v>17</v>
      </c>
      <c r="B23" s="74" t="e">
        <f t="shared" si="5"/>
        <v>#REF!</v>
      </c>
      <c r="C23" s="74" t="e">
        <f t="shared" si="6"/>
        <v>#REF!</v>
      </c>
      <c r="D23" s="75">
        <f t="shared" si="7"/>
        <v>0</v>
      </c>
      <c r="E23" s="74" t="e">
        <f t="shared" si="1"/>
        <v>#REF!</v>
      </c>
      <c r="F23" s="75">
        <v>0</v>
      </c>
      <c r="G23" s="76" t="str">
        <f t="shared" si="2"/>
        <v/>
      </c>
      <c r="H23" s="208"/>
      <c r="I23" s="208"/>
      <c r="J23" s="77">
        <f t="shared" si="3"/>
        <v>1.0396245367323611</v>
      </c>
      <c r="K23" s="77">
        <f t="shared" ref="K23" si="30">(I23-H23)/J23</f>
        <v>0</v>
      </c>
      <c r="L23" s="91">
        <f t="shared" ref="L23" si="31">K23/24</f>
        <v>0</v>
      </c>
      <c r="M23" s="222" t="s">
        <v>184</v>
      </c>
    </row>
    <row r="24" spans="1:15">
      <c r="A24" s="78">
        <f t="shared" si="5"/>
        <v>18</v>
      </c>
      <c r="B24" s="74" t="e">
        <f t="shared" si="5"/>
        <v>#REF!</v>
      </c>
      <c r="C24" s="74" t="e">
        <f t="shared" si="6"/>
        <v>#REF!</v>
      </c>
      <c r="D24" s="75">
        <f t="shared" si="7"/>
        <v>0</v>
      </c>
      <c r="E24" s="74" t="e">
        <f t="shared" si="1"/>
        <v>#REF!</v>
      </c>
      <c r="F24" s="75">
        <v>0</v>
      </c>
      <c r="G24" s="76" t="str">
        <f t="shared" si="2"/>
        <v/>
      </c>
      <c r="H24" s="208"/>
      <c r="I24" s="208"/>
      <c r="J24" s="77">
        <f t="shared" si="3"/>
        <v>1.0396245367323611</v>
      </c>
      <c r="K24" s="77">
        <f t="shared" ref="K24" si="32">(I24-H24)/J24</f>
        <v>0</v>
      </c>
      <c r="L24" s="91">
        <f t="shared" ref="L24" si="33">K24/24</f>
        <v>0</v>
      </c>
      <c r="M24" s="222" t="s">
        <v>184</v>
      </c>
    </row>
    <row r="25" spans="1:15">
      <c r="A25" s="78">
        <f t="shared" ref="A25:B34" si="34">A24+1</f>
        <v>19</v>
      </c>
      <c r="B25" s="74" t="e">
        <f>B24+1</f>
        <v>#REF!</v>
      </c>
      <c r="C25" s="74" t="e">
        <f t="shared" si="6"/>
        <v>#REF!</v>
      </c>
      <c r="D25" s="75">
        <f t="shared" si="7"/>
        <v>0</v>
      </c>
      <c r="E25" s="74" t="e">
        <f t="shared" si="1"/>
        <v>#REF!</v>
      </c>
      <c r="F25" s="75">
        <v>0</v>
      </c>
      <c r="G25" s="76" t="str">
        <f t="shared" si="2"/>
        <v/>
      </c>
      <c r="H25" s="208"/>
      <c r="I25" s="208"/>
      <c r="J25" s="77">
        <f t="shared" si="3"/>
        <v>1.0396245367323611</v>
      </c>
      <c r="K25" s="77">
        <f t="shared" ref="K25" si="35">(I25-H25)/J25</f>
        <v>0</v>
      </c>
      <c r="L25" s="91">
        <f t="shared" ref="L25" si="36">K25/24</f>
        <v>0</v>
      </c>
      <c r="M25" s="222" t="s">
        <v>184</v>
      </c>
    </row>
    <row r="26" spans="1:15">
      <c r="A26" s="78">
        <f t="shared" si="34"/>
        <v>20</v>
      </c>
      <c r="B26" s="74" t="e">
        <f>B25+1</f>
        <v>#REF!</v>
      </c>
      <c r="C26" s="74" t="e">
        <f t="shared" si="6"/>
        <v>#REF!</v>
      </c>
      <c r="D26" s="75">
        <f t="shared" si="7"/>
        <v>0</v>
      </c>
      <c r="E26" s="74" t="e">
        <f t="shared" si="1"/>
        <v>#REF!</v>
      </c>
      <c r="F26" s="75">
        <v>0</v>
      </c>
      <c r="G26" s="76" t="str">
        <f t="shared" ref="G26:G29" si="37">IFERROR(((E26-C26)+(F26-D26)),"")</f>
        <v/>
      </c>
      <c r="H26" s="208"/>
      <c r="I26" s="208"/>
      <c r="J26" s="77">
        <f t="shared" si="3"/>
        <v>1.0396245367323611</v>
      </c>
      <c r="K26" s="77">
        <f t="shared" ref="K26:K29" si="38">(I26-H26)/J26</f>
        <v>0</v>
      </c>
      <c r="L26" s="91">
        <f t="shared" ref="L26:L29" si="39">K26/24</f>
        <v>0</v>
      </c>
      <c r="M26" s="222" t="s">
        <v>184</v>
      </c>
    </row>
    <row r="27" spans="1:15">
      <c r="A27" s="78">
        <f t="shared" si="34"/>
        <v>21</v>
      </c>
      <c r="B27" s="74" t="e">
        <f>B26+1</f>
        <v>#REF!</v>
      </c>
      <c r="C27" s="74" t="e">
        <f t="shared" si="6"/>
        <v>#REF!</v>
      </c>
      <c r="D27" s="75">
        <f t="shared" si="7"/>
        <v>0</v>
      </c>
      <c r="E27" s="74" t="e">
        <f t="shared" si="1"/>
        <v>#REF!</v>
      </c>
      <c r="F27" s="75">
        <v>0</v>
      </c>
      <c r="G27" s="76" t="str">
        <f t="shared" si="37"/>
        <v/>
      </c>
      <c r="H27" s="208"/>
      <c r="I27" s="208"/>
      <c r="J27" s="77">
        <f t="shared" si="3"/>
        <v>1.0396245367323611</v>
      </c>
      <c r="K27" s="77">
        <f t="shared" si="38"/>
        <v>0</v>
      </c>
      <c r="L27" s="91">
        <f t="shared" si="39"/>
        <v>0</v>
      </c>
      <c r="M27" s="222" t="s">
        <v>184</v>
      </c>
    </row>
    <row r="28" spans="1:15">
      <c r="A28" s="78">
        <f t="shared" si="34"/>
        <v>22</v>
      </c>
      <c r="B28" s="74" t="e">
        <f t="shared" si="34"/>
        <v>#REF!</v>
      </c>
      <c r="C28" s="74" t="e">
        <f t="shared" si="6"/>
        <v>#REF!</v>
      </c>
      <c r="D28" s="75">
        <f t="shared" si="7"/>
        <v>0</v>
      </c>
      <c r="E28" s="74" t="e">
        <f t="shared" si="1"/>
        <v>#REF!</v>
      </c>
      <c r="F28" s="75">
        <v>0</v>
      </c>
      <c r="G28" s="76" t="str">
        <f t="shared" si="37"/>
        <v/>
      </c>
      <c r="H28" s="208"/>
      <c r="I28" s="208"/>
      <c r="J28" s="77">
        <f t="shared" si="3"/>
        <v>1.0396245367323611</v>
      </c>
      <c r="K28" s="77">
        <f t="shared" si="38"/>
        <v>0</v>
      </c>
      <c r="L28" s="91">
        <f t="shared" si="39"/>
        <v>0</v>
      </c>
      <c r="M28" s="222" t="s">
        <v>184</v>
      </c>
    </row>
    <row r="29" spans="1:15">
      <c r="A29" s="78">
        <f t="shared" si="34"/>
        <v>23</v>
      </c>
      <c r="B29" s="74" t="e">
        <f t="shared" si="34"/>
        <v>#REF!</v>
      </c>
      <c r="C29" s="74" t="e">
        <f t="shared" si="6"/>
        <v>#REF!</v>
      </c>
      <c r="D29" s="75">
        <f t="shared" si="7"/>
        <v>0</v>
      </c>
      <c r="E29" s="74" t="e">
        <f t="shared" si="1"/>
        <v>#REF!</v>
      </c>
      <c r="F29" s="75">
        <v>0</v>
      </c>
      <c r="G29" s="76" t="str">
        <f t="shared" si="37"/>
        <v/>
      </c>
      <c r="H29" s="208"/>
      <c r="I29" s="208"/>
      <c r="J29" s="77">
        <f t="shared" si="3"/>
        <v>1.0396245367323611</v>
      </c>
      <c r="K29" s="77">
        <f t="shared" si="38"/>
        <v>0</v>
      </c>
      <c r="L29" s="91">
        <f t="shared" si="39"/>
        <v>0</v>
      </c>
      <c r="M29" s="222" t="s">
        <v>184</v>
      </c>
    </row>
    <row r="30" spans="1:15">
      <c r="A30" s="78">
        <f t="shared" si="34"/>
        <v>24</v>
      </c>
      <c r="B30" s="74" t="e">
        <f t="shared" si="34"/>
        <v>#REF!</v>
      </c>
      <c r="C30" s="74" t="e">
        <f t="shared" si="6"/>
        <v>#REF!</v>
      </c>
      <c r="D30" s="75">
        <f t="shared" si="7"/>
        <v>0</v>
      </c>
      <c r="E30" s="74" t="e">
        <f t="shared" si="1"/>
        <v>#REF!</v>
      </c>
      <c r="F30" s="75">
        <v>0</v>
      </c>
      <c r="G30" s="76" t="str">
        <f t="shared" si="2"/>
        <v/>
      </c>
      <c r="H30" s="208"/>
      <c r="I30" s="208"/>
      <c r="J30" s="77">
        <f t="shared" si="3"/>
        <v>1.0396245367323611</v>
      </c>
      <c r="K30" s="77">
        <f t="shared" ref="K30" si="40">(I30-H30)/J30</f>
        <v>0</v>
      </c>
      <c r="L30" s="91">
        <f t="shared" ref="L30" si="41">K30/24</f>
        <v>0</v>
      </c>
      <c r="M30" s="222" t="s">
        <v>184</v>
      </c>
    </row>
    <row r="31" spans="1:15">
      <c r="A31" s="78">
        <f t="shared" si="34"/>
        <v>25</v>
      </c>
      <c r="B31" s="74" t="e">
        <f t="shared" si="34"/>
        <v>#REF!</v>
      </c>
      <c r="C31" s="74" t="e">
        <f t="shared" si="6"/>
        <v>#REF!</v>
      </c>
      <c r="D31" s="75">
        <f t="shared" si="7"/>
        <v>0</v>
      </c>
      <c r="E31" s="74" t="e">
        <f t="shared" si="1"/>
        <v>#REF!</v>
      </c>
      <c r="F31" s="75">
        <v>0</v>
      </c>
      <c r="G31" s="76" t="str">
        <f t="shared" si="2"/>
        <v/>
      </c>
      <c r="H31" s="77"/>
      <c r="I31" s="208"/>
      <c r="J31" s="77">
        <f t="shared" si="3"/>
        <v>1.0396245367323611</v>
      </c>
      <c r="K31" s="77">
        <f t="shared" ref="K31:K34" si="42">(I31-H31)/J31</f>
        <v>0</v>
      </c>
      <c r="L31" s="91">
        <f t="shared" ref="L31:L34" si="43">K31/24</f>
        <v>0</v>
      </c>
      <c r="M31" s="222" t="s">
        <v>184</v>
      </c>
    </row>
    <row r="32" spans="1:15">
      <c r="A32" s="78">
        <f t="shared" si="34"/>
        <v>26</v>
      </c>
      <c r="B32" s="74" t="e">
        <f t="shared" si="34"/>
        <v>#REF!</v>
      </c>
      <c r="C32" s="74" t="e">
        <f t="shared" si="6"/>
        <v>#REF!</v>
      </c>
      <c r="D32" s="75">
        <f t="shared" si="7"/>
        <v>0</v>
      </c>
      <c r="E32" s="74" t="e">
        <f t="shared" si="1"/>
        <v>#REF!</v>
      </c>
      <c r="F32" s="75">
        <v>0</v>
      </c>
      <c r="G32" s="76" t="str">
        <f t="shared" si="2"/>
        <v/>
      </c>
      <c r="H32" s="77"/>
      <c r="I32" s="208"/>
      <c r="J32" s="77">
        <f t="shared" si="3"/>
        <v>1.0396245367323611</v>
      </c>
      <c r="K32" s="77">
        <f t="shared" si="42"/>
        <v>0</v>
      </c>
      <c r="L32" s="91">
        <f t="shared" si="43"/>
        <v>0</v>
      </c>
      <c r="M32" s="222" t="s">
        <v>184</v>
      </c>
    </row>
    <row r="33" spans="1:13">
      <c r="A33" s="78">
        <f t="shared" si="34"/>
        <v>27</v>
      </c>
      <c r="B33" s="74" t="e">
        <f t="shared" si="34"/>
        <v>#REF!</v>
      </c>
      <c r="C33" s="74" t="e">
        <f t="shared" si="6"/>
        <v>#REF!</v>
      </c>
      <c r="D33" s="75">
        <f t="shared" si="7"/>
        <v>0</v>
      </c>
      <c r="E33" s="74" t="e">
        <f t="shared" si="1"/>
        <v>#REF!</v>
      </c>
      <c r="F33" s="75">
        <v>0</v>
      </c>
      <c r="G33" s="76" t="str">
        <f t="shared" si="2"/>
        <v/>
      </c>
      <c r="H33" s="77"/>
      <c r="I33" s="208"/>
      <c r="J33" s="77">
        <f t="shared" si="3"/>
        <v>1.0396245367323611</v>
      </c>
      <c r="K33" s="77">
        <f t="shared" si="42"/>
        <v>0</v>
      </c>
      <c r="L33" s="91">
        <f t="shared" si="43"/>
        <v>0</v>
      </c>
      <c r="M33" s="222" t="s">
        <v>184</v>
      </c>
    </row>
    <row r="34" spans="1:13">
      <c r="A34" s="78">
        <f t="shared" si="34"/>
        <v>28</v>
      </c>
      <c r="B34" s="74" t="e">
        <f t="shared" si="34"/>
        <v>#REF!</v>
      </c>
      <c r="C34" s="74" t="e">
        <f t="shared" si="6"/>
        <v>#REF!</v>
      </c>
      <c r="D34" s="75">
        <f t="shared" si="7"/>
        <v>0</v>
      </c>
      <c r="E34" s="74" t="e">
        <f t="shared" si="1"/>
        <v>#REF!</v>
      </c>
      <c r="F34" s="75">
        <v>0</v>
      </c>
      <c r="G34" s="76" t="str">
        <f t="shared" si="2"/>
        <v/>
      </c>
      <c r="H34" s="77"/>
      <c r="I34" s="208"/>
      <c r="J34" s="77">
        <f t="shared" si="3"/>
        <v>1.0396245367323611</v>
      </c>
      <c r="K34" s="77">
        <f t="shared" si="42"/>
        <v>0</v>
      </c>
      <c r="L34" s="91">
        <f t="shared" si="43"/>
        <v>0</v>
      </c>
      <c r="M34" s="222" t="s">
        <v>184</v>
      </c>
    </row>
    <row r="35" spans="1:13">
      <c r="A35" s="78">
        <f t="shared" ref="A35:B35" si="44">A34+1</f>
        <v>29</v>
      </c>
      <c r="B35" s="74" t="e">
        <f t="shared" si="44"/>
        <v>#REF!</v>
      </c>
      <c r="C35" s="74" t="e">
        <f t="shared" ref="C35:C36" si="45">B35</f>
        <v>#REF!</v>
      </c>
      <c r="D35" s="75">
        <f t="shared" ref="D35:D36" si="46">F34</f>
        <v>0</v>
      </c>
      <c r="E35" s="74" t="e">
        <f t="shared" ref="E35:E36" si="47">C35+1</f>
        <v>#REF!</v>
      </c>
      <c r="F35" s="75">
        <v>0</v>
      </c>
      <c r="G35" s="76" t="str">
        <f t="shared" ref="G35:G36" si="48">IFERROR(((E35-C35)+(F35-D35)),"")</f>
        <v/>
      </c>
      <c r="H35" s="77"/>
      <c r="I35" s="208"/>
      <c r="J35" s="77">
        <f t="shared" si="3"/>
        <v>1.0396245367323611</v>
      </c>
      <c r="K35" s="77">
        <f t="shared" ref="K35:K36" si="49">(I35-H35)/J35</f>
        <v>0</v>
      </c>
      <c r="L35" s="91">
        <f t="shared" ref="L35:L36" si="50">K35/24</f>
        <v>0</v>
      </c>
      <c r="M35" s="222" t="s">
        <v>184</v>
      </c>
    </row>
    <row r="36" spans="1:13">
      <c r="A36" s="78">
        <f t="shared" ref="A36:B37" si="51">A35+1</f>
        <v>30</v>
      </c>
      <c r="B36" s="74" t="e">
        <f t="shared" si="51"/>
        <v>#REF!</v>
      </c>
      <c r="C36" s="74" t="e">
        <f t="shared" si="45"/>
        <v>#REF!</v>
      </c>
      <c r="D36" s="75">
        <f t="shared" si="46"/>
        <v>0</v>
      </c>
      <c r="E36" s="74" t="e">
        <f t="shared" si="47"/>
        <v>#REF!</v>
      </c>
      <c r="F36" s="75">
        <v>0</v>
      </c>
      <c r="G36" s="76" t="str">
        <f t="shared" si="48"/>
        <v/>
      </c>
      <c r="H36" s="77"/>
      <c r="I36" s="208"/>
      <c r="J36" s="77">
        <f t="shared" si="3"/>
        <v>1.0396245367323611</v>
      </c>
      <c r="K36" s="77">
        <f t="shared" si="49"/>
        <v>0</v>
      </c>
      <c r="L36" s="91">
        <f t="shared" si="50"/>
        <v>0</v>
      </c>
      <c r="M36" s="222" t="s">
        <v>184</v>
      </c>
    </row>
    <row r="37" spans="1:13">
      <c r="A37" s="78">
        <f t="shared" si="51"/>
        <v>31</v>
      </c>
      <c r="B37" s="74" t="e">
        <f t="shared" si="51"/>
        <v>#REF!</v>
      </c>
      <c r="C37" s="74" t="e">
        <f t="shared" ref="C37" si="52">B37</f>
        <v>#REF!</v>
      </c>
      <c r="D37" s="75">
        <f t="shared" ref="D37" si="53">F36</f>
        <v>0</v>
      </c>
      <c r="E37" s="74" t="e">
        <f t="shared" ref="E37" si="54">C37+1</f>
        <v>#REF!</v>
      </c>
      <c r="F37" s="75">
        <v>0</v>
      </c>
      <c r="G37" s="76" t="str">
        <f t="shared" ref="G37" si="55">IFERROR(((E37-C37)+(F37-D37)),"")</f>
        <v/>
      </c>
      <c r="H37" s="77"/>
      <c r="I37" s="208"/>
      <c r="J37" s="77">
        <f t="shared" si="3"/>
        <v>1.0396245367323611</v>
      </c>
      <c r="K37" s="77">
        <f t="shared" ref="K37" si="56">(I37-H37)/J37</f>
        <v>0</v>
      </c>
      <c r="L37" s="91">
        <f t="shared" ref="L37" si="57">K37/24</f>
        <v>0</v>
      </c>
      <c r="M37" s="222" t="s">
        <v>184</v>
      </c>
    </row>
    <row r="38" spans="1:13">
      <c r="A38" s="78"/>
      <c r="B38" s="74"/>
      <c r="C38" s="74"/>
      <c r="D38" s="75"/>
      <c r="E38" s="74"/>
      <c r="F38" s="75"/>
      <c r="G38" s="76"/>
      <c r="H38" s="77"/>
      <c r="I38" s="208"/>
      <c r="J38" s="77"/>
      <c r="K38" s="77"/>
      <c r="L38" s="91"/>
      <c r="M38" s="36"/>
    </row>
    <row r="39" spans="1:13">
      <c r="A39" s="82" t="s">
        <v>7</v>
      </c>
      <c r="B39" s="83"/>
      <c r="C39" s="83"/>
      <c r="D39" s="83"/>
      <c r="E39" s="83"/>
      <c r="F39" s="83"/>
      <c r="G39" s="84">
        <f>SUM(G7:G38)</f>
        <v>0</v>
      </c>
      <c r="H39" s="85"/>
      <c r="I39" s="85"/>
      <c r="J39" s="93">
        <f>SUM(J7:J38)</f>
        <v>32.228360638703201</v>
      </c>
      <c r="K39" s="223">
        <f>SUM(K7:K38)</f>
        <v>0</v>
      </c>
      <c r="L39" s="93"/>
      <c r="M39" s="94"/>
    </row>
    <row r="40" spans="1:13">
      <c r="A40" s="86" t="s">
        <v>127</v>
      </c>
      <c r="B40" s="87"/>
      <c r="C40" s="87"/>
      <c r="D40" s="87"/>
      <c r="E40" s="87"/>
      <c r="F40" s="87"/>
      <c r="G40" s="88">
        <f>G39/SUMPRODUCT((G7:G38&gt;0)*1)</f>
        <v>0</v>
      </c>
      <c r="H40" s="89"/>
      <c r="I40" s="89"/>
      <c r="J40" s="89"/>
      <c r="K40" s="89" t="e">
        <f>K39/SUMPRODUCT((K7:K38&gt;0)*1)</f>
        <v>#DIV/0!</v>
      </c>
      <c r="L40" s="89"/>
      <c r="M40" s="95"/>
    </row>
  </sheetData>
  <mergeCells count="10">
    <mergeCell ref="A5:A6"/>
    <mergeCell ref="B5:B6"/>
    <mergeCell ref="G5:G6"/>
    <mergeCell ref="J5:J6"/>
    <mergeCell ref="K5:K6"/>
    <mergeCell ref="L5:L6"/>
    <mergeCell ref="M5:M6"/>
    <mergeCell ref="C5:D5"/>
    <mergeCell ref="E5:F5"/>
    <mergeCell ref="H5:I5"/>
  </mergeCells>
  <hyperlinks>
    <hyperlink ref="M2" location="'Summary sales'!A1" display="SUMMARY"/>
  </hyperlinks>
  <pageMargins left="0.7" right="0.7" top="0.75" bottom="0.75" header="0.3" footer="0.3"/>
  <pageSetup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85" zoomScaleNormal="85" workbookViewId="0">
      <pane xSplit="5" ySplit="7" topLeftCell="F8" activePane="bottomRight" state="frozen"/>
      <selection pane="topRight"/>
      <selection pane="bottomLeft"/>
      <selection pane="bottomRigh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149</v>
      </c>
      <c r="D1" s="5"/>
      <c r="E1" s="5"/>
      <c r="F1" s="5"/>
    </row>
    <row r="2" spans="1:12">
      <c r="B2" s="5"/>
      <c r="C2" s="149" t="s">
        <v>185</v>
      </c>
      <c r="D2" s="5"/>
      <c r="E2" s="5"/>
      <c r="F2" s="5"/>
      <c r="L2" s="98" t="s">
        <v>151</v>
      </c>
    </row>
    <row r="3" spans="1:12">
      <c r="B3" s="5"/>
      <c r="C3" s="6" t="str">
        <f>PCIM!C3</f>
        <v>Bulan April 2026</v>
      </c>
      <c r="D3" s="5"/>
      <c r="E3" s="5"/>
      <c r="F3" s="5"/>
    </row>
    <row r="4" spans="1:12">
      <c r="B4" s="8"/>
      <c r="C4" s="47">
        <f>'Summary sales'!A4</f>
        <v>46113</v>
      </c>
      <c r="D4" s="8"/>
      <c r="E4" s="5"/>
      <c r="F4" s="5"/>
      <c r="J4" s="5" t="s">
        <v>152</v>
      </c>
      <c r="K4" s="28">
        <f>MAX(K7:K39)</f>
        <v>222.1416666666822</v>
      </c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62" t="s">
        <v>156</v>
      </c>
      <c r="I5" s="663"/>
      <c r="J5" s="675" t="s">
        <v>157</v>
      </c>
      <c r="K5" s="679" t="s">
        <v>158</v>
      </c>
      <c r="L5" s="673" t="s">
        <v>159</v>
      </c>
    </row>
    <row r="6" spans="1:12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209" t="s">
        <v>154</v>
      </c>
      <c r="J6" s="678"/>
      <c r="K6" s="680"/>
      <c r="L6" s="674"/>
    </row>
    <row r="7" spans="1:12">
      <c r="A7" s="72">
        <v>1</v>
      </c>
      <c r="B7" s="73">
        <f>C4</f>
        <v>46113</v>
      </c>
      <c r="C7" s="73">
        <f>C4</f>
        <v>46113</v>
      </c>
      <c r="D7" s="75">
        <v>0.29166666666666702</v>
      </c>
      <c r="E7" s="73">
        <v>46113</v>
      </c>
      <c r="F7" s="75">
        <v>0.97916666666666696</v>
      </c>
      <c r="G7" s="76">
        <f>IFERROR(((E7-C7)+(F7-D7)),"")</f>
        <v>0.6875</v>
      </c>
      <c r="H7" s="208">
        <v>5519826.4000000004</v>
      </c>
      <c r="I7" s="208">
        <v>5524106.5</v>
      </c>
      <c r="J7" s="77">
        <f>I7-H7</f>
        <v>4280.0999999996275</v>
      </c>
      <c r="K7" s="91">
        <f t="shared" ref="K7:K12" si="0">J7/24</f>
        <v>178.33749999998449</v>
      </c>
      <c r="L7" s="99"/>
    </row>
    <row r="8" spans="1:12">
      <c r="A8" s="78">
        <f>A7+1</f>
        <v>2</v>
      </c>
      <c r="B8" s="74">
        <f>B7+1</f>
        <v>46114</v>
      </c>
      <c r="C8" s="74">
        <f t="shared" ref="C8:C36" si="1">B8</f>
        <v>46114</v>
      </c>
      <c r="D8" s="75">
        <v>0.29166666666666702</v>
      </c>
      <c r="E8" s="74">
        <f>E7+1</f>
        <v>46114</v>
      </c>
      <c r="F8" s="75">
        <v>0.90625</v>
      </c>
      <c r="G8" s="76">
        <f>IFERROR(((E8-C8)+(F8-D8)),"")</f>
        <v>0.61458333333333304</v>
      </c>
      <c r="H8" s="77">
        <f t="shared" ref="H8:H13" si="2">I7</f>
        <v>5524106.5</v>
      </c>
      <c r="I8" s="77">
        <v>5529098.9000000004</v>
      </c>
      <c r="J8" s="77">
        <f t="shared" ref="J8:J12" si="3">I8-H8</f>
        <v>4992.4000000003725</v>
      </c>
      <c r="K8" s="91">
        <f t="shared" si="0"/>
        <v>208.0166666666822</v>
      </c>
      <c r="L8" s="101"/>
    </row>
    <row r="9" spans="1:12">
      <c r="A9" s="78">
        <f t="shared" ref="A9:B24" si="4">A8+1</f>
        <v>3</v>
      </c>
      <c r="B9" s="74">
        <f t="shared" si="4"/>
        <v>46115</v>
      </c>
      <c r="C9" s="74">
        <f t="shared" si="1"/>
        <v>46115</v>
      </c>
      <c r="D9" s="75">
        <v>0.29166666666666702</v>
      </c>
      <c r="E9" s="74">
        <f t="shared" ref="E9:E36" si="5">E8+1</f>
        <v>46115</v>
      </c>
      <c r="F9" s="75">
        <v>0.97916666666666696</v>
      </c>
      <c r="G9" s="76">
        <f>IFERROR(((E9-C9)+(F9-D9)),"")</f>
        <v>0.6875</v>
      </c>
      <c r="H9" s="77">
        <f t="shared" si="2"/>
        <v>5529098.9000000004</v>
      </c>
      <c r="I9" s="77">
        <v>5529098.9000000004</v>
      </c>
      <c r="J9" s="77">
        <f t="shared" si="3"/>
        <v>0</v>
      </c>
      <c r="K9" s="91">
        <f t="shared" si="0"/>
        <v>0</v>
      </c>
      <c r="L9" s="36" t="s">
        <v>180</v>
      </c>
    </row>
    <row r="10" spans="1:12">
      <c r="A10" s="78">
        <f t="shared" si="4"/>
        <v>4</v>
      </c>
      <c r="B10" s="74">
        <f t="shared" si="4"/>
        <v>46116</v>
      </c>
      <c r="C10" s="74">
        <f t="shared" si="1"/>
        <v>46116</v>
      </c>
      <c r="D10" s="75">
        <v>0.29166666666666702</v>
      </c>
      <c r="E10" s="74">
        <f t="shared" si="5"/>
        <v>46116</v>
      </c>
      <c r="F10" s="75">
        <v>0.97916666666666696</v>
      </c>
      <c r="G10" s="76">
        <f>IFERROR(((E10-C10)+(F10-D10)),"")</f>
        <v>0.6875</v>
      </c>
      <c r="H10" s="77">
        <f t="shared" si="2"/>
        <v>5529098.9000000004</v>
      </c>
      <c r="I10" s="77">
        <v>5529098.9000000004</v>
      </c>
      <c r="J10" s="77">
        <f t="shared" si="3"/>
        <v>0</v>
      </c>
      <c r="K10" s="91">
        <f t="shared" si="0"/>
        <v>0</v>
      </c>
      <c r="L10" s="36" t="s">
        <v>180</v>
      </c>
    </row>
    <row r="11" spans="1:12">
      <c r="A11" s="78">
        <f t="shared" si="4"/>
        <v>5</v>
      </c>
      <c r="B11" s="74">
        <f t="shared" si="4"/>
        <v>46117</v>
      </c>
      <c r="C11" s="74">
        <f t="shared" si="1"/>
        <v>46117</v>
      </c>
      <c r="D11" s="75">
        <v>0.29166666666666702</v>
      </c>
      <c r="E11" s="74">
        <f t="shared" si="5"/>
        <v>46117</v>
      </c>
      <c r="F11" s="75">
        <v>0.97916666666666696</v>
      </c>
      <c r="G11" s="76">
        <f t="shared" ref="G11:G36" si="6">IFERROR(((E11-C11)+(F11-D11)),"")</f>
        <v>0.6875</v>
      </c>
      <c r="H11" s="77">
        <f t="shared" si="2"/>
        <v>5529098.9000000004</v>
      </c>
      <c r="I11" s="77">
        <v>5529098.9000000004</v>
      </c>
      <c r="J11" s="77">
        <f t="shared" si="3"/>
        <v>0</v>
      </c>
      <c r="K11" s="91">
        <f t="shared" si="0"/>
        <v>0</v>
      </c>
      <c r="L11" s="101"/>
    </row>
    <row r="12" spans="1:12">
      <c r="A12" s="78">
        <f t="shared" si="4"/>
        <v>6</v>
      </c>
      <c r="B12" s="74">
        <f t="shared" si="4"/>
        <v>46118</v>
      </c>
      <c r="C12" s="74">
        <f t="shared" si="1"/>
        <v>46118</v>
      </c>
      <c r="D12" s="75">
        <v>0.29166666666666702</v>
      </c>
      <c r="E12" s="74">
        <f t="shared" si="5"/>
        <v>46118</v>
      </c>
      <c r="F12" s="75">
        <v>0.97916666666666696</v>
      </c>
      <c r="G12" s="76">
        <f t="shared" si="6"/>
        <v>0.6875</v>
      </c>
      <c r="H12" s="77">
        <f t="shared" si="2"/>
        <v>5529098.9000000004</v>
      </c>
      <c r="I12" s="77">
        <v>5534224.9000000004</v>
      </c>
      <c r="J12" s="77">
        <f t="shared" si="3"/>
        <v>5126</v>
      </c>
      <c r="K12" s="91">
        <f t="shared" si="0"/>
        <v>213.58333333333334</v>
      </c>
      <c r="L12" s="101"/>
    </row>
    <row r="13" spans="1:12">
      <c r="A13" s="78">
        <f t="shared" si="4"/>
        <v>7</v>
      </c>
      <c r="B13" s="74">
        <f t="shared" si="4"/>
        <v>46119</v>
      </c>
      <c r="C13" s="74">
        <f t="shared" si="1"/>
        <v>46119</v>
      </c>
      <c r="D13" s="75">
        <v>0.29166666666666702</v>
      </c>
      <c r="E13" s="74">
        <f t="shared" si="5"/>
        <v>46119</v>
      </c>
      <c r="F13" s="75">
        <v>0.97916666666666696</v>
      </c>
      <c r="G13" s="76">
        <f t="shared" si="6"/>
        <v>0.6875</v>
      </c>
      <c r="H13" s="77">
        <f t="shared" si="2"/>
        <v>5534224.9000000004</v>
      </c>
      <c r="I13" s="77">
        <v>5538898.4000000004</v>
      </c>
      <c r="J13" s="77">
        <f t="shared" ref="J13" si="7">I13-H13</f>
        <v>4673.5</v>
      </c>
      <c r="K13" s="91">
        <f t="shared" ref="K13" si="8">J13/24</f>
        <v>194.72916666666666</v>
      </c>
      <c r="L13" s="101"/>
    </row>
    <row r="14" spans="1:12">
      <c r="A14" s="78">
        <f t="shared" si="4"/>
        <v>8</v>
      </c>
      <c r="B14" s="74">
        <f t="shared" si="4"/>
        <v>46120</v>
      </c>
      <c r="C14" s="74">
        <f t="shared" si="1"/>
        <v>46120</v>
      </c>
      <c r="D14" s="75">
        <v>0.29166666666666702</v>
      </c>
      <c r="E14" s="74">
        <f t="shared" si="5"/>
        <v>46120</v>
      </c>
      <c r="F14" s="75">
        <v>0.97916666666666696</v>
      </c>
      <c r="G14" s="76">
        <f t="shared" si="6"/>
        <v>0.6875</v>
      </c>
      <c r="H14" s="77">
        <f t="shared" ref="H14:H16" si="9">I13</f>
        <v>5538898.4000000004</v>
      </c>
      <c r="I14" s="77">
        <v>5543125.7999999998</v>
      </c>
      <c r="J14" s="77">
        <f t="shared" ref="J14" si="10">I14-H14</f>
        <v>4227.3999999994412</v>
      </c>
      <c r="K14" s="91">
        <f t="shared" ref="K14" si="11">J14/24</f>
        <v>176.14166666664337</v>
      </c>
      <c r="L14" s="101"/>
    </row>
    <row r="15" spans="1:12">
      <c r="A15" s="78">
        <f t="shared" si="4"/>
        <v>9</v>
      </c>
      <c r="B15" s="74">
        <f t="shared" si="4"/>
        <v>46121</v>
      </c>
      <c r="C15" s="74">
        <f t="shared" si="1"/>
        <v>46121</v>
      </c>
      <c r="D15" s="75">
        <v>0.29166666666666702</v>
      </c>
      <c r="E15" s="74">
        <f t="shared" si="5"/>
        <v>46121</v>
      </c>
      <c r="F15" s="75">
        <v>0.97916666666666696</v>
      </c>
      <c r="G15" s="76">
        <f t="shared" si="6"/>
        <v>0.6875</v>
      </c>
      <c r="H15" s="77">
        <f t="shared" si="9"/>
        <v>5543125.7999999998</v>
      </c>
      <c r="I15" s="77">
        <v>5546841.5</v>
      </c>
      <c r="J15" s="77">
        <f t="shared" ref="J15:J36" si="12">I15-H15</f>
        <v>3715.7000000001863</v>
      </c>
      <c r="K15" s="91">
        <f t="shared" ref="K15:K36" si="13">J15/24</f>
        <v>154.82083333334108</v>
      </c>
      <c r="L15" s="101"/>
    </row>
    <row r="16" spans="1:12">
      <c r="A16" s="78">
        <f t="shared" si="4"/>
        <v>10</v>
      </c>
      <c r="B16" s="74">
        <f t="shared" si="4"/>
        <v>46122</v>
      </c>
      <c r="C16" s="74">
        <f t="shared" si="1"/>
        <v>46122</v>
      </c>
      <c r="D16" s="75">
        <v>0.29166666666666702</v>
      </c>
      <c r="E16" s="74">
        <f t="shared" si="5"/>
        <v>46122</v>
      </c>
      <c r="F16" s="75">
        <v>0.97916666666666696</v>
      </c>
      <c r="G16" s="76">
        <f t="shared" si="6"/>
        <v>0.6875</v>
      </c>
      <c r="H16" s="77">
        <f t="shared" si="9"/>
        <v>5546841.5</v>
      </c>
      <c r="I16" s="77">
        <v>5550564.5</v>
      </c>
      <c r="J16" s="77">
        <f t="shared" si="12"/>
        <v>3723</v>
      </c>
      <c r="K16" s="91">
        <f t="shared" si="13"/>
        <v>155.125</v>
      </c>
      <c r="L16" s="36"/>
    </row>
    <row r="17" spans="1:14">
      <c r="A17" s="78">
        <f t="shared" si="4"/>
        <v>11</v>
      </c>
      <c r="B17" s="74">
        <f t="shared" si="4"/>
        <v>46123</v>
      </c>
      <c r="C17" s="74">
        <f t="shared" si="1"/>
        <v>46123</v>
      </c>
      <c r="D17" s="75">
        <v>0.29166666666666702</v>
      </c>
      <c r="E17" s="74">
        <f t="shared" si="5"/>
        <v>46123</v>
      </c>
      <c r="F17" s="75">
        <v>0.97916666666666696</v>
      </c>
      <c r="G17" s="76">
        <f t="shared" si="6"/>
        <v>0.6875</v>
      </c>
      <c r="H17" s="77">
        <f t="shared" ref="H17:H36" si="14">I16</f>
        <v>5550564.5</v>
      </c>
      <c r="I17" s="77">
        <v>5550564.5</v>
      </c>
      <c r="J17" s="77">
        <f t="shared" ref="J17" si="15">I17-H17</f>
        <v>0</v>
      </c>
      <c r="K17" s="91">
        <f t="shared" ref="K17" si="16">J17/24</f>
        <v>0</v>
      </c>
      <c r="L17" s="36" t="s">
        <v>180</v>
      </c>
    </row>
    <row r="18" spans="1:14">
      <c r="A18" s="78">
        <f t="shared" si="4"/>
        <v>12</v>
      </c>
      <c r="B18" s="74">
        <f t="shared" si="4"/>
        <v>46124</v>
      </c>
      <c r="C18" s="74">
        <f t="shared" si="1"/>
        <v>46124</v>
      </c>
      <c r="D18" s="75">
        <v>0.29166666666666702</v>
      </c>
      <c r="E18" s="74">
        <f t="shared" si="5"/>
        <v>46124</v>
      </c>
      <c r="F18" s="75">
        <v>0.97916666666666696</v>
      </c>
      <c r="G18" s="76">
        <f t="shared" si="6"/>
        <v>0.6875</v>
      </c>
      <c r="H18" s="77">
        <f t="shared" si="14"/>
        <v>5550564.5</v>
      </c>
      <c r="I18" s="77">
        <v>5550564.5</v>
      </c>
      <c r="J18" s="77">
        <f t="shared" si="12"/>
        <v>0</v>
      </c>
      <c r="K18" s="91">
        <f t="shared" si="13"/>
        <v>0</v>
      </c>
      <c r="L18" s="36" t="s">
        <v>180</v>
      </c>
    </row>
    <row r="19" spans="1:14">
      <c r="A19" s="78">
        <f t="shared" si="4"/>
        <v>13</v>
      </c>
      <c r="B19" s="74">
        <f t="shared" si="4"/>
        <v>46125</v>
      </c>
      <c r="C19" s="74">
        <f t="shared" si="1"/>
        <v>46125</v>
      </c>
      <c r="D19" s="75">
        <v>0.29166666666666702</v>
      </c>
      <c r="E19" s="74">
        <f t="shared" si="5"/>
        <v>46125</v>
      </c>
      <c r="F19" s="75">
        <v>0.97916666666666696</v>
      </c>
      <c r="G19" s="76">
        <f t="shared" si="6"/>
        <v>0.6875</v>
      </c>
      <c r="H19" s="77">
        <f t="shared" si="14"/>
        <v>5550564.5</v>
      </c>
      <c r="I19" s="77">
        <v>5554701.2999999998</v>
      </c>
      <c r="J19" s="77">
        <f t="shared" si="12"/>
        <v>4136.7999999998137</v>
      </c>
      <c r="K19" s="91">
        <f t="shared" si="13"/>
        <v>172.36666666665892</v>
      </c>
      <c r="L19" s="101"/>
      <c r="N19" s="3"/>
    </row>
    <row r="20" spans="1:14">
      <c r="A20" s="78">
        <f t="shared" si="4"/>
        <v>14</v>
      </c>
      <c r="B20" s="74">
        <f t="shared" si="4"/>
        <v>46126</v>
      </c>
      <c r="C20" s="74">
        <f t="shared" si="1"/>
        <v>46126</v>
      </c>
      <c r="D20" s="75">
        <v>0.29166666666666702</v>
      </c>
      <c r="E20" s="74">
        <f t="shared" si="5"/>
        <v>46126</v>
      </c>
      <c r="F20" s="75">
        <v>0.97916666666666696</v>
      </c>
      <c r="G20" s="76">
        <f t="shared" si="6"/>
        <v>0.6875</v>
      </c>
      <c r="H20" s="77">
        <f t="shared" si="14"/>
        <v>5554701.2999999998</v>
      </c>
      <c r="I20" s="77">
        <v>5558344.4000000004</v>
      </c>
      <c r="J20" s="77">
        <f t="shared" si="12"/>
        <v>3643.1000000005588</v>
      </c>
      <c r="K20" s="91">
        <f t="shared" si="13"/>
        <v>151.79583333335663</v>
      </c>
      <c r="L20" s="101"/>
    </row>
    <row r="21" spans="1:14">
      <c r="A21" s="78">
        <f t="shared" si="4"/>
        <v>15</v>
      </c>
      <c r="B21" s="74">
        <f t="shared" si="4"/>
        <v>46127</v>
      </c>
      <c r="C21" s="74">
        <f t="shared" si="1"/>
        <v>46127</v>
      </c>
      <c r="D21" s="75">
        <v>0.29166666666666702</v>
      </c>
      <c r="E21" s="74">
        <f t="shared" si="5"/>
        <v>46127</v>
      </c>
      <c r="F21" s="75">
        <v>0.97916666666666696</v>
      </c>
      <c r="G21" s="76">
        <f t="shared" si="6"/>
        <v>0.6875</v>
      </c>
      <c r="H21" s="77">
        <f t="shared" si="14"/>
        <v>5558344.4000000004</v>
      </c>
      <c r="I21" s="77">
        <v>5562508</v>
      </c>
      <c r="J21" s="77">
        <f t="shared" si="12"/>
        <v>4163.5999999996275</v>
      </c>
      <c r="K21" s="91">
        <f t="shared" si="13"/>
        <v>173.4833333333178</v>
      </c>
      <c r="L21" s="101"/>
    </row>
    <row r="22" spans="1:14">
      <c r="A22" s="78">
        <f t="shared" si="4"/>
        <v>16</v>
      </c>
      <c r="B22" s="74">
        <f t="shared" si="4"/>
        <v>46128</v>
      </c>
      <c r="C22" s="74">
        <f t="shared" si="1"/>
        <v>46128</v>
      </c>
      <c r="D22" s="75">
        <v>0.29166666666666702</v>
      </c>
      <c r="E22" s="74">
        <f t="shared" si="5"/>
        <v>46128</v>
      </c>
      <c r="F22" s="75">
        <v>0.97916666666666696</v>
      </c>
      <c r="G22" s="76">
        <f t="shared" si="6"/>
        <v>0.6875</v>
      </c>
      <c r="H22" s="77">
        <f t="shared" si="14"/>
        <v>5562508</v>
      </c>
      <c r="I22" s="77">
        <v>5566764.7000000002</v>
      </c>
      <c r="J22" s="77">
        <f t="shared" si="12"/>
        <v>4256.7000000001863</v>
      </c>
      <c r="K22" s="91">
        <f t="shared" si="13"/>
        <v>177.36250000000777</v>
      </c>
      <c r="L22" s="101"/>
    </row>
    <row r="23" spans="1:14">
      <c r="A23" s="78">
        <f t="shared" si="4"/>
        <v>17</v>
      </c>
      <c r="B23" s="74">
        <f t="shared" si="4"/>
        <v>46129</v>
      </c>
      <c r="C23" s="74">
        <f t="shared" si="1"/>
        <v>46129</v>
      </c>
      <c r="D23" s="75">
        <v>0.29166666666666702</v>
      </c>
      <c r="E23" s="74">
        <f t="shared" si="5"/>
        <v>46129</v>
      </c>
      <c r="F23" s="75">
        <v>0.97916666666666696</v>
      </c>
      <c r="G23" s="76">
        <f t="shared" si="6"/>
        <v>0.6875</v>
      </c>
      <c r="H23" s="77">
        <f t="shared" si="14"/>
        <v>5566764.7000000002</v>
      </c>
      <c r="I23" s="77">
        <v>5571216.5999999996</v>
      </c>
      <c r="J23" s="77">
        <f t="shared" si="12"/>
        <v>4451.8999999994412</v>
      </c>
      <c r="K23" s="91">
        <f t="shared" si="13"/>
        <v>185.49583333331006</v>
      </c>
      <c r="L23" s="101"/>
    </row>
    <row r="24" spans="1:14">
      <c r="A24" s="78">
        <f t="shared" si="4"/>
        <v>18</v>
      </c>
      <c r="B24" s="74">
        <f t="shared" si="4"/>
        <v>46130</v>
      </c>
      <c r="C24" s="74">
        <f t="shared" si="1"/>
        <v>46130</v>
      </c>
      <c r="D24" s="75">
        <v>0.29166666666666702</v>
      </c>
      <c r="E24" s="74">
        <f t="shared" si="5"/>
        <v>46130</v>
      </c>
      <c r="F24" s="75">
        <v>0.97916666666666696</v>
      </c>
      <c r="G24" s="76">
        <f t="shared" si="6"/>
        <v>0.6875</v>
      </c>
      <c r="H24" s="77">
        <f t="shared" si="14"/>
        <v>5571216.5999999996</v>
      </c>
      <c r="I24" s="77">
        <v>5575236.2999999998</v>
      </c>
      <c r="J24" s="77">
        <f t="shared" si="12"/>
        <v>4019.7000000001863</v>
      </c>
      <c r="K24" s="91">
        <f t="shared" si="13"/>
        <v>167.48750000000777</v>
      </c>
      <c r="L24" s="101"/>
    </row>
    <row r="25" spans="1:14">
      <c r="A25" s="78">
        <f t="shared" ref="A25:B36" si="17">A24+1</f>
        <v>19</v>
      </c>
      <c r="B25" s="74">
        <f t="shared" si="17"/>
        <v>46131</v>
      </c>
      <c r="C25" s="74">
        <f t="shared" si="1"/>
        <v>46131</v>
      </c>
      <c r="D25" s="75">
        <v>0.29166666666666702</v>
      </c>
      <c r="E25" s="74">
        <f t="shared" si="5"/>
        <v>46131</v>
      </c>
      <c r="F25" s="75">
        <v>0.97916666666666696</v>
      </c>
      <c r="G25" s="76">
        <f t="shared" si="6"/>
        <v>0.6875</v>
      </c>
      <c r="H25" s="77">
        <f t="shared" si="14"/>
        <v>5575236.2999999998</v>
      </c>
      <c r="I25" s="77">
        <v>5575236.2999999998</v>
      </c>
      <c r="J25" s="77">
        <f t="shared" si="12"/>
        <v>0</v>
      </c>
      <c r="K25" s="91">
        <f t="shared" si="13"/>
        <v>0</v>
      </c>
      <c r="L25" s="101" t="s">
        <v>180</v>
      </c>
    </row>
    <row r="26" spans="1:14">
      <c r="A26" s="78">
        <f t="shared" si="17"/>
        <v>20</v>
      </c>
      <c r="B26" s="74">
        <f t="shared" si="17"/>
        <v>46132</v>
      </c>
      <c r="C26" s="74">
        <f t="shared" si="1"/>
        <v>46132</v>
      </c>
      <c r="D26" s="75">
        <v>0.29166666666666702</v>
      </c>
      <c r="E26" s="74">
        <f t="shared" si="5"/>
        <v>46132</v>
      </c>
      <c r="F26" s="75">
        <v>0.97916666666666696</v>
      </c>
      <c r="G26" s="76">
        <f t="shared" si="6"/>
        <v>0.6875</v>
      </c>
      <c r="H26" s="77">
        <f t="shared" si="14"/>
        <v>5575236.2999999998</v>
      </c>
      <c r="I26" s="77">
        <v>5579711.0999999996</v>
      </c>
      <c r="J26" s="77">
        <f t="shared" ref="J26" si="18">I26-H26</f>
        <v>4474.7999999998137</v>
      </c>
      <c r="K26" s="91">
        <f t="shared" ref="K26" si="19">J26/24</f>
        <v>186.44999999999223</v>
      </c>
      <c r="L26" s="101"/>
    </row>
    <row r="27" spans="1:14">
      <c r="A27" s="78">
        <f t="shared" si="17"/>
        <v>21</v>
      </c>
      <c r="B27" s="74">
        <f t="shared" si="17"/>
        <v>46133</v>
      </c>
      <c r="C27" s="74">
        <f t="shared" si="1"/>
        <v>46133</v>
      </c>
      <c r="D27" s="75">
        <v>0.29166666666666702</v>
      </c>
      <c r="E27" s="74">
        <f t="shared" si="5"/>
        <v>46133</v>
      </c>
      <c r="F27" s="75">
        <v>0.97916666666666696</v>
      </c>
      <c r="G27" s="76">
        <f t="shared" si="6"/>
        <v>0.6875</v>
      </c>
      <c r="H27" s="77">
        <f t="shared" si="14"/>
        <v>5579711.0999999996</v>
      </c>
      <c r="I27" s="77">
        <v>5584449.7000000002</v>
      </c>
      <c r="J27" s="77">
        <f t="shared" si="12"/>
        <v>4738.6000000005588</v>
      </c>
      <c r="K27" s="91">
        <f t="shared" si="13"/>
        <v>197.44166666668994</v>
      </c>
      <c r="L27" s="101"/>
    </row>
    <row r="28" spans="1:14">
      <c r="A28" s="78">
        <f t="shared" si="17"/>
        <v>22</v>
      </c>
      <c r="B28" s="74">
        <f t="shared" si="17"/>
        <v>46134</v>
      </c>
      <c r="C28" s="74">
        <f t="shared" si="1"/>
        <v>46134</v>
      </c>
      <c r="D28" s="75">
        <v>0.29166666666666702</v>
      </c>
      <c r="E28" s="74">
        <f t="shared" si="5"/>
        <v>46134</v>
      </c>
      <c r="F28" s="75">
        <v>0.97916666666666696</v>
      </c>
      <c r="G28" s="76">
        <f t="shared" si="6"/>
        <v>0.6875</v>
      </c>
      <c r="H28" s="77">
        <f t="shared" si="14"/>
        <v>5584449.7000000002</v>
      </c>
      <c r="I28" s="77">
        <v>5589317</v>
      </c>
      <c r="J28" s="77">
        <f t="shared" si="12"/>
        <v>4867.2999999998137</v>
      </c>
      <c r="K28" s="91">
        <f t="shared" si="13"/>
        <v>202.80416666665892</v>
      </c>
      <c r="L28" s="101"/>
    </row>
    <row r="29" spans="1:14">
      <c r="A29" s="78">
        <f t="shared" si="17"/>
        <v>23</v>
      </c>
      <c r="B29" s="74">
        <f t="shared" si="17"/>
        <v>46135</v>
      </c>
      <c r="C29" s="74">
        <f t="shared" si="1"/>
        <v>46135</v>
      </c>
      <c r="D29" s="75">
        <v>0.29166666666666702</v>
      </c>
      <c r="E29" s="74">
        <f t="shared" si="5"/>
        <v>46135</v>
      </c>
      <c r="F29" s="75">
        <v>0.97916666666666696</v>
      </c>
      <c r="G29" s="76">
        <f t="shared" si="6"/>
        <v>0.6875</v>
      </c>
      <c r="H29" s="77">
        <f t="shared" si="14"/>
        <v>5589317</v>
      </c>
      <c r="I29" s="77">
        <v>5594648.4000000004</v>
      </c>
      <c r="J29" s="77">
        <f t="shared" si="12"/>
        <v>5331.4000000003725</v>
      </c>
      <c r="K29" s="91">
        <f t="shared" si="13"/>
        <v>222.1416666666822</v>
      </c>
      <c r="L29" s="101"/>
    </row>
    <row r="30" spans="1:14">
      <c r="A30" s="78">
        <f t="shared" si="17"/>
        <v>24</v>
      </c>
      <c r="B30" s="74">
        <f t="shared" si="17"/>
        <v>46136</v>
      </c>
      <c r="C30" s="74">
        <f t="shared" si="1"/>
        <v>46136</v>
      </c>
      <c r="D30" s="75">
        <v>0.29166666666666702</v>
      </c>
      <c r="E30" s="74">
        <f t="shared" si="5"/>
        <v>46136</v>
      </c>
      <c r="F30" s="75">
        <v>0.97916666666666696</v>
      </c>
      <c r="G30" s="76">
        <f t="shared" si="6"/>
        <v>0.6875</v>
      </c>
      <c r="H30" s="77">
        <f t="shared" si="14"/>
        <v>5594648.4000000004</v>
      </c>
      <c r="I30" s="77">
        <v>5599407.7000000002</v>
      </c>
      <c r="J30" s="77">
        <f t="shared" si="12"/>
        <v>4759.2999999998137</v>
      </c>
      <c r="K30" s="91">
        <f t="shared" si="13"/>
        <v>198.30416666665892</v>
      </c>
      <c r="L30" s="101"/>
    </row>
    <row r="31" spans="1:14">
      <c r="A31" s="78">
        <f t="shared" si="17"/>
        <v>25</v>
      </c>
      <c r="B31" s="74">
        <f t="shared" si="17"/>
        <v>46137</v>
      </c>
      <c r="C31" s="74">
        <f t="shared" si="1"/>
        <v>46137</v>
      </c>
      <c r="D31" s="75">
        <v>0.29166666666666702</v>
      </c>
      <c r="E31" s="74">
        <f t="shared" si="5"/>
        <v>46137</v>
      </c>
      <c r="F31" s="75">
        <v>0.97916666666666696</v>
      </c>
      <c r="G31" s="76">
        <f t="shared" si="6"/>
        <v>0.6875</v>
      </c>
      <c r="H31" s="77">
        <f t="shared" si="14"/>
        <v>5599407.7000000002</v>
      </c>
      <c r="I31" s="77">
        <v>5599407.7000000002</v>
      </c>
      <c r="J31" s="77">
        <f t="shared" si="12"/>
        <v>0</v>
      </c>
      <c r="K31" s="91">
        <f t="shared" si="13"/>
        <v>0</v>
      </c>
      <c r="L31" s="560" t="s">
        <v>180</v>
      </c>
    </row>
    <row r="32" spans="1:14">
      <c r="A32" s="78">
        <f t="shared" si="17"/>
        <v>26</v>
      </c>
      <c r="B32" s="74">
        <f t="shared" si="17"/>
        <v>46138</v>
      </c>
      <c r="C32" s="74">
        <f t="shared" si="1"/>
        <v>46138</v>
      </c>
      <c r="D32" s="75">
        <v>0.29166666666666702</v>
      </c>
      <c r="E32" s="74">
        <f t="shared" si="5"/>
        <v>46138</v>
      </c>
      <c r="F32" s="75">
        <v>0.97916666666666696</v>
      </c>
      <c r="G32" s="76">
        <f t="shared" si="6"/>
        <v>0.6875</v>
      </c>
      <c r="H32" s="77">
        <f t="shared" si="14"/>
        <v>5599407.7000000002</v>
      </c>
      <c r="I32" s="77">
        <v>5599407.7000000002</v>
      </c>
      <c r="J32" s="77">
        <f t="shared" ref="J32" si="20">I32-H32</f>
        <v>0</v>
      </c>
      <c r="K32" s="91">
        <f t="shared" ref="K32" si="21">J32/24</f>
        <v>0</v>
      </c>
      <c r="L32" s="560" t="s">
        <v>180</v>
      </c>
    </row>
    <row r="33" spans="1:12">
      <c r="A33" s="78">
        <f t="shared" si="17"/>
        <v>27</v>
      </c>
      <c r="B33" s="74">
        <f t="shared" si="17"/>
        <v>46139</v>
      </c>
      <c r="C33" s="74">
        <f t="shared" si="1"/>
        <v>46139</v>
      </c>
      <c r="D33" s="75">
        <v>0.29166666666666702</v>
      </c>
      <c r="E33" s="74">
        <f t="shared" si="5"/>
        <v>46139</v>
      </c>
      <c r="F33" s="75">
        <v>0.97916666666666696</v>
      </c>
      <c r="G33" s="76">
        <f t="shared" si="6"/>
        <v>0.6875</v>
      </c>
      <c r="H33" s="77">
        <f t="shared" si="14"/>
        <v>5599407.7000000002</v>
      </c>
      <c r="I33" s="208">
        <v>5604500.5999999996</v>
      </c>
      <c r="J33" s="77">
        <f t="shared" si="12"/>
        <v>5092.8999999994412</v>
      </c>
      <c r="K33" s="91">
        <f t="shared" si="13"/>
        <v>212.20416666664337</v>
      </c>
      <c r="L33" s="101"/>
    </row>
    <row r="34" spans="1:12">
      <c r="A34" s="78">
        <f t="shared" si="17"/>
        <v>28</v>
      </c>
      <c r="B34" s="74">
        <f t="shared" si="17"/>
        <v>46140</v>
      </c>
      <c r="C34" s="74">
        <f t="shared" si="1"/>
        <v>46140</v>
      </c>
      <c r="D34" s="75">
        <v>0.29166666666666702</v>
      </c>
      <c r="E34" s="74">
        <f t="shared" si="5"/>
        <v>46140</v>
      </c>
      <c r="F34" s="75">
        <v>0.97916666666666696</v>
      </c>
      <c r="G34" s="76">
        <f t="shared" si="6"/>
        <v>0.6875</v>
      </c>
      <c r="H34" s="77">
        <f t="shared" si="14"/>
        <v>5604500.5999999996</v>
      </c>
      <c r="I34" s="208">
        <v>5609216.5</v>
      </c>
      <c r="J34" s="77">
        <f t="shared" si="12"/>
        <v>4715.9000000003725</v>
      </c>
      <c r="K34" s="91">
        <f t="shared" si="13"/>
        <v>196.49583333334886</v>
      </c>
      <c r="L34" s="101"/>
    </row>
    <row r="35" spans="1:12">
      <c r="A35" s="78">
        <f t="shared" si="17"/>
        <v>29</v>
      </c>
      <c r="B35" s="74">
        <f t="shared" si="17"/>
        <v>46141</v>
      </c>
      <c r="C35" s="74">
        <f t="shared" si="1"/>
        <v>46141</v>
      </c>
      <c r="D35" s="75">
        <v>0.29166666666666702</v>
      </c>
      <c r="E35" s="74">
        <f t="shared" si="5"/>
        <v>46141</v>
      </c>
      <c r="F35" s="75">
        <v>0.97916666666666696</v>
      </c>
      <c r="G35" s="76">
        <f t="shared" si="6"/>
        <v>0.6875</v>
      </c>
      <c r="H35" s="77">
        <f t="shared" si="14"/>
        <v>5609216.5</v>
      </c>
      <c r="I35" s="208">
        <v>5613834</v>
      </c>
      <c r="J35" s="77">
        <f t="shared" si="12"/>
        <v>4617.5</v>
      </c>
      <c r="K35" s="91">
        <f t="shared" si="13"/>
        <v>192.39583333333334</v>
      </c>
      <c r="L35" s="101"/>
    </row>
    <row r="36" spans="1:12">
      <c r="A36" s="78">
        <f t="shared" si="17"/>
        <v>30</v>
      </c>
      <c r="B36" s="74">
        <f t="shared" si="17"/>
        <v>46142</v>
      </c>
      <c r="C36" s="74">
        <f t="shared" si="1"/>
        <v>46142</v>
      </c>
      <c r="D36" s="75">
        <v>0.29166666666666702</v>
      </c>
      <c r="E36" s="74">
        <f t="shared" si="5"/>
        <v>46142</v>
      </c>
      <c r="F36" s="75">
        <v>0.97916666666666696</v>
      </c>
      <c r="G36" s="76">
        <f t="shared" si="6"/>
        <v>0.6875</v>
      </c>
      <c r="H36" s="77">
        <f t="shared" si="14"/>
        <v>5613834</v>
      </c>
      <c r="I36" s="208">
        <v>5618657.9000000004</v>
      </c>
      <c r="J36" s="77">
        <f t="shared" si="12"/>
        <v>4823.9000000003725</v>
      </c>
      <c r="K36" s="91">
        <f t="shared" si="13"/>
        <v>200.99583333334886</v>
      </c>
      <c r="L36" s="101"/>
    </row>
    <row r="37" spans="1:12">
      <c r="A37" s="78"/>
      <c r="B37" s="74"/>
      <c r="C37" s="74"/>
      <c r="D37" s="75"/>
      <c r="E37" s="74"/>
      <c r="F37" s="75"/>
      <c r="G37" s="76"/>
      <c r="H37" s="77"/>
      <c r="I37" s="208"/>
      <c r="J37" s="77"/>
      <c r="K37" s="91"/>
      <c r="L37" s="36"/>
    </row>
    <row r="38" spans="1:12">
      <c r="A38" s="78"/>
      <c r="B38" s="74"/>
      <c r="C38" s="74"/>
      <c r="D38" s="75"/>
      <c r="E38" s="74"/>
      <c r="F38" s="75"/>
      <c r="G38" s="76"/>
      <c r="H38" s="77"/>
      <c r="I38" s="208"/>
      <c r="J38" s="77"/>
      <c r="K38" s="91"/>
      <c r="L38" s="36"/>
    </row>
    <row r="39" spans="1:12">
      <c r="A39" s="78"/>
      <c r="B39" s="74"/>
      <c r="C39" s="74"/>
      <c r="D39" s="75"/>
      <c r="E39" s="74"/>
      <c r="F39" s="75"/>
      <c r="G39" s="76"/>
      <c r="H39" s="77"/>
      <c r="I39" s="208"/>
      <c r="J39" s="77"/>
      <c r="K39" s="91"/>
      <c r="L39" s="101"/>
    </row>
    <row r="40" spans="1:12">
      <c r="A40" s="82" t="s">
        <v>7</v>
      </c>
      <c r="B40" s="83"/>
      <c r="C40" s="83"/>
      <c r="D40" s="83"/>
      <c r="E40" s="83"/>
      <c r="F40" s="83"/>
      <c r="G40" s="84">
        <f>SUM(G7:G39)</f>
        <v>20.552083333333332</v>
      </c>
      <c r="H40" s="85"/>
      <c r="I40" s="85"/>
      <c r="J40" s="93">
        <f>SUM(J7:J39)</f>
        <v>98831.5</v>
      </c>
      <c r="K40" s="93">
        <f>AVERAGE(K7:K39)</f>
        <v>137.26597222222225</v>
      </c>
      <c r="L40" s="94"/>
    </row>
    <row r="41" spans="1:12">
      <c r="A41" s="86" t="s">
        <v>127</v>
      </c>
      <c r="B41" s="87"/>
      <c r="C41" s="87"/>
      <c r="D41" s="87"/>
      <c r="E41" s="87"/>
      <c r="F41" s="87"/>
      <c r="G41" s="88">
        <f>G40/SUMPRODUCT((G7:G39&gt;0)*1)</f>
        <v>0.6850694444444444</v>
      </c>
      <c r="H41" s="89"/>
      <c r="I41" s="89"/>
      <c r="J41" s="89"/>
      <c r="K41" s="89">
        <f>K40/SUMPRODUCT((K7:K39&gt;0)*1)</f>
        <v>6.2393623737373751</v>
      </c>
      <c r="L41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80" zoomScaleNormal="80" workbookViewId="0">
      <pane xSplit="3" ySplit="6" topLeftCell="D7" activePane="bottomRight" state="frozen"/>
      <selection pane="topRight"/>
      <selection pane="bottomLeft"/>
      <selection pane="bottomRigh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149</v>
      </c>
      <c r="D1" s="5"/>
      <c r="E1" s="5"/>
      <c r="F1" s="5"/>
    </row>
    <row r="2" spans="1:12">
      <c r="B2" s="5"/>
      <c r="C2" s="149" t="s">
        <v>38</v>
      </c>
      <c r="D2" s="5"/>
      <c r="E2" s="5"/>
      <c r="F2" s="5"/>
      <c r="L2" s="98" t="s">
        <v>151</v>
      </c>
    </row>
    <row r="3" spans="1:12">
      <c r="B3" s="5"/>
      <c r="C3" s="6" t="str">
        <f>PCIM!C3</f>
        <v>Bulan April 2026</v>
      </c>
      <c r="D3" s="5"/>
      <c r="E3" s="5"/>
      <c r="F3" s="5"/>
    </row>
    <row r="4" spans="1:12">
      <c r="B4" s="8"/>
      <c r="C4" s="47">
        <f>'Summary sales'!A4</f>
        <v>46113</v>
      </c>
      <c r="D4" s="8"/>
      <c r="E4" s="5"/>
      <c r="F4" s="5"/>
      <c r="J4" s="5" t="s">
        <v>152</v>
      </c>
      <c r="K4" s="28">
        <f>MAX(K7:K39)</f>
        <v>203.45125000000067</v>
      </c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62" t="s">
        <v>156</v>
      </c>
      <c r="I5" s="663"/>
      <c r="J5" s="675" t="s">
        <v>157</v>
      </c>
      <c r="K5" s="679" t="s">
        <v>158</v>
      </c>
      <c r="L5" s="673" t="s">
        <v>159</v>
      </c>
    </row>
    <row r="6" spans="1:12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209" t="s">
        <v>154</v>
      </c>
      <c r="J6" s="678"/>
      <c r="K6" s="680"/>
      <c r="L6" s="674"/>
    </row>
    <row r="7" spans="1:12">
      <c r="A7" s="72">
        <v>1</v>
      </c>
      <c r="B7" s="73">
        <f>C4</f>
        <v>46113</v>
      </c>
      <c r="C7" s="73">
        <f>C4</f>
        <v>46113</v>
      </c>
      <c r="D7" s="207">
        <v>0.29166666666666702</v>
      </c>
      <c r="E7" s="73">
        <f>C7</f>
        <v>46113</v>
      </c>
      <c r="F7" s="75">
        <v>0.70833333333333304</v>
      </c>
      <c r="G7" s="76">
        <f>IFERROR(((E7-C7)+(F7-D7)),"")</f>
        <v>0.41666666666666602</v>
      </c>
      <c r="H7" s="208">
        <v>128843.13</v>
      </c>
      <c r="I7" s="208">
        <v>133614.41</v>
      </c>
      <c r="J7" s="77">
        <f t="shared" ref="J7:J12" si="0">I7-H7</f>
        <v>4771.2799999999988</v>
      </c>
      <c r="K7" s="91">
        <f t="shared" ref="K7:K12" si="1">J7/24</f>
        <v>198.80333333333328</v>
      </c>
      <c r="L7" s="99"/>
    </row>
    <row r="8" spans="1:12">
      <c r="A8" s="78">
        <f>A7+1</f>
        <v>2</v>
      </c>
      <c r="B8" s="74">
        <f>B7+1</f>
        <v>46114</v>
      </c>
      <c r="C8" s="74">
        <f t="shared" ref="C8:C36" si="2">B8</f>
        <v>46114</v>
      </c>
      <c r="D8" s="75">
        <f>D7</f>
        <v>0.29166666666666702</v>
      </c>
      <c r="E8" s="74">
        <f>C8</f>
        <v>46114</v>
      </c>
      <c r="F8" s="75">
        <v>0.70833333333333304</v>
      </c>
      <c r="G8" s="76">
        <f>IFERROR(((E8-C8)+(F8-D8)),"")</f>
        <v>0.41666666666666602</v>
      </c>
      <c r="H8" s="77">
        <f t="shared" ref="H8:H13" si="3">I7</f>
        <v>133614.41</v>
      </c>
      <c r="I8" s="77">
        <v>138249.84</v>
      </c>
      <c r="J8" s="77">
        <f t="shared" si="0"/>
        <v>4635.429999999993</v>
      </c>
      <c r="K8" s="91">
        <f t="shared" si="1"/>
        <v>193.14291666666637</v>
      </c>
      <c r="L8" s="101"/>
    </row>
    <row r="9" spans="1:12">
      <c r="A9" s="78">
        <f t="shared" ref="A9:B24" si="4">A8+1</f>
        <v>3</v>
      </c>
      <c r="B9" s="74">
        <f t="shared" si="4"/>
        <v>46115</v>
      </c>
      <c r="C9" s="74">
        <f t="shared" si="2"/>
        <v>46115</v>
      </c>
      <c r="D9" s="75">
        <f t="shared" ref="D9:D36" si="5">D8</f>
        <v>0.29166666666666702</v>
      </c>
      <c r="E9" s="74">
        <f t="shared" ref="E9:E36" si="6">C9</f>
        <v>46115</v>
      </c>
      <c r="F9" s="75">
        <v>0.70833333333333304</v>
      </c>
      <c r="G9" s="76">
        <f>IFERROR(((E9-C9)+(F9-D9)),"")</f>
        <v>0.41666666666666602</v>
      </c>
      <c r="H9" s="77">
        <f t="shared" si="3"/>
        <v>138249.84</v>
      </c>
      <c r="I9" s="77">
        <v>138249.84</v>
      </c>
      <c r="J9" s="77">
        <f t="shared" si="0"/>
        <v>0</v>
      </c>
      <c r="K9" s="91">
        <f t="shared" si="1"/>
        <v>0</v>
      </c>
      <c r="L9" s="101" t="s">
        <v>169</v>
      </c>
    </row>
    <row r="10" spans="1:12">
      <c r="A10" s="78">
        <f t="shared" si="4"/>
        <v>4</v>
      </c>
      <c r="B10" s="74">
        <f t="shared" si="4"/>
        <v>46116</v>
      </c>
      <c r="C10" s="74">
        <f t="shared" si="2"/>
        <v>46116</v>
      </c>
      <c r="D10" s="75">
        <f t="shared" si="5"/>
        <v>0.29166666666666702</v>
      </c>
      <c r="E10" s="74">
        <f t="shared" si="6"/>
        <v>46116</v>
      </c>
      <c r="F10" s="75">
        <v>0.70833333333333304</v>
      </c>
      <c r="G10" s="76">
        <f>IFERROR(((E10-C10)+(F10-D10)),"")</f>
        <v>0.41666666666666602</v>
      </c>
      <c r="H10" s="77">
        <f t="shared" si="3"/>
        <v>138249.84</v>
      </c>
      <c r="I10" s="77">
        <v>138249.84</v>
      </c>
      <c r="J10" s="77">
        <f t="shared" si="0"/>
        <v>0</v>
      </c>
      <c r="K10" s="91">
        <f t="shared" si="1"/>
        <v>0</v>
      </c>
      <c r="L10" s="101" t="s">
        <v>169</v>
      </c>
    </row>
    <row r="11" spans="1:12">
      <c r="A11" s="78">
        <f t="shared" si="4"/>
        <v>5</v>
      </c>
      <c r="B11" s="74">
        <f t="shared" si="4"/>
        <v>46117</v>
      </c>
      <c r="C11" s="74">
        <f t="shared" si="2"/>
        <v>46117</v>
      </c>
      <c r="D11" s="75">
        <f t="shared" si="5"/>
        <v>0.29166666666666702</v>
      </c>
      <c r="E11" s="74">
        <f t="shared" si="6"/>
        <v>46117</v>
      </c>
      <c r="F11" s="75">
        <v>0.70833333333333304</v>
      </c>
      <c r="G11" s="76">
        <f t="shared" ref="G11:G36" si="7">IFERROR(((E11-C11)+(F11-D11)),"")</f>
        <v>0.41666666666666602</v>
      </c>
      <c r="H11" s="77">
        <f t="shared" si="3"/>
        <v>138249.84</v>
      </c>
      <c r="I11" s="77">
        <v>138249.84</v>
      </c>
      <c r="J11" s="77">
        <f t="shared" si="0"/>
        <v>0</v>
      </c>
      <c r="K11" s="91">
        <f t="shared" si="1"/>
        <v>0</v>
      </c>
      <c r="L11" s="101" t="s">
        <v>169</v>
      </c>
    </row>
    <row r="12" spans="1:12">
      <c r="A12" s="78">
        <f t="shared" si="4"/>
        <v>6</v>
      </c>
      <c r="B12" s="74">
        <f t="shared" si="4"/>
        <v>46118</v>
      </c>
      <c r="C12" s="74">
        <f t="shared" si="2"/>
        <v>46118</v>
      </c>
      <c r="D12" s="75">
        <f t="shared" si="5"/>
        <v>0.29166666666666702</v>
      </c>
      <c r="E12" s="74">
        <f t="shared" si="6"/>
        <v>46118</v>
      </c>
      <c r="F12" s="75">
        <v>0.70833333333333304</v>
      </c>
      <c r="G12" s="76">
        <f t="shared" si="7"/>
        <v>0.41666666666666602</v>
      </c>
      <c r="H12" s="77">
        <f t="shared" si="3"/>
        <v>138249.84</v>
      </c>
      <c r="I12" s="77">
        <v>142932.51</v>
      </c>
      <c r="J12" s="77">
        <f t="shared" si="0"/>
        <v>4682.6700000000128</v>
      </c>
      <c r="K12" s="91">
        <f t="shared" si="1"/>
        <v>195.11125000000052</v>
      </c>
      <c r="L12" s="101"/>
    </row>
    <row r="13" spans="1:12">
      <c r="A13" s="78">
        <f t="shared" si="4"/>
        <v>7</v>
      </c>
      <c r="B13" s="74">
        <f t="shared" si="4"/>
        <v>46119</v>
      </c>
      <c r="C13" s="74">
        <f t="shared" si="2"/>
        <v>46119</v>
      </c>
      <c r="D13" s="75">
        <f t="shared" si="5"/>
        <v>0.29166666666666702</v>
      </c>
      <c r="E13" s="74">
        <f t="shared" si="6"/>
        <v>46119</v>
      </c>
      <c r="F13" s="75">
        <v>0.70833333333333304</v>
      </c>
      <c r="G13" s="76">
        <f t="shared" si="7"/>
        <v>0.41666666666666602</v>
      </c>
      <c r="H13" s="77">
        <f t="shared" si="3"/>
        <v>142932.51</v>
      </c>
      <c r="I13" s="77">
        <v>147613.35</v>
      </c>
      <c r="J13" s="77">
        <f t="shared" ref="J13" si="8">I13-H13</f>
        <v>4680.8399999999965</v>
      </c>
      <c r="K13" s="91">
        <f t="shared" ref="K13" si="9">J13/24</f>
        <v>195.03499999999985</v>
      </c>
      <c r="L13" s="101"/>
    </row>
    <row r="14" spans="1:12">
      <c r="A14" s="78">
        <f t="shared" si="4"/>
        <v>8</v>
      </c>
      <c r="B14" s="74">
        <f t="shared" si="4"/>
        <v>46120</v>
      </c>
      <c r="C14" s="74">
        <f t="shared" si="2"/>
        <v>46120</v>
      </c>
      <c r="D14" s="75">
        <f t="shared" si="5"/>
        <v>0.29166666666666702</v>
      </c>
      <c r="E14" s="74">
        <f t="shared" si="6"/>
        <v>46120</v>
      </c>
      <c r="F14" s="75">
        <v>0.70833333333333304</v>
      </c>
      <c r="G14" s="76">
        <f t="shared" si="7"/>
        <v>0.41666666666666602</v>
      </c>
      <c r="H14" s="77">
        <f t="shared" ref="H14:H17" si="10">I13</f>
        <v>147613.35</v>
      </c>
      <c r="I14" s="77">
        <v>150807.49</v>
      </c>
      <c r="J14" s="77">
        <f t="shared" ref="J14" si="11">I14-H14</f>
        <v>3194.1399999999849</v>
      </c>
      <c r="K14" s="91">
        <f t="shared" ref="K14" si="12">J14/24</f>
        <v>133.08916666666605</v>
      </c>
      <c r="L14" s="101"/>
    </row>
    <row r="15" spans="1:12">
      <c r="A15" s="78">
        <f t="shared" si="4"/>
        <v>9</v>
      </c>
      <c r="B15" s="74">
        <f t="shared" si="4"/>
        <v>46121</v>
      </c>
      <c r="C15" s="74">
        <f t="shared" si="2"/>
        <v>46121</v>
      </c>
      <c r="D15" s="75">
        <f t="shared" si="5"/>
        <v>0.29166666666666702</v>
      </c>
      <c r="E15" s="74">
        <f t="shared" si="6"/>
        <v>46121</v>
      </c>
      <c r="F15" s="75">
        <v>0.70833333333333304</v>
      </c>
      <c r="G15" s="76">
        <f t="shared" si="7"/>
        <v>0.41666666666666602</v>
      </c>
      <c r="H15" s="77">
        <f t="shared" si="10"/>
        <v>150807.49</v>
      </c>
      <c r="I15" s="77">
        <v>155234.35999999999</v>
      </c>
      <c r="J15" s="77">
        <f t="shared" ref="J15:J36" si="13">I15-H15</f>
        <v>4426.8699999999953</v>
      </c>
      <c r="K15" s="91">
        <f t="shared" ref="K15:K36" si="14">J15/24</f>
        <v>184.45291666666648</v>
      </c>
      <c r="L15" s="101"/>
    </row>
    <row r="16" spans="1:12">
      <c r="A16" s="78">
        <f t="shared" si="4"/>
        <v>10</v>
      </c>
      <c r="B16" s="74">
        <f t="shared" si="4"/>
        <v>46122</v>
      </c>
      <c r="C16" s="74">
        <f t="shared" si="2"/>
        <v>46122</v>
      </c>
      <c r="D16" s="75">
        <f t="shared" si="5"/>
        <v>0.29166666666666702</v>
      </c>
      <c r="E16" s="74">
        <f t="shared" si="6"/>
        <v>46122</v>
      </c>
      <c r="F16" s="75">
        <v>0.70833333333333304</v>
      </c>
      <c r="G16" s="76">
        <f t="shared" si="7"/>
        <v>0.41666666666666602</v>
      </c>
      <c r="H16" s="77">
        <f t="shared" si="10"/>
        <v>155234.35999999999</v>
      </c>
      <c r="I16" s="77">
        <v>157698.43</v>
      </c>
      <c r="J16" s="77">
        <f t="shared" si="13"/>
        <v>2464.070000000007</v>
      </c>
      <c r="K16" s="91">
        <f t="shared" si="14"/>
        <v>102.66958333333362</v>
      </c>
      <c r="L16" s="101"/>
    </row>
    <row r="17" spans="1:14">
      <c r="A17" s="78">
        <f t="shared" si="4"/>
        <v>11</v>
      </c>
      <c r="B17" s="74">
        <f t="shared" si="4"/>
        <v>46123</v>
      </c>
      <c r="C17" s="74">
        <f t="shared" si="2"/>
        <v>46123</v>
      </c>
      <c r="D17" s="75">
        <f t="shared" si="5"/>
        <v>0.29166666666666702</v>
      </c>
      <c r="E17" s="74">
        <f t="shared" si="6"/>
        <v>46123</v>
      </c>
      <c r="F17" s="75">
        <v>0.70833333333333304</v>
      </c>
      <c r="G17" s="76">
        <f t="shared" si="7"/>
        <v>0.41666666666666602</v>
      </c>
      <c r="H17" s="77">
        <f t="shared" si="10"/>
        <v>157698.43</v>
      </c>
      <c r="I17" s="77">
        <v>157698.43</v>
      </c>
      <c r="J17" s="77">
        <f t="shared" si="13"/>
        <v>0</v>
      </c>
      <c r="K17" s="91">
        <f t="shared" si="14"/>
        <v>0</v>
      </c>
      <c r="L17" s="101" t="s">
        <v>169</v>
      </c>
    </row>
    <row r="18" spans="1:14">
      <c r="A18" s="78">
        <f t="shared" si="4"/>
        <v>12</v>
      </c>
      <c r="B18" s="74">
        <f t="shared" si="4"/>
        <v>46124</v>
      </c>
      <c r="C18" s="74">
        <f t="shared" si="2"/>
        <v>46124</v>
      </c>
      <c r="D18" s="75">
        <f t="shared" si="5"/>
        <v>0.29166666666666702</v>
      </c>
      <c r="E18" s="74">
        <f t="shared" si="6"/>
        <v>46124</v>
      </c>
      <c r="F18" s="75">
        <v>0.70833333333333304</v>
      </c>
      <c r="G18" s="76">
        <f t="shared" si="7"/>
        <v>0.41666666666666602</v>
      </c>
      <c r="H18" s="77">
        <f t="shared" ref="H18:H31" si="15">I17</f>
        <v>157698.43</v>
      </c>
      <c r="I18" s="77">
        <v>157698.43</v>
      </c>
      <c r="J18" s="77">
        <f t="shared" ref="J18" si="16">I18-H18</f>
        <v>0</v>
      </c>
      <c r="K18" s="91">
        <f t="shared" ref="K18" si="17">J18/24</f>
        <v>0</v>
      </c>
      <c r="L18" s="101" t="s">
        <v>169</v>
      </c>
    </row>
    <row r="19" spans="1:14">
      <c r="A19" s="78">
        <f t="shared" si="4"/>
        <v>13</v>
      </c>
      <c r="B19" s="74">
        <f t="shared" si="4"/>
        <v>46125</v>
      </c>
      <c r="C19" s="74">
        <f t="shared" si="2"/>
        <v>46125</v>
      </c>
      <c r="D19" s="75">
        <f t="shared" si="5"/>
        <v>0.29166666666666702</v>
      </c>
      <c r="E19" s="74">
        <f t="shared" si="6"/>
        <v>46125</v>
      </c>
      <c r="F19" s="75">
        <v>0.70833333333333304</v>
      </c>
      <c r="G19" s="76">
        <f t="shared" si="7"/>
        <v>0.41666666666666602</v>
      </c>
      <c r="H19" s="77">
        <f t="shared" si="15"/>
        <v>157698.43</v>
      </c>
      <c r="I19" s="77">
        <v>162581.26</v>
      </c>
      <c r="J19" s="77">
        <f t="shared" si="13"/>
        <v>4882.8300000000163</v>
      </c>
      <c r="K19" s="91">
        <f t="shared" si="14"/>
        <v>203.45125000000067</v>
      </c>
      <c r="L19" s="101"/>
      <c r="N19" s="3"/>
    </row>
    <row r="20" spans="1:14">
      <c r="A20" s="78">
        <f t="shared" si="4"/>
        <v>14</v>
      </c>
      <c r="B20" s="74">
        <f t="shared" si="4"/>
        <v>46126</v>
      </c>
      <c r="C20" s="74">
        <f t="shared" si="2"/>
        <v>46126</v>
      </c>
      <c r="D20" s="75">
        <f t="shared" si="5"/>
        <v>0.29166666666666702</v>
      </c>
      <c r="E20" s="74">
        <f t="shared" si="6"/>
        <v>46126</v>
      </c>
      <c r="F20" s="75">
        <v>0.70833333333333304</v>
      </c>
      <c r="G20" s="76">
        <f t="shared" si="7"/>
        <v>0.41666666666666602</v>
      </c>
      <c r="H20" s="77">
        <f t="shared" si="15"/>
        <v>162581.26</v>
      </c>
      <c r="I20" s="77">
        <v>167425.26</v>
      </c>
      <c r="J20" s="77">
        <f t="shared" si="13"/>
        <v>4844</v>
      </c>
      <c r="K20" s="91">
        <f t="shared" si="14"/>
        <v>201.83333333333334</v>
      </c>
      <c r="L20" s="101"/>
    </row>
    <row r="21" spans="1:14">
      <c r="A21" s="78">
        <f t="shared" si="4"/>
        <v>15</v>
      </c>
      <c r="B21" s="74">
        <f t="shared" si="4"/>
        <v>46127</v>
      </c>
      <c r="C21" s="74">
        <f t="shared" si="2"/>
        <v>46127</v>
      </c>
      <c r="D21" s="75">
        <f t="shared" si="5"/>
        <v>0.29166666666666702</v>
      </c>
      <c r="E21" s="74">
        <f t="shared" si="6"/>
        <v>46127</v>
      </c>
      <c r="F21" s="75">
        <v>0.70833333333333304</v>
      </c>
      <c r="G21" s="76">
        <f t="shared" si="7"/>
        <v>0.41666666666666602</v>
      </c>
      <c r="H21" s="77">
        <f t="shared" si="15"/>
        <v>167425.26</v>
      </c>
      <c r="I21" s="77">
        <v>171929.31</v>
      </c>
      <c r="J21" s="77">
        <f t="shared" si="13"/>
        <v>4504.0499999999884</v>
      </c>
      <c r="K21" s="91">
        <f t="shared" si="14"/>
        <v>187.66874999999951</v>
      </c>
      <c r="L21" s="101"/>
    </row>
    <row r="22" spans="1:14">
      <c r="A22" s="78">
        <f t="shared" si="4"/>
        <v>16</v>
      </c>
      <c r="B22" s="74">
        <f t="shared" si="4"/>
        <v>46128</v>
      </c>
      <c r="C22" s="74">
        <f t="shared" si="2"/>
        <v>46128</v>
      </c>
      <c r="D22" s="75">
        <f t="shared" si="5"/>
        <v>0.29166666666666702</v>
      </c>
      <c r="E22" s="74">
        <f t="shared" si="6"/>
        <v>46128</v>
      </c>
      <c r="F22" s="75">
        <v>0.70833333333333304</v>
      </c>
      <c r="G22" s="76">
        <f t="shared" si="7"/>
        <v>0.41666666666666602</v>
      </c>
      <c r="H22" s="77">
        <f t="shared" si="15"/>
        <v>171929.31</v>
      </c>
      <c r="I22" s="77">
        <v>176643.74</v>
      </c>
      <c r="J22" s="77">
        <f t="shared" si="13"/>
        <v>4714.429999999993</v>
      </c>
      <c r="K22" s="91">
        <f t="shared" si="14"/>
        <v>196.43458333333305</v>
      </c>
      <c r="L22" s="101"/>
    </row>
    <row r="23" spans="1:14">
      <c r="A23" s="78">
        <f t="shared" si="4"/>
        <v>17</v>
      </c>
      <c r="B23" s="74">
        <f t="shared" si="4"/>
        <v>46129</v>
      </c>
      <c r="C23" s="74">
        <f t="shared" si="2"/>
        <v>46129</v>
      </c>
      <c r="D23" s="75">
        <f t="shared" si="5"/>
        <v>0.29166666666666702</v>
      </c>
      <c r="E23" s="74">
        <f t="shared" si="6"/>
        <v>46129</v>
      </c>
      <c r="F23" s="75">
        <v>0.70833333333333304</v>
      </c>
      <c r="G23" s="76">
        <f t="shared" si="7"/>
        <v>0.41666666666666602</v>
      </c>
      <c r="H23" s="77">
        <f t="shared" si="15"/>
        <v>176643.74</v>
      </c>
      <c r="I23" s="77">
        <v>179042.43</v>
      </c>
      <c r="J23" s="77">
        <f t="shared" si="13"/>
        <v>2398.6900000000023</v>
      </c>
      <c r="K23" s="91">
        <f t="shared" si="14"/>
        <v>99.945416666666759</v>
      </c>
      <c r="L23" s="101"/>
    </row>
    <row r="24" spans="1:14">
      <c r="A24" s="78">
        <f t="shared" si="4"/>
        <v>18</v>
      </c>
      <c r="B24" s="74">
        <f t="shared" si="4"/>
        <v>46130</v>
      </c>
      <c r="C24" s="74">
        <f t="shared" si="2"/>
        <v>46130</v>
      </c>
      <c r="D24" s="75">
        <f t="shared" si="5"/>
        <v>0.29166666666666702</v>
      </c>
      <c r="E24" s="74">
        <f t="shared" si="6"/>
        <v>46130</v>
      </c>
      <c r="F24" s="75">
        <v>0.70833333333333304</v>
      </c>
      <c r="G24" s="76">
        <f t="shared" si="7"/>
        <v>0.41666666666666602</v>
      </c>
      <c r="H24" s="77">
        <f t="shared" si="15"/>
        <v>179042.43</v>
      </c>
      <c r="I24" s="77">
        <v>179042.43</v>
      </c>
      <c r="J24" s="77">
        <f t="shared" si="13"/>
        <v>0</v>
      </c>
      <c r="K24" s="91">
        <f t="shared" si="14"/>
        <v>0</v>
      </c>
      <c r="L24" s="101" t="s">
        <v>169</v>
      </c>
    </row>
    <row r="25" spans="1:14">
      <c r="A25" s="78">
        <f t="shared" ref="A25:B36" si="18">A24+1</f>
        <v>19</v>
      </c>
      <c r="B25" s="74">
        <f t="shared" si="18"/>
        <v>46131</v>
      </c>
      <c r="C25" s="74">
        <f t="shared" si="2"/>
        <v>46131</v>
      </c>
      <c r="D25" s="75">
        <f t="shared" si="5"/>
        <v>0.29166666666666702</v>
      </c>
      <c r="E25" s="74">
        <f t="shared" si="6"/>
        <v>46131</v>
      </c>
      <c r="F25" s="75">
        <v>0.70833333333333304</v>
      </c>
      <c r="G25" s="76">
        <f t="shared" si="7"/>
        <v>0.41666666666666602</v>
      </c>
      <c r="H25" s="77">
        <f t="shared" si="15"/>
        <v>179042.43</v>
      </c>
      <c r="I25" s="77">
        <v>179042.43</v>
      </c>
      <c r="J25" s="77">
        <f t="shared" si="13"/>
        <v>0</v>
      </c>
      <c r="K25" s="91">
        <f t="shared" si="14"/>
        <v>0</v>
      </c>
      <c r="L25" s="101" t="s">
        <v>169</v>
      </c>
    </row>
    <row r="26" spans="1:14">
      <c r="A26" s="78">
        <f t="shared" si="18"/>
        <v>20</v>
      </c>
      <c r="B26" s="74">
        <f t="shared" si="18"/>
        <v>46132</v>
      </c>
      <c r="C26" s="74">
        <f t="shared" si="2"/>
        <v>46132</v>
      </c>
      <c r="D26" s="75">
        <f t="shared" si="5"/>
        <v>0.29166666666666702</v>
      </c>
      <c r="E26" s="74">
        <f t="shared" si="6"/>
        <v>46132</v>
      </c>
      <c r="F26" s="75">
        <v>0.95833333333333337</v>
      </c>
      <c r="G26" s="76">
        <f t="shared" si="7"/>
        <v>0.6666666666666663</v>
      </c>
      <c r="H26" s="77">
        <f t="shared" si="15"/>
        <v>179042.43</v>
      </c>
      <c r="I26" s="77">
        <v>182431.28</v>
      </c>
      <c r="J26" s="77">
        <f t="shared" si="13"/>
        <v>3388.8500000000058</v>
      </c>
      <c r="K26" s="91">
        <f t="shared" si="14"/>
        <v>141.20208333333358</v>
      </c>
      <c r="L26" s="101"/>
    </row>
    <row r="27" spans="1:14">
      <c r="A27" s="78">
        <f t="shared" si="18"/>
        <v>21</v>
      </c>
      <c r="B27" s="74">
        <f t="shared" si="18"/>
        <v>46133</v>
      </c>
      <c r="C27" s="74">
        <f t="shared" si="2"/>
        <v>46133</v>
      </c>
      <c r="D27" s="75">
        <f t="shared" si="5"/>
        <v>0.29166666666666702</v>
      </c>
      <c r="E27" s="74">
        <f t="shared" si="6"/>
        <v>46133</v>
      </c>
      <c r="F27" s="75">
        <v>0.95833333333333337</v>
      </c>
      <c r="G27" s="76">
        <f t="shared" si="7"/>
        <v>0.6666666666666663</v>
      </c>
      <c r="H27" s="77">
        <f t="shared" si="15"/>
        <v>182431.28</v>
      </c>
      <c r="I27" s="77">
        <v>185432.92</v>
      </c>
      <c r="J27" s="77">
        <f t="shared" si="13"/>
        <v>3001.640000000014</v>
      </c>
      <c r="K27" s="91">
        <f t="shared" si="14"/>
        <v>125.06833333333391</v>
      </c>
      <c r="L27" s="101"/>
    </row>
    <row r="28" spans="1:14">
      <c r="A28" s="78">
        <f t="shared" si="18"/>
        <v>22</v>
      </c>
      <c r="B28" s="74">
        <f t="shared" si="18"/>
        <v>46134</v>
      </c>
      <c r="C28" s="74">
        <f t="shared" si="2"/>
        <v>46134</v>
      </c>
      <c r="D28" s="75">
        <f t="shared" si="5"/>
        <v>0.29166666666666702</v>
      </c>
      <c r="E28" s="74">
        <f t="shared" si="6"/>
        <v>46134</v>
      </c>
      <c r="F28" s="75">
        <v>0.95833333333333337</v>
      </c>
      <c r="G28" s="76">
        <f t="shared" si="7"/>
        <v>0.6666666666666663</v>
      </c>
      <c r="H28" s="77">
        <f t="shared" si="15"/>
        <v>185432.92</v>
      </c>
      <c r="I28" s="77">
        <v>188278.49</v>
      </c>
      <c r="J28" s="77">
        <f t="shared" si="13"/>
        <v>2845.5699999999779</v>
      </c>
      <c r="K28" s="91">
        <f t="shared" si="14"/>
        <v>118.56541666666574</v>
      </c>
      <c r="L28" s="101"/>
    </row>
    <row r="29" spans="1:14">
      <c r="A29" s="78">
        <f t="shared" si="18"/>
        <v>23</v>
      </c>
      <c r="B29" s="74">
        <f t="shared" si="18"/>
        <v>46135</v>
      </c>
      <c r="C29" s="74">
        <f t="shared" si="2"/>
        <v>46135</v>
      </c>
      <c r="D29" s="75">
        <f t="shared" si="5"/>
        <v>0.29166666666666702</v>
      </c>
      <c r="E29" s="74">
        <f t="shared" si="6"/>
        <v>46135</v>
      </c>
      <c r="F29" s="75">
        <v>0.95833333333333337</v>
      </c>
      <c r="G29" s="76">
        <f t="shared" si="7"/>
        <v>0.6666666666666663</v>
      </c>
      <c r="H29" s="77">
        <f t="shared" si="15"/>
        <v>188278.49</v>
      </c>
      <c r="I29" s="77">
        <v>190707.26</v>
      </c>
      <c r="J29" s="77">
        <f t="shared" si="13"/>
        <v>2428.7700000000186</v>
      </c>
      <c r="K29" s="91">
        <f t="shared" si="14"/>
        <v>101.19875000000077</v>
      </c>
      <c r="L29" s="101"/>
    </row>
    <row r="30" spans="1:14">
      <c r="A30" s="78">
        <f t="shared" si="18"/>
        <v>24</v>
      </c>
      <c r="B30" s="74">
        <f t="shared" si="18"/>
        <v>46136</v>
      </c>
      <c r="C30" s="74">
        <f t="shared" si="2"/>
        <v>46136</v>
      </c>
      <c r="D30" s="75">
        <f t="shared" si="5"/>
        <v>0.29166666666666702</v>
      </c>
      <c r="E30" s="74">
        <f t="shared" si="6"/>
        <v>46136</v>
      </c>
      <c r="F30" s="75">
        <v>0.95833333333333337</v>
      </c>
      <c r="G30" s="76">
        <f t="shared" si="7"/>
        <v>0.6666666666666663</v>
      </c>
      <c r="H30" s="77">
        <f t="shared" si="15"/>
        <v>190707.26</v>
      </c>
      <c r="I30" s="77">
        <v>193585.58</v>
      </c>
      <c r="J30" s="77">
        <f t="shared" si="13"/>
        <v>2878.3199999999779</v>
      </c>
      <c r="K30" s="91">
        <f t="shared" si="14"/>
        <v>119.92999999999908</v>
      </c>
      <c r="L30" s="101"/>
    </row>
    <row r="31" spans="1:14">
      <c r="A31" s="78">
        <f t="shared" si="18"/>
        <v>25</v>
      </c>
      <c r="B31" s="74">
        <f t="shared" si="18"/>
        <v>46137</v>
      </c>
      <c r="C31" s="74">
        <f t="shared" si="2"/>
        <v>46137</v>
      </c>
      <c r="D31" s="75">
        <f t="shared" si="5"/>
        <v>0.29166666666666702</v>
      </c>
      <c r="E31" s="74">
        <f t="shared" si="6"/>
        <v>46137</v>
      </c>
      <c r="F31" s="75">
        <v>0.95833333333333337</v>
      </c>
      <c r="G31" s="76">
        <f t="shared" si="7"/>
        <v>0.6666666666666663</v>
      </c>
      <c r="H31" s="77">
        <f t="shared" si="15"/>
        <v>193585.58</v>
      </c>
      <c r="I31" s="77">
        <v>193585.58</v>
      </c>
      <c r="J31" s="77">
        <f t="shared" si="13"/>
        <v>0</v>
      </c>
      <c r="K31" s="91">
        <f t="shared" si="14"/>
        <v>0</v>
      </c>
      <c r="L31" s="560" t="s">
        <v>169</v>
      </c>
    </row>
    <row r="32" spans="1:14">
      <c r="A32" s="78">
        <f t="shared" si="18"/>
        <v>26</v>
      </c>
      <c r="B32" s="74">
        <f t="shared" si="18"/>
        <v>46138</v>
      </c>
      <c r="C32" s="74">
        <f t="shared" si="2"/>
        <v>46138</v>
      </c>
      <c r="D32" s="75">
        <f t="shared" si="5"/>
        <v>0.29166666666666702</v>
      </c>
      <c r="E32" s="74">
        <f t="shared" si="6"/>
        <v>46138</v>
      </c>
      <c r="F32" s="75">
        <v>0.95833333333333337</v>
      </c>
      <c r="G32" s="76">
        <f t="shared" si="7"/>
        <v>0.6666666666666663</v>
      </c>
      <c r="H32" s="77">
        <f t="shared" ref="H32:H36" si="19">I31</f>
        <v>193585.58</v>
      </c>
      <c r="I32" s="77">
        <v>193585.58</v>
      </c>
      <c r="J32" s="77">
        <f t="shared" ref="J32" si="20">I32-H32</f>
        <v>0</v>
      </c>
      <c r="K32" s="91">
        <f t="shared" ref="K32" si="21">J32/24</f>
        <v>0</v>
      </c>
      <c r="L32" s="560" t="s">
        <v>169</v>
      </c>
    </row>
    <row r="33" spans="1:12">
      <c r="A33" s="78">
        <f t="shared" si="18"/>
        <v>27</v>
      </c>
      <c r="B33" s="74">
        <f t="shared" si="18"/>
        <v>46139</v>
      </c>
      <c r="C33" s="74">
        <f t="shared" si="2"/>
        <v>46139</v>
      </c>
      <c r="D33" s="75">
        <f t="shared" si="5"/>
        <v>0.29166666666666702</v>
      </c>
      <c r="E33" s="74">
        <f t="shared" si="6"/>
        <v>46139</v>
      </c>
      <c r="F33" s="75">
        <v>0.95833333333333337</v>
      </c>
      <c r="G33" s="76">
        <f t="shared" si="7"/>
        <v>0.6666666666666663</v>
      </c>
      <c r="H33" s="77">
        <f t="shared" si="19"/>
        <v>193585.58</v>
      </c>
      <c r="I33" s="208">
        <v>196756.22</v>
      </c>
      <c r="J33" s="77">
        <f t="shared" si="13"/>
        <v>3170.640000000014</v>
      </c>
      <c r="K33" s="91">
        <f t="shared" si="14"/>
        <v>132.11000000000058</v>
      </c>
      <c r="L33" s="101"/>
    </row>
    <row r="34" spans="1:12">
      <c r="A34" s="78">
        <f t="shared" si="18"/>
        <v>28</v>
      </c>
      <c r="B34" s="74">
        <f t="shared" si="18"/>
        <v>46140</v>
      </c>
      <c r="C34" s="74">
        <f t="shared" si="2"/>
        <v>46140</v>
      </c>
      <c r="D34" s="75">
        <f t="shared" si="5"/>
        <v>0.29166666666666702</v>
      </c>
      <c r="E34" s="74">
        <f t="shared" si="6"/>
        <v>46140</v>
      </c>
      <c r="F34" s="75">
        <v>0.95833333333333337</v>
      </c>
      <c r="G34" s="76">
        <f t="shared" si="7"/>
        <v>0.6666666666666663</v>
      </c>
      <c r="H34" s="77">
        <f t="shared" si="19"/>
        <v>196756.22</v>
      </c>
      <c r="I34" s="208">
        <v>200201.26</v>
      </c>
      <c r="J34" s="77">
        <f t="shared" si="13"/>
        <v>3445.0400000000081</v>
      </c>
      <c r="K34" s="91">
        <f t="shared" si="14"/>
        <v>143.54333333333366</v>
      </c>
      <c r="L34" s="101"/>
    </row>
    <row r="35" spans="1:12">
      <c r="A35" s="78">
        <f t="shared" si="18"/>
        <v>29</v>
      </c>
      <c r="B35" s="74">
        <f t="shared" si="18"/>
        <v>46141</v>
      </c>
      <c r="C35" s="74">
        <f t="shared" si="2"/>
        <v>46141</v>
      </c>
      <c r="D35" s="75">
        <f t="shared" si="5"/>
        <v>0.29166666666666702</v>
      </c>
      <c r="E35" s="74">
        <f t="shared" si="6"/>
        <v>46141</v>
      </c>
      <c r="F35" s="75">
        <v>0.95833333333333337</v>
      </c>
      <c r="G35" s="76">
        <f t="shared" si="7"/>
        <v>0.6666666666666663</v>
      </c>
      <c r="H35" s="77">
        <f t="shared" si="19"/>
        <v>200201.26</v>
      </c>
      <c r="I35" s="208">
        <v>203565.09</v>
      </c>
      <c r="J35" s="77">
        <f t="shared" si="13"/>
        <v>3363.8299999999872</v>
      </c>
      <c r="K35" s="91">
        <f t="shared" si="14"/>
        <v>140.15958333333279</v>
      </c>
      <c r="L35" s="101"/>
    </row>
    <row r="36" spans="1:12">
      <c r="A36" s="78">
        <f t="shared" si="18"/>
        <v>30</v>
      </c>
      <c r="B36" s="74">
        <f t="shared" si="18"/>
        <v>46142</v>
      </c>
      <c r="C36" s="74">
        <f t="shared" si="2"/>
        <v>46142</v>
      </c>
      <c r="D36" s="75">
        <f t="shared" si="5"/>
        <v>0.29166666666666702</v>
      </c>
      <c r="E36" s="74">
        <f t="shared" si="6"/>
        <v>46142</v>
      </c>
      <c r="F36" s="75">
        <v>0.95833333333333337</v>
      </c>
      <c r="G36" s="76">
        <f t="shared" si="7"/>
        <v>0.6666666666666663</v>
      </c>
      <c r="H36" s="77">
        <f t="shared" si="19"/>
        <v>203565.09</v>
      </c>
      <c r="I36" s="208">
        <v>206822.16</v>
      </c>
      <c r="J36" s="77">
        <f t="shared" si="13"/>
        <v>3257.070000000007</v>
      </c>
      <c r="K36" s="91">
        <f t="shared" si="14"/>
        <v>135.71125000000029</v>
      </c>
      <c r="L36" s="101"/>
    </row>
    <row r="37" spans="1:12">
      <c r="A37" s="78"/>
      <c r="B37" s="74"/>
      <c r="C37" s="74"/>
      <c r="D37" s="75"/>
      <c r="E37" s="74"/>
      <c r="F37" s="75"/>
      <c r="G37" s="76"/>
      <c r="H37" s="77"/>
      <c r="I37" s="208"/>
      <c r="J37" s="77"/>
      <c r="K37" s="91"/>
      <c r="L37" s="36"/>
    </row>
    <row r="38" spans="1:12">
      <c r="A38" s="78"/>
      <c r="B38" s="74"/>
      <c r="C38" s="74"/>
      <c r="D38" s="75"/>
      <c r="E38" s="74"/>
      <c r="F38" s="75"/>
      <c r="G38" s="76"/>
      <c r="H38" s="77"/>
      <c r="I38" s="208"/>
      <c r="J38" s="77"/>
      <c r="K38" s="91"/>
      <c r="L38" s="36"/>
    </row>
    <row r="39" spans="1:12">
      <c r="A39" s="78"/>
      <c r="B39" s="74"/>
      <c r="C39" s="74"/>
      <c r="D39" s="75"/>
      <c r="E39" s="74"/>
      <c r="F39" s="75"/>
      <c r="G39" s="76"/>
      <c r="H39" s="77"/>
      <c r="I39" s="208"/>
      <c r="J39" s="77"/>
      <c r="K39" s="91"/>
      <c r="L39" s="101"/>
    </row>
    <row r="40" spans="1:12">
      <c r="A40" s="82" t="s">
        <v>7</v>
      </c>
      <c r="B40" s="83"/>
      <c r="C40" s="83"/>
      <c r="D40" s="83"/>
      <c r="E40" s="83"/>
      <c r="F40" s="83"/>
      <c r="G40" s="84">
        <f>SUM(G7:G39)</f>
        <v>15.249999999999982</v>
      </c>
      <c r="H40" s="85"/>
      <c r="I40" s="85"/>
      <c r="J40" s="93">
        <f>SUM(J7:J39)</f>
        <v>77979.03</v>
      </c>
      <c r="K40" s="93">
        <f>AVERAGE(K7:K39)</f>
        <v>108.30420833333332</v>
      </c>
      <c r="L40" s="94"/>
    </row>
    <row r="41" spans="1:12">
      <c r="A41" s="86" t="s">
        <v>127</v>
      </c>
      <c r="B41" s="87"/>
      <c r="C41" s="87"/>
      <c r="D41" s="87"/>
      <c r="E41" s="87"/>
      <c r="F41" s="87"/>
      <c r="G41" s="88">
        <f>G40/SUMPRODUCT((G7:G39&gt;0)*1)</f>
        <v>0.50833333333333275</v>
      </c>
      <c r="H41" s="89"/>
      <c r="I41" s="89"/>
      <c r="J41" s="89"/>
      <c r="K41" s="89">
        <f>K40/SUMPRODUCT((K7:K39&gt;0)*1)</f>
        <v>5.1573432539682535</v>
      </c>
      <c r="L41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6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zoomScale="90" zoomScaleNormal="90" workbookViewId="0">
      <pane xSplit="2" ySplit="6" topLeftCell="C7" activePane="bottomRight" state="frozen"/>
      <selection pane="topRight"/>
      <selection pane="bottomLeft"/>
      <selection pane="bottomRight" activeCell="L37" sqref="L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149</v>
      </c>
      <c r="D1" s="5"/>
      <c r="E1" s="5"/>
      <c r="F1" s="5"/>
    </row>
    <row r="2" spans="1:12">
      <c r="B2" s="5"/>
      <c r="C2" s="149" t="s">
        <v>186</v>
      </c>
      <c r="D2" s="5"/>
      <c r="E2" s="5"/>
      <c r="F2" s="5"/>
      <c r="L2" s="98" t="s">
        <v>151</v>
      </c>
    </row>
    <row r="3" spans="1:12">
      <c r="B3" s="5"/>
      <c r="C3" s="6" t="str">
        <f>PCIM!C3</f>
        <v>Bulan April 2026</v>
      </c>
      <c r="D3" s="5"/>
      <c r="E3" s="5"/>
      <c r="F3" s="5"/>
    </row>
    <row r="4" spans="1:12">
      <c r="B4" s="8"/>
      <c r="C4" s="47">
        <f>'Summary sales'!A4</f>
        <v>46113</v>
      </c>
      <c r="D4" s="8"/>
      <c r="E4" s="5"/>
      <c r="F4" s="5"/>
      <c r="J4" s="5" t="s">
        <v>152</v>
      </c>
      <c r="K4" s="28">
        <f>MAX(K8:K40)</f>
        <v>43.554999999997868</v>
      </c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62" t="s">
        <v>156</v>
      </c>
      <c r="I5" s="663"/>
      <c r="J5" s="675" t="s">
        <v>157</v>
      </c>
      <c r="K5" s="679" t="s">
        <v>158</v>
      </c>
      <c r="L5" s="673" t="s">
        <v>159</v>
      </c>
    </row>
    <row r="6" spans="1:12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209" t="s">
        <v>154</v>
      </c>
      <c r="J6" s="678"/>
      <c r="K6" s="680"/>
      <c r="L6" s="674"/>
    </row>
    <row r="7" spans="1:12" ht="5.25" customHeight="1">
      <c r="A7" s="215"/>
      <c r="B7" s="216"/>
      <c r="C7" s="216"/>
      <c r="D7" s="216"/>
      <c r="E7" s="216"/>
      <c r="F7" s="216"/>
      <c r="G7" s="217"/>
      <c r="H7" s="216"/>
      <c r="I7" s="216"/>
      <c r="J7" s="216"/>
      <c r="K7" s="217"/>
      <c r="L7" s="221"/>
    </row>
    <row r="8" spans="1:12">
      <c r="A8" s="218">
        <v>1</v>
      </c>
      <c r="B8" s="112">
        <f>C4</f>
        <v>46113</v>
      </c>
      <c r="C8" s="112">
        <f>C4</f>
        <v>46113</v>
      </c>
      <c r="D8" s="219">
        <v>0.25</v>
      </c>
      <c r="E8" s="112">
        <f>C8</f>
        <v>46113</v>
      </c>
      <c r="F8" s="219">
        <v>0.57499999999999996</v>
      </c>
      <c r="G8" s="160">
        <f>IFERROR(((E8-C8)+(F8-D8)),"")</f>
        <v>0.32499999999999996</v>
      </c>
      <c r="H8" s="220">
        <v>796916.58</v>
      </c>
      <c r="I8" s="220">
        <v>797851.16</v>
      </c>
      <c r="J8" s="159">
        <f t="shared" ref="J8:J13" si="0">I8-H8</f>
        <v>934.58000000007451</v>
      </c>
      <c r="K8" s="161">
        <f t="shared" ref="K8:K13" si="1">J8/24</f>
        <v>38.940833333336435</v>
      </c>
      <c r="L8" s="222"/>
    </row>
    <row r="9" spans="1:12">
      <c r="A9" s="78">
        <f>A8+1</f>
        <v>2</v>
      </c>
      <c r="B9" s="74">
        <f>B8+1</f>
        <v>46114</v>
      </c>
      <c r="C9" s="74">
        <f t="shared" ref="C9:C37" si="2">B9</f>
        <v>46114</v>
      </c>
      <c r="D9" s="75">
        <f>D8</f>
        <v>0.25</v>
      </c>
      <c r="E9" s="74">
        <f>C9</f>
        <v>46114</v>
      </c>
      <c r="F9" s="75">
        <v>0.58333333333333304</v>
      </c>
      <c r="G9" s="76">
        <f>IFERROR(((E9-C9)+(F9-D9)),"")</f>
        <v>0.33333333333333304</v>
      </c>
      <c r="H9" s="77">
        <f t="shared" ref="H9:H14" si="3">I8</f>
        <v>797851.16</v>
      </c>
      <c r="I9" s="77">
        <v>798840.06</v>
      </c>
      <c r="J9" s="159">
        <f t="shared" si="0"/>
        <v>988.90000000002328</v>
      </c>
      <c r="K9" s="161">
        <f t="shared" si="1"/>
        <v>41.204166666667639</v>
      </c>
      <c r="L9" s="101"/>
    </row>
    <row r="10" spans="1:12">
      <c r="A10" s="78">
        <f t="shared" ref="A10:B25" si="4">A9+1</f>
        <v>3</v>
      </c>
      <c r="B10" s="74">
        <f t="shared" si="4"/>
        <v>46115</v>
      </c>
      <c r="C10" s="74">
        <f t="shared" si="2"/>
        <v>46115</v>
      </c>
      <c r="D10" s="75">
        <f t="shared" ref="D10:D37" si="5">D9</f>
        <v>0.25</v>
      </c>
      <c r="E10" s="74">
        <f t="shared" ref="E10:E37" si="6">C10</f>
        <v>46115</v>
      </c>
      <c r="F10" s="75">
        <v>0.58333333333333304</v>
      </c>
      <c r="G10" s="76">
        <f>IFERROR(((E10-C10)+(F10-D10)),"")</f>
        <v>0.33333333333333304</v>
      </c>
      <c r="H10" s="77">
        <f t="shared" si="3"/>
        <v>798840.06</v>
      </c>
      <c r="I10" s="77">
        <v>798840.06</v>
      </c>
      <c r="J10" s="159">
        <f t="shared" si="0"/>
        <v>0</v>
      </c>
      <c r="K10" s="161">
        <f t="shared" si="1"/>
        <v>0</v>
      </c>
      <c r="L10" s="101" t="s">
        <v>169</v>
      </c>
    </row>
    <row r="11" spans="1:12">
      <c r="A11" s="78">
        <f t="shared" si="4"/>
        <v>4</v>
      </c>
      <c r="B11" s="74">
        <f t="shared" si="4"/>
        <v>46116</v>
      </c>
      <c r="C11" s="74">
        <f t="shared" si="2"/>
        <v>46116</v>
      </c>
      <c r="D11" s="75">
        <f t="shared" si="5"/>
        <v>0.25</v>
      </c>
      <c r="E11" s="74">
        <f t="shared" si="6"/>
        <v>46116</v>
      </c>
      <c r="F11" s="75">
        <v>0.58333333333333304</v>
      </c>
      <c r="G11" s="76">
        <f>IFERROR(((E11-C11)+(F11-D11)),"")</f>
        <v>0.33333333333333304</v>
      </c>
      <c r="H11" s="77">
        <f t="shared" si="3"/>
        <v>798840.06</v>
      </c>
      <c r="I11" s="77">
        <v>799795.94</v>
      </c>
      <c r="J11" s="159">
        <f t="shared" si="0"/>
        <v>955.87999999988824</v>
      </c>
      <c r="K11" s="161">
        <f t="shared" si="1"/>
        <v>39.828333333328679</v>
      </c>
      <c r="L11" s="36"/>
    </row>
    <row r="12" spans="1:12">
      <c r="A12" s="78">
        <f t="shared" si="4"/>
        <v>5</v>
      </c>
      <c r="B12" s="74">
        <f t="shared" si="4"/>
        <v>46117</v>
      </c>
      <c r="C12" s="74">
        <f t="shared" si="2"/>
        <v>46117</v>
      </c>
      <c r="D12" s="75">
        <f t="shared" si="5"/>
        <v>0.25</v>
      </c>
      <c r="E12" s="74">
        <f t="shared" si="6"/>
        <v>46117</v>
      </c>
      <c r="F12" s="75">
        <v>0.58333333333333304</v>
      </c>
      <c r="G12" s="76">
        <f t="shared" ref="G12:G37" si="7">IFERROR(((E12-C12)+(F12-D12)),"")</f>
        <v>0.33333333333333304</v>
      </c>
      <c r="H12" s="77">
        <f t="shared" si="3"/>
        <v>799795.94</v>
      </c>
      <c r="I12" s="77">
        <v>799795.94</v>
      </c>
      <c r="J12" s="159">
        <f t="shared" si="0"/>
        <v>0</v>
      </c>
      <c r="K12" s="161">
        <f t="shared" si="1"/>
        <v>0</v>
      </c>
      <c r="L12" s="101" t="s">
        <v>169</v>
      </c>
    </row>
    <row r="13" spans="1:12">
      <c r="A13" s="78">
        <f t="shared" si="4"/>
        <v>6</v>
      </c>
      <c r="B13" s="74">
        <f t="shared" si="4"/>
        <v>46118</v>
      </c>
      <c r="C13" s="74">
        <f t="shared" si="2"/>
        <v>46118</v>
      </c>
      <c r="D13" s="75">
        <f t="shared" si="5"/>
        <v>0.25</v>
      </c>
      <c r="E13" s="74">
        <f t="shared" si="6"/>
        <v>46118</v>
      </c>
      <c r="F13" s="75">
        <v>0.58333333333333304</v>
      </c>
      <c r="G13" s="76">
        <f t="shared" si="7"/>
        <v>0.33333333333333304</v>
      </c>
      <c r="H13" s="77">
        <f t="shared" si="3"/>
        <v>799795.94</v>
      </c>
      <c r="I13" s="77">
        <v>799853.9</v>
      </c>
      <c r="J13" s="159">
        <f t="shared" si="0"/>
        <v>57.960000000079162</v>
      </c>
      <c r="K13" s="161">
        <f t="shared" si="1"/>
        <v>2.4150000000032983</v>
      </c>
      <c r="L13" s="101"/>
    </row>
    <row r="14" spans="1:12">
      <c r="A14" s="78">
        <f t="shared" si="4"/>
        <v>7</v>
      </c>
      <c r="B14" s="74">
        <f t="shared" si="4"/>
        <v>46119</v>
      </c>
      <c r="C14" s="74">
        <f t="shared" si="2"/>
        <v>46119</v>
      </c>
      <c r="D14" s="75">
        <f t="shared" si="5"/>
        <v>0.25</v>
      </c>
      <c r="E14" s="74">
        <f t="shared" si="6"/>
        <v>46119</v>
      </c>
      <c r="F14" s="75">
        <v>0.58333333333333304</v>
      </c>
      <c r="G14" s="76">
        <f t="shared" si="7"/>
        <v>0.33333333333333304</v>
      </c>
      <c r="H14" s="77">
        <f t="shared" si="3"/>
        <v>799853.9</v>
      </c>
      <c r="I14" s="77">
        <v>800883.19</v>
      </c>
      <c r="J14" s="159">
        <f t="shared" ref="J14" si="8">I14-H14</f>
        <v>1029.2899999999208</v>
      </c>
      <c r="K14" s="161">
        <f t="shared" ref="K14" si="9">J14/24</f>
        <v>42.887083333330033</v>
      </c>
      <c r="L14" s="101"/>
    </row>
    <row r="15" spans="1:12">
      <c r="A15" s="78">
        <f t="shared" si="4"/>
        <v>8</v>
      </c>
      <c r="B15" s="74">
        <f t="shared" si="4"/>
        <v>46120</v>
      </c>
      <c r="C15" s="74">
        <f t="shared" si="2"/>
        <v>46120</v>
      </c>
      <c r="D15" s="75">
        <f t="shared" si="5"/>
        <v>0.25</v>
      </c>
      <c r="E15" s="74">
        <f t="shared" si="6"/>
        <v>46120</v>
      </c>
      <c r="F15" s="75">
        <v>0.58333333333333304</v>
      </c>
      <c r="G15" s="76">
        <f t="shared" si="7"/>
        <v>0.33333333333333304</v>
      </c>
      <c r="H15" s="77">
        <f t="shared" ref="H15:H37" si="10">I14</f>
        <v>800883.19</v>
      </c>
      <c r="I15" s="77">
        <v>801528.3</v>
      </c>
      <c r="J15" s="159">
        <f t="shared" ref="J15" si="11">I15-H15</f>
        <v>645.11000000010245</v>
      </c>
      <c r="K15" s="161">
        <f t="shared" ref="K15" si="12">J15/24</f>
        <v>26.879583333337603</v>
      </c>
      <c r="L15" s="101"/>
    </row>
    <row r="16" spans="1:12">
      <c r="A16" s="78">
        <f t="shared" si="4"/>
        <v>9</v>
      </c>
      <c r="B16" s="74">
        <f t="shared" si="4"/>
        <v>46121</v>
      </c>
      <c r="C16" s="74">
        <f t="shared" si="2"/>
        <v>46121</v>
      </c>
      <c r="D16" s="75">
        <f t="shared" si="5"/>
        <v>0.25</v>
      </c>
      <c r="E16" s="74">
        <f t="shared" si="6"/>
        <v>46121</v>
      </c>
      <c r="F16" s="75">
        <v>0.58333333333333304</v>
      </c>
      <c r="G16" s="76">
        <f t="shared" si="7"/>
        <v>0.33333333333333304</v>
      </c>
      <c r="H16" s="77">
        <f t="shared" si="10"/>
        <v>801528.3</v>
      </c>
      <c r="I16" s="77">
        <v>802573.62</v>
      </c>
      <c r="J16" s="159">
        <f t="shared" ref="J16:J37" si="13">I16-H16</f>
        <v>1045.3199999999488</v>
      </c>
      <c r="K16" s="161">
        <f t="shared" ref="K16:K37" si="14">J16/24</f>
        <v>43.554999999997868</v>
      </c>
      <c r="L16" s="101"/>
    </row>
    <row r="17" spans="1:14">
      <c r="A17" s="78">
        <f t="shared" si="4"/>
        <v>10</v>
      </c>
      <c r="B17" s="74">
        <f t="shared" si="4"/>
        <v>46122</v>
      </c>
      <c r="C17" s="74">
        <f t="shared" si="2"/>
        <v>46122</v>
      </c>
      <c r="D17" s="75">
        <f t="shared" si="5"/>
        <v>0.25</v>
      </c>
      <c r="E17" s="74">
        <f t="shared" si="6"/>
        <v>46122</v>
      </c>
      <c r="F17" s="75">
        <v>0.58333333333333304</v>
      </c>
      <c r="G17" s="76">
        <f t="shared" si="7"/>
        <v>0.33333333333333304</v>
      </c>
      <c r="H17" s="77">
        <f t="shared" si="10"/>
        <v>802573.62</v>
      </c>
      <c r="I17" s="77">
        <v>803567.16</v>
      </c>
      <c r="J17" s="159">
        <f t="shared" si="13"/>
        <v>993.54000000003725</v>
      </c>
      <c r="K17" s="161">
        <f t="shared" si="14"/>
        <v>41.39750000000155</v>
      </c>
      <c r="L17" s="101"/>
    </row>
    <row r="18" spans="1:14">
      <c r="A18" s="78">
        <f t="shared" si="4"/>
        <v>11</v>
      </c>
      <c r="B18" s="74">
        <f t="shared" si="4"/>
        <v>46123</v>
      </c>
      <c r="C18" s="74">
        <f t="shared" si="2"/>
        <v>46123</v>
      </c>
      <c r="D18" s="75">
        <f t="shared" si="5"/>
        <v>0.25</v>
      </c>
      <c r="E18" s="74">
        <f t="shared" si="6"/>
        <v>46123</v>
      </c>
      <c r="F18" s="75">
        <v>0.58333333333333304</v>
      </c>
      <c r="G18" s="76">
        <f t="shared" si="7"/>
        <v>0.33333333333333304</v>
      </c>
      <c r="H18" s="77">
        <f t="shared" si="10"/>
        <v>803567.16</v>
      </c>
      <c r="I18" s="77">
        <v>804514.47</v>
      </c>
      <c r="J18" s="159">
        <f t="shared" si="13"/>
        <v>947.30999999993946</v>
      </c>
      <c r="K18" s="161">
        <f t="shared" si="14"/>
        <v>39.471249999997475</v>
      </c>
      <c r="L18" s="101"/>
    </row>
    <row r="19" spans="1:14">
      <c r="A19" s="78">
        <f t="shared" si="4"/>
        <v>12</v>
      </c>
      <c r="B19" s="74">
        <f t="shared" si="4"/>
        <v>46124</v>
      </c>
      <c r="C19" s="74">
        <f t="shared" si="2"/>
        <v>46124</v>
      </c>
      <c r="D19" s="75">
        <f t="shared" si="5"/>
        <v>0.25</v>
      </c>
      <c r="E19" s="74">
        <f t="shared" si="6"/>
        <v>46124</v>
      </c>
      <c r="F19" s="75">
        <v>0.58333333333333304</v>
      </c>
      <c r="G19" s="76">
        <f t="shared" si="7"/>
        <v>0.33333333333333304</v>
      </c>
      <c r="H19" s="77">
        <f t="shared" si="10"/>
        <v>804514.47</v>
      </c>
      <c r="I19" s="77">
        <v>804542</v>
      </c>
      <c r="J19" s="159">
        <f t="shared" si="13"/>
        <v>27.53000000002794</v>
      </c>
      <c r="K19" s="161">
        <f t="shared" si="14"/>
        <v>1.1470833333344974</v>
      </c>
      <c r="L19" s="101"/>
    </row>
    <row r="20" spans="1:14">
      <c r="A20" s="78">
        <f t="shared" si="4"/>
        <v>13</v>
      </c>
      <c r="B20" s="74">
        <f t="shared" si="4"/>
        <v>46125</v>
      </c>
      <c r="C20" s="74">
        <f t="shared" si="2"/>
        <v>46125</v>
      </c>
      <c r="D20" s="75">
        <f t="shared" si="5"/>
        <v>0.25</v>
      </c>
      <c r="E20" s="74">
        <f t="shared" si="6"/>
        <v>46125</v>
      </c>
      <c r="F20" s="75">
        <v>0.58333333333333304</v>
      </c>
      <c r="G20" s="76">
        <f t="shared" si="7"/>
        <v>0.33333333333333304</v>
      </c>
      <c r="H20" s="77">
        <f t="shared" si="10"/>
        <v>804542</v>
      </c>
      <c r="I20" s="77">
        <v>805573.61</v>
      </c>
      <c r="J20" s="159">
        <f t="shared" si="13"/>
        <v>1031.609999999986</v>
      </c>
      <c r="K20" s="161">
        <f t="shared" si="14"/>
        <v>42.983749999999418</v>
      </c>
      <c r="L20" s="101"/>
      <c r="N20" s="3"/>
    </row>
    <row r="21" spans="1:14">
      <c r="A21" s="78">
        <f t="shared" si="4"/>
        <v>14</v>
      </c>
      <c r="B21" s="74">
        <f t="shared" si="4"/>
        <v>46126</v>
      </c>
      <c r="C21" s="74">
        <f t="shared" si="2"/>
        <v>46126</v>
      </c>
      <c r="D21" s="75">
        <f t="shared" si="5"/>
        <v>0.25</v>
      </c>
      <c r="E21" s="74">
        <f t="shared" si="6"/>
        <v>46126</v>
      </c>
      <c r="F21" s="75">
        <v>0.58333333333333304</v>
      </c>
      <c r="G21" s="76">
        <f t="shared" si="7"/>
        <v>0.33333333333333304</v>
      </c>
      <c r="H21" s="77">
        <f t="shared" si="10"/>
        <v>805573.61</v>
      </c>
      <c r="I21" s="77">
        <v>806557.3</v>
      </c>
      <c r="J21" s="159">
        <f t="shared" si="13"/>
        <v>983.69000000006054</v>
      </c>
      <c r="K21" s="161">
        <f t="shared" si="14"/>
        <v>40.987083333335853</v>
      </c>
      <c r="L21" s="101"/>
    </row>
    <row r="22" spans="1:14">
      <c r="A22" s="78">
        <f t="shared" si="4"/>
        <v>15</v>
      </c>
      <c r="B22" s="74">
        <f t="shared" si="4"/>
        <v>46127</v>
      </c>
      <c r="C22" s="74">
        <f t="shared" si="2"/>
        <v>46127</v>
      </c>
      <c r="D22" s="75">
        <f t="shared" si="5"/>
        <v>0.25</v>
      </c>
      <c r="E22" s="74">
        <f t="shared" si="6"/>
        <v>46127</v>
      </c>
      <c r="F22" s="75">
        <v>0.58333333333333304</v>
      </c>
      <c r="G22" s="76">
        <f t="shared" si="7"/>
        <v>0.33333333333333304</v>
      </c>
      <c r="H22" s="77">
        <f t="shared" si="10"/>
        <v>806557.3</v>
      </c>
      <c r="I22" s="77">
        <v>806621.61</v>
      </c>
      <c r="J22" s="159">
        <f t="shared" si="13"/>
        <v>64.309999999939464</v>
      </c>
      <c r="K22" s="161">
        <f t="shared" si="14"/>
        <v>2.679583333330811</v>
      </c>
      <c r="L22" s="101"/>
    </row>
    <row r="23" spans="1:14">
      <c r="A23" s="78">
        <f t="shared" si="4"/>
        <v>16</v>
      </c>
      <c r="B23" s="74">
        <f t="shared" si="4"/>
        <v>46128</v>
      </c>
      <c r="C23" s="74">
        <f t="shared" si="2"/>
        <v>46128</v>
      </c>
      <c r="D23" s="75">
        <f t="shared" si="5"/>
        <v>0.25</v>
      </c>
      <c r="E23" s="74">
        <f t="shared" si="6"/>
        <v>46128</v>
      </c>
      <c r="F23" s="75">
        <v>0.58333333333333304</v>
      </c>
      <c r="G23" s="76">
        <f t="shared" si="7"/>
        <v>0.33333333333333304</v>
      </c>
      <c r="H23" s="77">
        <f t="shared" si="10"/>
        <v>806621.61</v>
      </c>
      <c r="I23" s="77">
        <v>807608.72</v>
      </c>
      <c r="J23" s="159">
        <f t="shared" si="13"/>
        <v>987.10999999998603</v>
      </c>
      <c r="K23" s="161">
        <f t="shared" si="14"/>
        <v>41.129583333332754</v>
      </c>
      <c r="L23" s="101"/>
    </row>
    <row r="24" spans="1:14">
      <c r="A24" s="78">
        <f t="shared" si="4"/>
        <v>17</v>
      </c>
      <c r="B24" s="74">
        <f t="shared" si="4"/>
        <v>46129</v>
      </c>
      <c r="C24" s="74">
        <f t="shared" si="2"/>
        <v>46129</v>
      </c>
      <c r="D24" s="75">
        <f t="shared" si="5"/>
        <v>0.25</v>
      </c>
      <c r="E24" s="74">
        <f t="shared" si="6"/>
        <v>46129</v>
      </c>
      <c r="F24" s="75">
        <v>0.58333333333333304</v>
      </c>
      <c r="G24" s="76">
        <f t="shared" si="7"/>
        <v>0.33333333333333304</v>
      </c>
      <c r="H24" s="77">
        <f t="shared" si="10"/>
        <v>807608.72</v>
      </c>
      <c r="I24" s="77">
        <v>807608.72</v>
      </c>
      <c r="J24" s="159">
        <f t="shared" si="13"/>
        <v>0</v>
      </c>
      <c r="K24" s="161">
        <f t="shared" si="14"/>
        <v>0</v>
      </c>
      <c r="L24" s="101" t="s">
        <v>169</v>
      </c>
    </row>
    <row r="25" spans="1:14">
      <c r="A25" s="78">
        <f t="shared" si="4"/>
        <v>18</v>
      </c>
      <c r="B25" s="74">
        <f t="shared" si="4"/>
        <v>46130</v>
      </c>
      <c r="C25" s="74">
        <f t="shared" si="2"/>
        <v>46130</v>
      </c>
      <c r="D25" s="75">
        <f t="shared" si="5"/>
        <v>0.25</v>
      </c>
      <c r="E25" s="74">
        <f t="shared" si="6"/>
        <v>46130</v>
      </c>
      <c r="F25" s="75">
        <v>0.58333333333333304</v>
      </c>
      <c r="G25" s="76">
        <f t="shared" si="7"/>
        <v>0.33333333333333304</v>
      </c>
      <c r="H25" s="77">
        <f t="shared" si="10"/>
        <v>807608.72</v>
      </c>
      <c r="I25" s="77">
        <v>807608.72</v>
      </c>
      <c r="J25" s="159">
        <f t="shared" si="13"/>
        <v>0</v>
      </c>
      <c r="K25" s="161">
        <f t="shared" si="14"/>
        <v>0</v>
      </c>
      <c r="L25" s="101" t="s">
        <v>169</v>
      </c>
    </row>
    <row r="26" spans="1:14">
      <c r="A26" s="78">
        <f t="shared" ref="A26:B37" si="15">A25+1</f>
        <v>19</v>
      </c>
      <c r="B26" s="74">
        <f t="shared" si="15"/>
        <v>46131</v>
      </c>
      <c r="C26" s="74">
        <f t="shared" si="2"/>
        <v>46131</v>
      </c>
      <c r="D26" s="75">
        <f t="shared" si="5"/>
        <v>0.25</v>
      </c>
      <c r="E26" s="74">
        <f t="shared" si="6"/>
        <v>46131</v>
      </c>
      <c r="F26" s="75">
        <v>0.58333333333333304</v>
      </c>
      <c r="G26" s="76">
        <f t="shared" si="7"/>
        <v>0.33333333333333304</v>
      </c>
      <c r="H26" s="77">
        <f t="shared" si="10"/>
        <v>807608.72</v>
      </c>
      <c r="I26" s="77">
        <v>807608.72</v>
      </c>
      <c r="J26" s="159">
        <f t="shared" si="13"/>
        <v>0</v>
      </c>
      <c r="K26" s="161">
        <f t="shared" si="14"/>
        <v>0</v>
      </c>
      <c r="L26" s="101" t="s">
        <v>169</v>
      </c>
    </row>
    <row r="27" spans="1:14">
      <c r="A27" s="78">
        <f t="shared" si="15"/>
        <v>20</v>
      </c>
      <c r="B27" s="74">
        <f t="shared" si="15"/>
        <v>46132</v>
      </c>
      <c r="C27" s="74">
        <f t="shared" si="2"/>
        <v>46132</v>
      </c>
      <c r="D27" s="75">
        <f t="shared" si="5"/>
        <v>0.25</v>
      </c>
      <c r="E27" s="74">
        <f t="shared" si="6"/>
        <v>46132</v>
      </c>
      <c r="F27" s="75">
        <v>0.58333333333333304</v>
      </c>
      <c r="G27" s="76">
        <f t="shared" si="7"/>
        <v>0.33333333333333304</v>
      </c>
      <c r="H27" s="77">
        <f t="shared" si="10"/>
        <v>807608.72</v>
      </c>
      <c r="I27" s="77">
        <v>807608.72</v>
      </c>
      <c r="J27" s="159">
        <f t="shared" si="13"/>
        <v>0</v>
      </c>
      <c r="K27" s="161">
        <f t="shared" si="14"/>
        <v>0</v>
      </c>
      <c r="L27" s="101" t="s">
        <v>169</v>
      </c>
    </row>
    <row r="28" spans="1:14">
      <c r="A28" s="78">
        <f t="shared" si="15"/>
        <v>21</v>
      </c>
      <c r="B28" s="74">
        <f t="shared" si="15"/>
        <v>46133</v>
      </c>
      <c r="C28" s="74">
        <f t="shared" si="2"/>
        <v>46133</v>
      </c>
      <c r="D28" s="75">
        <f t="shared" si="5"/>
        <v>0.25</v>
      </c>
      <c r="E28" s="74">
        <f t="shared" si="6"/>
        <v>46133</v>
      </c>
      <c r="F28" s="75">
        <v>0.45833333333333331</v>
      </c>
      <c r="G28" s="76">
        <f t="shared" si="7"/>
        <v>0.20833333333333331</v>
      </c>
      <c r="H28" s="77">
        <f t="shared" si="10"/>
        <v>807608.72</v>
      </c>
      <c r="I28" s="77">
        <v>807659.49</v>
      </c>
      <c r="J28" s="159">
        <f t="shared" si="13"/>
        <v>50.770000000018626</v>
      </c>
      <c r="K28" s="161">
        <f t="shared" si="14"/>
        <v>2.1154166666674428</v>
      </c>
      <c r="L28" s="101"/>
    </row>
    <row r="29" spans="1:14">
      <c r="A29" s="78">
        <f t="shared" si="15"/>
        <v>22</v>
      </c>
      <c r="B29" s="74">
        <f t="shared" si="15"/>
        <v>46134</v>
      </c>
      <c r="C29" s="74">
        <f t="shared" si="2"/>
        <v>46134</v>
      </c>
      <c r="D29" s="75">
        <f t="shared" si="5"/>
        <v>0.25</v>
      </c>
      <c r="E29" s="74">
        <f t="shared" si="6"/>
        <v>46134</v>
      </c>
      <c r="F29" s="75">
        <v>0.58333333333333304</v>
      </c>
      <c r="G29" s="76">
        <f t="shared" si="7"/>
        <v>0.33333333333333304</v>
      </c>
      <c r="H29" s="77">
        <f t="shared" si="10"/>
        <v>807659.49</v>
      </c>
      <c r="I29" s="77">
        <v>808665.88</v>
      </c>
      <c r="J29" s="159">
        <f t="shared" si="13"/>
        <v>1006.390000000014</v>
      </c>
      <c r="K29" s="161">
        <f t="shared" si="14"/>
        <v>41.932916666667246</v>
      </c>
      <c r="L29" s="101"/>
    </row>
    <row r="30" spans="1:14">
      <c r="A30" s="78">
        <f t="shared" si="15"/>
        <v>23</v>
      </c>
      <c r="B30" s="74">
        <f t="shared" si="15"/>
        <v>46135</v>
      </c>
      <c r="C30" s="74">
        <f t="shared" si="2"/>
        <v>46135</v>
      </c>
      <c r="D30" s="75">
        <f t="shared" si="5"/>
        <v>0.25</v>
      </c>
      <c r="E30" s="74">
        <f t="shared" si="6"/>
        <v>46135</v>
      </c>
      <c r="F30" s="75">
        <v>0.58333333333333304</v>
      </c>
      <c r="G30" s="76">
        <f t="shared" si="7"/>
        <v>0.33333333333333304</v>
      </c>
      <c r="H30" s="77">
        <f t="shared" si="10"/>
        <v>808665.88</v>
      </c>
      <c r="I30" s="77">
        <v>809668.38</v>
      </c>
      <c r="J30" s="159">
        <f t="shared" si="13"/>
        <v>1002.5</v>
      </c>
      <c r="K30" s="161">
        <f t="shared" si="14"/>
        <v>41.770833333333336</v>
      </c>
      <c r="L30" s="101"/>
    </row>
    <row r="31" spans="1:14">
      <c r="A31" s="78">
        <f t="shared" si="15"/>
        <v>24</v>
      </c>
      <c r="B31" s="74">
        <f t="shared" si="15"/>
        <v>46136</v>
      </c>
      <c r="C31" s="74">
        <f t="shared" si="2"/>
        <v>46136</v>
      </c>
      <c r="D31" s="75">
        <f t="shared" si="5"/>
        <v>0.25</v>
      </c>
      <c r="E31" s="74">
        <f t="shared" si="6"/>
        <v>46136</v>
      </c>
      <c r="F31" s="75">
        <v>0.58333333333333304</v>
      </c>
      <c r="G31" s="76">
        <f t="shared" si="7"/>
        <v>0.33333333333333304</v>
      </c>
      <c r="H31" s="77">
        <f t="shared" si="10"/>
        <v>809668.38</v>
      </c>
      <c r="I31" s="77">
        <v>810662.57</v>
      </c>
      <c r="J31" s="159">
        <f t="shared" si="13"/>
        <v>994.18999999994412</v>
      </c>
      <c r="K31" s="161">
        <f t="shared" si="14"/>
        <v>41.424583333331007</v>
      </c>
      <c r="L31" s="101"/>
    </row>
    <row r="32" spans="1:14">
      <c r="A32" s="78">
        <f t="shared" si="15"/>
        <v>25</v>
      </c>
      <c r="B32" s="74">
        <f t="shared" si="15"/>
        <v>46137</v>
      </c>
      <c r="C32" s="74">
        <f t="shared" si="2"/>
        <v>46137</v>
      </c>
      <c r="D32" s="75">
        <f t="shared" si="5"/>
        <v>0.25</v>
      </c>
      <c r="E32" s="74">
        <f t="shared" si="6"/>
        <v>46137</v>
      </c>
      <c r="F32" s="75">
        <v>0.58333333333333304</v>
      </c>
      <c r="G32" s="76">
        <f t="shared" si="7"/>
        <v>0.33333333333333304</v>
      </c>
      <c r="H32" s="77">
        <f t="shared" si="10"/>
        <v>810662.57</v>
      </c>
      <c r="I32" s="77">
        <v>811595.22</v>
      </c>
      <c r="J32" s="159">
        <f t="shared" si="13"/>
        <v>932.65000000002328</v>
      </c>
      <c r="K32" s="161">
        <f t="shared" si="14"/>
        <v>38.860416666667639</v>
      </c>
      <c r="L32" s="101"/>
    </row>
    <row r="33" spans="1:12">
      <c r="A33" s="78">
        <f t="shared" si="15"/>
        <v>26</v>
      </c>
      <c r="B33" s="74">
        <f t="shared" si="15"/>
        <v>46138</v>
      </c>
      <c r="C33" s="74">
        <f t="shared" si="2"/>
        <v>46138</v>
      </c>
      <c r="D33" s="75">
        <f t="shared" si="5"/>
        <v>0.25</v>
      </c>
      <c r="E33" s="74">
        <f t="shared" si="6"/>
        <v>46138</v>
      </c>
      <c r="F33" s="75">
        <v>0.58333333333333304</v>
      </c>
      <c r="G33" s="76">
        <f t="shared" si="7"/>
        <v>0.33333333333333304</v>
      </c>
      <c r="H33" s="77">
        <f t="shared" si="10"/>
        <v>811595.22</v>
      </c>
      <c r="I33" s="77">
        <v>811595.22</v>
      </c>
      <c r="J33" s="159">
        <f t="shared" si="13"/>
        <v>0</v>
      </c>
      <c r="K33" s="161">
        <f t="shared" si="14"/>
        <v>0</v>
      </c>
      <c r="L33" s="101" t="s">
        <v>169</v>
      </c>
    </row>
    <row r="34" spans="1:12">
      <c r="A34" s="78">
        <f t="shared" si="15"/>
        <v>27</v>
      </c>
      <c r="B34" s="74">
        <f t="shared" si="15"/>
        <v>46139</v>
      </c>
      <c r="C34" s="74">
        <f t="shared" si="2"/>
        <v>46139</v>
      </c>
      <c r="D34" s="75">
        <f t="shared" si="5"/>
        <v>0.25</v>
      </c>
      <c r="E34" s="74">
        <f t="shared" si="6"/>
        <v>46139</v>
      </c>
      <c r="F34" s="75">
        <v>0.58333333333333304</v>
      </c>
      <c r="G34" s="76">
        <f t="shared" si="7"/>
        <v>0.33333333333333304</v>
      </c>
      <c r="H34" s="77">
        <f t="shared" si="10"/>
        <v>811595.22</v>
      </c>
      <c r="I34" s="208">
        <v>811651.81</v>
      </c>
      <c r="J34" s="159">
        <f t="shared" si="13"/>
        <v>56.590000000083819</v>
      </c>
      <c r="K34" s="161">
        <f t="shared" si="14"/>
        <v>2.357916666670159</v>
      </c>
      <c r="L34" s="101"/>
    </row>
    <row r="35" spans="1:12">
      <c r="A35" s="78">
        <f t="shared" si="15"/>
        <v>28</v>
      </c>
      <c r="B35" s="74">
        <f t="shared" si="15"/>
        <v>46140</v>
      </c>
      <c r="C35" s="74">
        <f t="shared" si="2"/>
        <v>46140</v>
      </c>
      <c r="D35" s="75">
        <f t="shared" si="5"/>
        <v>0.25</v>
      </c>
      <c r="E35" s="74">
        <f t="shared" si="6"/>
        <v>46140</v>
      </c>
      <c r="F35" s="75">
        <v>0.58333333333333304</v>
      </c>
      <c r="G35" s="76">
        <f t="shared" si="7"/>
        <v>0.33333333333333304</v>
      </c>
      <c r="H35" s="77">
        <f t="shared" si="10"/>
        <v>811651.81</v>
      </c>
      <c r="I35" s="208">
        <v>812636.4</v>
      </c>
      <c r="J35" s="159">
        <f t="shared" si="13"/>
        <v>984.5899999999674</v>
      </c>
      <c r="K35" s="161">
        <f t="shared" si="14"/>
        <v>41.024583333331975</v>
      </c>
      <c r="L35" s="101"/>
    </row>
    <row r="36" spans="1:12">
      <c r="A36" s="78">
        <f t="shared" si="15"/>
        <v>29</v>
      </c>
      <c r="B36" s="74">
        <f t="shared" si="15"/>
        <v>46141</v>
      </c>
      <c r="C36" s="74">
        <f t="shared" si="2"/>
        <v>46141</v>
      </c>
      <c r="D36" s="75">
        <f t="shared" si="5"/>
        <v>0.25</v>
      </c>
      <c r="E36" s="74">
        <f t="shared" si="6"/>
        <v>46141</v>
      </c>
      <c r="F36" s="75">
        <v>0.58333333333333304</v>
      </c>
      <c r="G36" s="76">
        <f t="shared" si="7"/>
        <v>0.33333333333333304</v>
      </c>
      <c r="H36" s="77">
        <f t="shared" si="10"/>
        <v>812636.4</v>
      </c>
      <c r="I36" s="208">
        <v>813569.8</v>
      </c>
      <c r="J36" s="159">
        <f t="shared" si="13"/>
        <v>933.40000000002328</v>
      </c>
      <c r="K36" s="161">
        <f t="shared" si="14"/>
        <v>38.891666666667639</v>
      </c>
      <c r="L36" s="101"/>
    </row>
    <row r="37" spans="1:12">
      <c r="A37" s="78">
        <f t="shared" si="15"/>
        <v>30</v>
      </c>
      <c r="B37" s="74">
        <f t="shared" si="15"/>
        <v>46142</v>
      </c>
      <c r="C37" s="74">
        <f t="shared" si="2"/>
        <v>46142</v>
      </c>
      <c r="D37" s="75">
        <f t="shared" si="5"/>
        <v>0.25</v>
      </c>
      <c r="E37" s="74">
        <f t="shared" si="6"/>
        <v>46142</v>
      </c>
      <c r="F37" s="75">
        <v>0.58333333333333304</v>
      </c>
      <c r="G37" s="76">
        <f t="shared" si="7"/>
        <v>0.33333333333333304</v>
      </c>
      <c r="H37" s="77">
        <f t="shared" si="10"/>
        <v>813569.8</v>
      </c>
      <c r="I37" s="208">
        <v>813569.8</v>
      </c>
      <c r="J37" s="159">
        <f t="shared" si="13"/>
        <v>0</v>
      </c>
      <c r="K37" s="161">
        <f t="shared" si="14"/>
        <v>0</v>
      </c>
      <c r="L37" s="101" t="s">
        <v>169</v>
      </c>
    </row>
    <row r="38" spans="1:12">
      <c r="A38" s="78"/>
      <c r="B38" s="74"/>
      <c r="C38" s="74"/>
      <c r="D38" s="75"/>
      <c r="E38" s="74"/>
      <c r="F38" s="75"/>
      <c r="G38" s="76"/>
      <c r="H38" s="77"/>
      <c r="I38" s="208"/>
      <c r="J38" s="77"/>
      <c r="K38" s="91"/>
      <c r="L38" s="36"/>
    </row>
    <row r="39" spans="1:12">
      <c r="A39" s="78"/>
      <c r="B39" s="74"/>
      <c r="C39" s="74"/>
      <c r="D39" s="75"/>
      <c r="E39" s="74"/>
      <c r="F39" s="75"/>
      <c r="G39" s="76"/>
      <c r="H39" s="77"/>
      <c r="I39" s="208"/>
      <c r="J39" s="77"/>
      <c r="K39" s="91"/>
      <c r="L39" s="36"/>
    </row>
    <row r="40" spans="1:12">
      <c r="A40" s="78"/>
      <c r="B40" s="74"/>
      <c r="C40" s="74"/>
      <c r="D40" s="75"/>
      <c r="E40" s="74"/>
      <c r="F40" s="75"/>
      <c r="G40" s="76"/>
      <c r="H40" s="77"/>
      <c r="I40" s="208"/>
      <c r="J40" s="77"/>
      <c r="K40" s="91"/>
      <c r="L40" s="101"/>
    </row>
    <row r="41" spans="1:12">
      <c r="A41" s="82" t="s">
        <v>7</v>
      </c>
      <c r="B41" s="83"/>
      <c r="C41" s="83"/>
      <c r="D41" s="83"/>
      <c r="E41" s="83"/>
      <c r="F41" s="83"/>
      <c r="G41" s="84">
        <f>SUM(G8:G40)</f>
        <v>9.8666666666666529</v>
      </c>
      <c r="H41" s="85"/>
      <c r="I41" s="85"/>
      <c r="J41" s="93">
        <f>SUM(J8:J40)</f>
        <v>16653.220000000088</v>
      </c>
      <c r="K41" s="93">
        <f>AVERAGE(K8:K40)</f>
        <v>23.129472222222351</v>
      </c>
      <c r="L41" s="94"/>
    </row>
    <row r="42" spans="1:12">
      <c r="A42" s="86" t="s">
        <v>127</v>
      </c>
      <c r="B42" s="87"/>
      <c r="C42" s="87"/>
      <c r="D42" s="87"/>
      <c r="E42" s="87"/>
      <c r="F42" s="87"/>
      <c r="G42" s="88">
        <f>G41/SUMPRODUCT((G8:G40&gt;0)*1)</f>
        <v>0.32888888888888845</v>
      </c>
      <c r="H42" s="89"/>
      <c r="I42" s="89"/>
      <c r="J42" s="89"/>
      <c r="K42" s="89">
        <f>K41/SUMPRODUCT((K8:K40&gt;0)*1)</f>
        <v>1.0513396464646523</v>
      </c>
      <c r="L42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2:D21">
    <cfRule type="cellIs" dxfId="5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pageSetup paperSize="9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85" zoomScaleNormal="85" workbookViewId="0">
      <pane ySplit="6" topLeftCell="A7" activePane="bottomLeft" state="frozen"/>
      <selection pane="bottomLef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149</v>
      </c>
      <c r="D1" s="5"/>
      <c r="E1" s="5"/>
      <c r="F1" s="5"/>
    </row>
    <row r="2" spans="1:12">
      <c r="B2" s="5"/>
      <c r="C2" s="149" t="s">
        <v>52</v>
      </c>
      <c r="D2" s="5"/>
      <c r="E2" s="5"/>
      <c r="F2" s="5"/>
      <c r="L2" s="98" t="s">
        <v>151</v>
      </c>
    </row>
    <row r="3" spans="1:12">
      <c r="B3" s="5"/>
      <c r="C3" s="6" t="str">
        <f>PCIM!C3</f>
        <v>Bulan April 2026</v>
      </c>
      <c r="D3" s="5"/>
      <c r="E3" s="5"/>
      <c r="F3" s="5"/>
    </row>
    <row r="4" spans="1:12">
      <c r="B4" s="8"/>
      <c r="C4" s="47">
        <f>'Summary sales'!A4</f>
        <v>46113</v>
      </c>
      <c r="D4" s="8"/>
      <c r="E4" s="5"/>
      <c r="F4" s="5"/>
      <c r="J4" s="5" t="s">
        <v>152</v>
      </c>
      <c r="K4" s="28">
        <f>MAX(K7:K39)</f>
        <v>85.74791666665503</v>
      </c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62" t="s">
        <v>156</v>
      </c>
      <c r="I5" s="663"/>
      <c r="J5" s="675" t="s">
        <v>157</v>
      </c>
      <c r="K5" s="679" t="s">
        <v>158</v>
      </c>
      <c r="L5" s="673" t="s">
        <v>159</v>
      </c>
    </row>
    <row r="6" spans="1:12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209" t="s">
        <v>154</v>
      </c>
      <c r="J6" s="678"/>
      <c r="K6" s="680"/>
      <c r="L6" s="674"/>
    </row>
    <row r="7" spans="1:12">
      <c r="A7" s="72">
        <v>1</v>
      </c>
      <c r="B7" s="73">
        <f>C4</f>
        <v>46113</v>
      </c>
      <c r="C7" s="73">
        <f>C4</f>
        <v>46113</v>
      </c>
      <c r="D7" s="207">
        <v>0</v>
      </c>
      <c r="E7" s="73">
        <v>46113</v>
      </c>
      <c r="F7" s="207">
        <v>0.91666666666666696</v>
      </c>
      <c r="G7" s="76">
        <f>IFERROR(((E7-C7)+(F7-D7)),"")</f>
        <v>0.91666666666666696</v>
      </c>
      <c r="H7" s="208">
        <v>3354378.1</v>
      </c>
      <c r="I7" s="208">
        <v>3355954.39</v>
      </c>
      <c r="J7" s="77">
        <f t="shared" ref="J7:J12" si="0">I7-H7</f>
        <v>1576.2900000000373</v>
      </c>
      <c r="K7" s="91">
        <f t="shared" ref="K7:K12" si="1">J7/24</f>
        <v>65.678750000001557</v>
      </c>
      <c r="L7" s="99"/>
    </row>
    <row r="8" spans="1:12">
      <c r="A8" s="78">
        <f>A7+1</f>
        <v>2</v>
      </c>
      <c r="B8" s="74">
        <f>B7+1</f>
        <v>46114</v>
      </c>
      <c r="C8" s="74">
        <f t="shared" ref="C8:C36" si="2">B8</f>
        <v>46114</v>
      </c>
      <c r="D8" s="75">
        <f>D7</f>
        <v>0</v>
      </c>
      <c r="E8" s="74">
        <f>E7+1</f>
        <v>46114</v>
      </c>
      <c r="F8" s="75">
        <v>0.91666666666666696</v>
      </c>
      <c r="G8" s="76">
        <f>IFERROR(((E8-C8)+(F8-D8)),"")</f>
        <v>0.91666666666666696</v>
      </c>
      <c r="H8" s="77">
        <f t="shared" ref="H8:H13" si="3">I7</f>
        <v>3355954.39</v>
      </c>
      <c r="I8" s="77">
        <v>3357536.85</v>
      </c>
      <c r="J8" s="77">
        <f t="shared" si="0"/>
        <v>1582.4599999999627</v>
      </c>
      <c r="K8" s="91">
        <f t="shared" si="1"/>
        <v>65.935833333331786</v>
      </c>
      <c r="L8" s="101"/>
    </row>
    <row r="9" spans="1:12">
      <c r="A9" s="78">
        <f t="shared" ref="A9:B24" si="4">A8+1</f>
        <v>3</v>
      </c>
      <c r="B9" s="74">
        <f t="shared" si="4"/>
        <v>46115</v>
      </c>
      <c r="C9" s="74">
        <f t="shared" si="2"/>
        <v>46115</v>
      </c>
      <c r="D9" s="75">
        <f t="shared" ref="D9:D36" si="5">D8</f>
        <v>0</v>
      </c>
      <c r="E9" s="74">
        <f t="shared" ref="E9:E36" si="6">E8+1</f>
        <v>46115</v>
      </c>
      <c r="F9" s="75">
        <v>0.91666666666666696</v>
      </c>
      <c r="G9" s="76">
        <f>IFERROR(((E9-C9)+(F9-D9)),"")</f>
        <v>0.91666666666666696</v>
      </c>
      <c r="H9" s="77">
        <f t="shared" si="3"/>
        <v>3357536.85</v>
      </c>
      <c r="I9" s="77">
        <v>3357536.85</v>
      </c>
      <c r="J9" s="77">
        <f t="shared" si="0"/>
        <v>0</v>
      </c>
      <c r="K9" s="91">
        <f t="shared" si="1"/>
        <v>0</v>
      </c>
      <c r="L9" s="101" t="s">
        <v>169</v>
      </c>
    </row>
    <row r="10" spans="1:12">
      <c r="A10" s="78">
        <f t="shared" si="4"/>
        <v>4</v>
      </c>
      <c r="B10" s="74">
        <f t="shared" si="4"/>
        <v>46116</v>
      </c>
      <c r="C10" s="74">
        <f t="shared" si="2"/>
        <v>46116</v>
      </c>
      <c r="D10" s="75">
        <f t="shared" si="5"/>
        <v>0</v>
      </c>
      <c r="E10" s="74">
        <f t="shared" si="6"/>
        <v>46116</v>
      </c>
      <c r="F10" s="75">
        <v>0.91666666666666696</v>
      </c>
      <c r="G10" s="76">
        <f>IFERROR(((E10-C10)+(F10-D10)),"")</f>
        <v>0.91666666666666696</v>
      </c>
      <c r="H10" s="77">
        <f t="shared" si="3"/>
        <v>3357536.85</v>
      </c>
      <c r="I10" s="77">
        <v>3357536.85</v>
      </c>
      <c r="J10" s="77">
        <f t="shared" si="0"/>
        <v>0</v>
      </c>
      <c r="K10" s="91">
        <f t="shared" si="1"/>
        <v>0</v>
      </c>
      <c r="L10" s="101" t="s">
        <v>169</v>
      </c>
    </row>
    <row r="11" spans="1:12">
      <c r="A11" s="78">
        <f t="shared" si="4"/>
        <v>5</v>
      </c>
      <c r="B11" s="74">
        <f t="shared" si="4"/>
        <v>46117</v>
      </c>
      <c r="C11" s="74">
        <f t="shared" si="2"/>
        <v>46117</v>
      </c>
      <c r="D11" s="75">
        <f t="shared" si="5"/>
        <v>0</v>
      </c>
      <c r="E11" s="74">
        <f t="shared" si="6"/>
        <v>46117</v>
      </c>
      <c r="F11" s="75">
        <v>0.91666666666666696</v>
      </c>
      <c r="G11" s="76">
        <f t="shared" ref="G11:G36" si="7">IFERROR(((E11-C11)+(F11-D11)),"")</f>
        <v>0.91666666666666696</v>
      </c>
      <c r="H11" s="77">
        <f t="shared" si="3"/>
        <v>3357536.85</v>
      </c>
      <c r="I11" s="77">
        <v>3357536.85</v>
      </c>
      <c r="J11" s="77">
        <f t="shared" si="0"/>
        <v>0</v>
      </c>
      <c r="K11" s="91">
        <f t="shared" si="1"/>
        <v>0</v>
      </c>
      <c r="L11" s="101" t="s">
        <v>169</v>
      </c>
    </row>
    <row r="12" spans="1:12">
      <c r="A12" s="78">
        <f t="shared" si="4"/>
        <v>6</v>
      </c>
      <c r="B12" s="74">
        <f t="shared" si="4"/>
        <v>46118</v>
      </c>
      <c r="C12" s="74">
        <f t="shared" si="2"/>
        <v>46118</v>
      </c>
      <c r="D12" s="75">
        <f t="shared" si="5"/>
        <v>0</v>
      </c>
      <c r="E12" s="74">
        <f t="shared" si="6"/>
        <v>46118</v>
      </c>
      <c r="F12" s="75">
        <v>0.91666666666666696</v>
      </c>
      <c r="G12" s="76">
        <f t="shared" si="7"/>
        <v>0.91666666666666696</v>
      </c>
      <c r="H12" s="77">
        <f t="shared" si="3"/>
        <v>3357536.85</v>
      </c>
      <c r="I12" s="77">
        <v>3358932.27</v>
      </c>
      <c r="J12" s="77">
        <f t="shared" si="0"/>
        <v>1395.4199999999255</v>
      </c>
      <c r="K12" s="91">
        <f t="shared" si="1"/>
        <v>58.142499999996893</v>
      </c>
      <c r="L12" s="101"/>
    </row>
    <row r="13" spans="1:12">
      <c r="A13" s="78">
        <f t="shared" si="4"/>
        <v>7</v>
      </c>
      <c r="B13" s="74">
        <f t="shared" si="4"/>
        <v>46119</v>
      </c>
      <c r="C13" s="74">
        <f t="shared" si="2"/>
        <v>46119</v>
      </c>
      <c r="D13" s="75">
        <f t="shared" si="5"/>
        <v>0</v>
      </c>
      <c r="E13" s="74">
        <f t="shared" si="6"/>
        <v>46119</v>
      </c>
      <c r="F13" s="75">
        <v>0.91666666666666696</v>
      </c>
      <c r="G13" s="76">
        <f t="shared" si="7"/>
        <v>0.91666666666666696</v>
      </c>
      <c r="H13" s="77">
        <f t="shared" si="3"/>
        <v>3358932.27</v>
      </c>
      <c r="I13" s="77">
        <v>3360697.66</v>
      </c>
      <c r="J13" s="77">
        <f t="shared" ref="J13" si="8">I13-H13</f>
        <v>1765.3900000001304</v>
      </c>
      <c r="K13" s="91">
        <f t="shared" ref="K13" si="9">J13/24</f>
        <v>73.557916666672099</v>
      </c>
      <c r="L13" s="101"/>
    </row>
    <row r="14" spans="1:12">
      <c r="A14" s="78">
        <f t="shared" si="4"/>
        <v>8</v>
      </c>
      <c r="B14" s="74">
        <f t="shared" si="4"/>
        <v>46120</v>
      </c>
      <c r="C14" s="74">
        <f t="shared" si="2"/>
        <v>46120</v>
      </c>
      <c r="D14" s="75">
        <f t="shared" si="5"/>
        <v>0</v>
      </c>
      <c r="E14" s="74">
        <f t="shared" si="6"/>
        <v>46120</v>
      </c>
      <c r="F14" s="75">
        <v>0.91666666666666696</v>
      </c>
      <c r="G14" s="76">
        <f t="shared" si="7"/>
        <v>0.91666666666666696</v>
      </c>
      <c r="H14" s="77">
        <f t="shared" ref="H14:H17" si="10">I13</f>
        <v>3360697.66</v>
      </c>
      <c r="I14" s="77">
        <v>3362071.41</v>
      </c>
      <c r="J14" s="77">
        <f t="shared" ref="J14" si="11">I14-H14</f>
        <v>1373.75</v>
      </c>
      <c r="K14" s="91">
        <f t="shared" ref="K14" si="12">J14/24</f>
        <v>57.239583333333336</v>
      </c>
      <c r="L14" s="101"/>
    </row>
    <row r="15" spans="1:12">
      <c r="A15" s="78">
        <f t="shared" si="4"/>
        <v>9</v>
      </c>
      <c r="B15" s="74">
        <f t="shared" si="4"/>
        <v>46121</v>
      </c>
      <c r="C15" s="74">
        <f t="shared" si="2"/>
        <v>46121</v>
      </c>
      <c r="D15" s="75">
        <f t="shared" si="5"/>
        <v>0</v>
      </c>
      <c r="E15" s="74">
        <f t="shared" si="6"/>
        <v>46121</v>
      </c>
      <c r="F15" s="75">
        <v>0.91666666666666696</v>
      </c>
      <c r="G15" s="76">
        <f t="shared" si="7"/>
        <v>0.91666666666666696</v>
      </c>
      <c r="H15" s="77">
        <f t="shared" si="10"/>
        <v>3362071.41</v>
      </c>
      <c r="I15" s="77">
        <v>3364129.36</v>
      </c>
      <c r="J15" s="77">
        <f t="shared" ref="J15:J36" si="13">I15-H15</f>
        <v>2057.9499999997206</v>
      </c>
      <c r="K15" s="91">
        <f t="shared" ref="K15:K36" si="14">J15/24</f>
        <v>85.74791666665503</v>
      </c>
      <c r="L15" s="101"/>
    </row>
    <row r="16" spans="1:12">
      <c r="A16" s="78">
        <f t="shared" si="4"/>
        <v>10</v>
      </c>
      <c r="B16" s="74">
        <f t="shared" si="4"/>
        <v>46122</v>
      </c>
      <c r="C16" s="74">
        <f t="shared" si="2"/>
        <v>46122</v>
      </c>
      <c r="D16" s="75">
        <f t="shared" si="5"/>
        <v>0</v>
      </c>
      <c r="E16" s="74">
        <f t="shared" si="6"/>
        <v>46122</v>
      </c>
      <c r="F16" s="75">
        <v>0.91666666666666696</v>
      </c>
      <c r="G16" s="76">
        <f t="shared" si="7"/>
        <v>0.91666666666666696</v>
      </c>
      <c r="H16" s="77">
        <f t="shared" si="10"/>
        <v>3364129.36</v>
      </c>
      <c r="I16" s="77">
        <v>3365716.73</v>
      </c>
      <c r="J16" s="77">
        <f t="shared" si="13"/>
        <v>1587.3700000001118</v>
      </c>
      <c r="K16" s="91">
        <f t="shared" si="14"/>
        <v>66.140416666671328</v>
      </c>
      <c r="L16" s="101"/>
    </row>
    <row r="17" spans="1:14">
      <c r="A17" s="78">
        <f t="shared" si="4"/>
        <v>11</v>
      </c>
      <c r="B17" s="74">
        <f t="shared" si="4"/>
        <v>46123</v>
      </c>
      <c r="C17" s="74">
        <f t="shared" si="2"/>
        <v>46123</v>
      </c>
      <c r="D17" s="75">
        <f t="shared" si="5"/>
        <v>0</v>
      </c>
      <c r="E17" s="74">
        <f t="shared" si="6"/>
        <v>46123</v>
      </c>
      <c r="F17" s="75">
        <v>0.91666666666666696</v>
      </c>
      <c r="G17" s="76">
        <f t="shared" si="7"/>
        <v>0.91666666666666696</v>
      </c>
      <c r="H17" s="77">
        <f t="shared" si="10"/>
        <v>3365716.73</v>
      </c>
      <c r="I17" s="77">
        <v>3365716.73</v>
      </c>
      <c r="J17" s="77">
        <f t="shared" si="13"/>
        <v>0</v>
      </c>
      <c r="K17" s="91">
        <f t="shared" si="14"/>
        <v>0</v>
      </c>
      <c r="L17" s="101" t="s">
        <v>169</v>
      </c>
    </row>
    <row r="18" spans="1:14">
      <c r="A18" s="78">
        <f t="shared" si="4"/>
        <v>12</v>
      </c>
      <c r="B18" s="74">
        <f t="shared" si="4"/>
        <v>46124</v>
      </c>
      <c r="C18" s="74">
        <f t="shared" si="2"/>
        <v>46124</v>
      </c>
      <c r="D18" s="75">
        <f t="shared" si="5"/>
        <v>0</v>
      </c>
      <c r="E18" s="74">
        <f t="shared" si="6"/>
        <v>46124</v>
      </c>
      <c r="F18" s="75">
        <v>0.91666666666666696</v>
      </c>
      <c r="G18" s="76">
        <f t="shared" si="7"/>
        <v>0.91666666666666696</v>
      </c>
      <c r="H18" s="77">
        <f t="shared" ref="H18:H36" si="15">I17</f>
        <v>3365716.73</v>
      </c>
      <c r="I18" s="77">
        <v>3365716.73</v>
      </c>
      <c r="J18" s="77">
        <f t="shared" ref="J18" si="16">I18-H18</f>
        <v>0</v>
      </c>
      <c r="K18" s="91">
        <f t="shared" ref="K18" si="17">J18/24</f>
        <v>0</v>
      </c>
      <c r="L18" s="101" t="s">
        <v>169</v>
      </c>
    </row>
    <row r="19" spans="1:14">
      <c r="A19" s="78">
        <f t="shared" si="4"/>
        <v>13</v>
      </c>
      <c r="B19" s="74">
        <f t="shared" si="4"/>
        <v>46125</v>
      </c>
      <c r="C19" s="74">
        <f t="shared" si="2"/>
        <v>46125</v>
      </c>
      <c r="D19" s="75">
        <f t="shared" si="5"/>
        <v>0</v>
      </c>
      <c r="E19" s="74">
        <f t="shared" si="6"/>
        <v>46125</v>
      </c>
      <c r="F19" s="75">
        <v>0.91666666666666696</v>
      </c>
      <c r="G19" s="76">
        <f t="shared" si="7"/>
        <v>0.91666666666666696</v>
      </c>
      <c r="H19" s="77">
        <f t="shared" si="15"/>
        <v>3365716.73</v>
      </c>
      <c r="I19" s="77">
        <v>3366810.59</v>
      </c>
      <c r="J19" s="77">
        <f t="shared" si="13"/>
        <v>1093.8599999998696</v>
      </c>
      <c r="K19" s="91">
        <f t="shared" si="14"/>
        <v>45.577499999994565</v>
      </c>
      <c r="L19" s="101"/>
      <c r="N19" s="3"/>
    </row>
    <row r="20" spans="1:14">
      <c r="A20" s="78">
        <f t="shared" si="4"/>
        <v>14</v>
      </c>
      <c r="B20" s="74">
        <f t="shared" si="4"/>
        <v>46126</v>
      </c>
      <c r="C20" s="74">
        <f t="shared" si="2"/>
        <v>46126</v>
      </c>
      <c r="D20" s="75">
        <f t="shared" si="5"/>
        <v>0</v>
      </c>
      <c r="E20" s="74">
        <f t="shared" si="6"/>
        <v>46126</v>
      </c>
      <c r="F20" s="75">
        <v>0.91666666666666696</v>
      </c>
      <c r="G20" s="76">
        <f t="shared" si="7"/>
        <v>0.91666666666666696</v>
      </c>
      <c r="H20" s="77">
        <f t="shared" si="15"/>
        <v>3366810.59</v>
      </c>
      <c r="I20" s="77">
        <v>3367879.29</v>
      </c>
      <c r="J20" s="77">
        <f t="shared" ref="J20" si="18">I20-H20</f>
        <v>1068.7000000001863</v>
      </c>
      <c r="K20" s="91">
        <f t="shared" si="14"/>
        <v>44.529166666674428</v>
      </c>
      <c r="L20" s="101"/>
    </row>
    <row r="21" spans="1:14">
      <c r="A21" s="78">
        <f t="shared" si="4"/>
        <v>15</v>
      </c>
      <c r="B21" s="74">
        <f t="shared" si="4"/>
        <v>46127</v>
      </c>
      <c r="C21" s="74">
        <f t="shared" si="2"/>
        <v>46127</v>
      </c>
      <c r="D21" s="75">
        <f t="shared" si="5"/>
        <v>0</v>
      </c>
      <c r="E21" s="74">
        <f t="shared" si="6"/>
        <v>46127</v>
      </c>
      <c r="F21" s="75">
        <v>0.91666666666666696</v>
      </c>
      <c r="G21" s="76">
        <f t="shared" si="7"/>
        <v>0.91666666666666696</v>
      </c>
      <c r="H21" s="77">
        <f t="shared" si="15"/>
        <v>3367879.29</v>
      </c>
      <c r="I21" s="77">
        <v>3369769.6</v>
      </c>
      <c r="J21" s="77">
        <f t="shared" ref="J21" si="19">I21-H21</f>
        <v>1890.3100000000559</v>
      </c>
      <c r="K21" s="91">
        <f t="shared" si="14"/>
        <v>78.762916666669</v>
      </c>
      <c r="L21" s="101"/>
    </row>
    <row r="22" spans="1:14">
      <c r="A22" s="78">
        <f t="shared" si="4"/>
        <v>16</v>
      </c>
      <c r="B22" s="74">
        <f t="shared" si="4"/>
        <v>46128</v>
      </c>
      <c r="C22" s="74">
        <f t="shared" si="2"/>
        <v>46128</v>
      </c>
      <c r="D22" s="75">
        <f t="shared" si="5"/>
        <v>0</v>
      </c>
      <c r="E22" s="74">
        <f t="shared" si="6"/>
        <v>46128</v>
      </c>
      <c r="F22" s="75">
        <v>0.91666666666666696</v>
      </c>
      <c r="G22" s="76">
        <f t="shared" si="7"/>
        <v>0.91666666666666696</v>
      </c>
      <c r="H22" s="77">
        <f t="shared" si="15"/>
        <v>3369769.6</v>
      </c>
      <c r="I22" s="77">
        <v>3371436.28</v>
      </c>
      <c r="J22" s="77">
        <f t="shared" si="13"/>
        <v>1666.679999999702</v>
      </c>
      <c r="K22" s="91">
        <f t="shared" si="14"/>
        <v>69.444999999987587</v>
      </c>
      <c r="L22" s="101"/>
    </row>
    <row r="23" spans="1:14">
      <c r="A23" s="78">
        <f t="shared" si="4"/>
        <v>17</v>
      </c>
      <c r="B23" s="74">
        <f t="shared" si="4"/>
        <v>46129</v>
      </c>
      <c r="C23" s="74">
        <f t="shared" si="2"/>
        <v>46129</v>
      </c>
      <c r="D23" s="75">
        <f t="shared" si="5"/>
        <v>0</v>
      </c>
      <c r="E23" s="74">
        <f t="shared" si="6"/>
        <v>46129</v>
      </c>
      <c r="F23" s="75">
        <v>0.91666666666666696</v>
      </c>
      <c r="G23" s="76">
        <f t="shared" si="7"/>
        <v>0.91666666666666696</v>
      </c>
      <c r="H23" s="77">
        <f t="shared" si="15"/>
        <v>3371436.28</v>
      </c>
      <c r="I23" s="77">
        <v>3373089.13</v>
      </c>
      <c r="J23" s="77">
        <f t="shared" si="13"/>
        <v>1652.8500000000931</v>
      </c>
      <c r="K23" s="91">
        <f t="shared" si="14"/>
        <v>68.868750000003885</v>
      </c>
      <c r="L23" s="101"/>
    </row>
    <row r="24" spans="1:14">
      <c r="A24" s="78">
        <f t="shared" si="4"/>
        <v>18</v>
      </c>
      <c r="B24" s="74">
        <f t="shared" si="4"/>
        <v>46130</v>
      </c>
      <c r="C24" s="74">
        <f t="shared" si="2"/>
        <v>46130</v>
      </c>
      <c r="D24" s="75">
        <f t="shared" si="5"/>
        <v>0</v>
      </c>
      <c r="E24" s="74">
        <f t="shared" si="6"/>
        <v>46130</v>
      </c>
      <c r="F24" s="75">
        <v>0.91666666666666696</v>
      </c>
      <c r="G24" s="76">
        <f t="shared" si="7"/>
        <v>0.91666666666666696</v>
      </c>
      <c r="H24" s="77">
        <f t="shared" si="15"/>
        <v>3373089.13</v>
      </c>
      <c r="I24" s="77">
        <v>3373089.13</v>
      </c>
      <c r="J24" s="77">
        <f t="shared" si="13"/>
        <v>0</v>
      </c>
      <c r="K24" s="91">
        <f t="shared" si="14"/>
        <v>0</v>
      </c>
      <c r="L24" s="101" t="s">
        <v>169</v>
      </c>
    </row>
    <row r="25" spans="1:14">
      <c r="A25" s="78">
        <f t="shared" ref="A25:B36" si="20">A24+1</f>
        <v>19</v>
      </c>
      <c r="B25" s="74">
        <f t="shared" si="20"/>
        <v>46131</v>
      </c>
      <c r="C25" s="74">
        <f t="shared" si="2"/>
        <v>46131</v>
      </c>
      <c r="D25" s="75">
        <f t="shared" si="5"/>
        <v>0</v>
      </c>
      <c r="E25" s="74">
        <f t="shared" si="6"/>
        <v>46131</v>
      </c>
      <c r="F25" s="75">
        <v>0.91666666666666696</v>
      </c>
      <c r="G25" s="76">
        <f t="shared" si="7"/>
        <v>0.91666666666666696</v>
      </c>
      <c r="H25" s="77">
        <f t="shared" si="15"/>
        <v>3373089.13</v>
      </c>
      <c r="I25" s="77">
        <v>3373089.13</v>
      </c>
      <c r="J25" s="77">
        <f t="shared" si="13"/>
        <v>0</v>
      </c>
      <c r="K25" s="91">
        <f t="shared" si="14"/>
        <v>0</v>
      </c>
      <c r="L25" s="101" t="s">
        <v>169</v>
      </c>
    </row>
    <row r="26" spans="1:14">
      <c r="A26" s="78">
        <f t="shared" si="20"/>
        <v>20</v>
      </c>
      <c r="B26" s="74">
        <f t="shared" si="20"/>
        <v>46132</v>
      </c>
      <c r="C26" s="74">
        <f t="shared" si="2"/>
        <v>46132</v>
      </c>
      <c r="D26" s="75">
        <f t="shared" si="5"/>
        <v>0</v>
      </c>
      <c r="E26" s="74">
        <f t="shared" si="6"/>
        <v>46132</v>
      </c>
      <c r="F26" s="75">
        <v>0.91666666666666696</v>
      </c>
      <c r="G26" s="76">
        <f t="shared" si="7"/>
        <v>0.91666666666666696</v>
      </c>
      <c r="H26" s="77">
        <f t="shared" si="15"/>
        <v>3373089.13</v>
      </c>
      <c r="I26" s="77">
        <v>3374056.89</v>
      </c>
      <c r="J26" s="77">
        <f t="shared" si="13"/>
        <v>967.76000000024214</v>
      </c>
      <c r="K26" s="91">
        <f t="shared" si="14"/>
        <v>40.32333333334342</v>
      </c>
      <c r="L26" s="101"/>
    </row>
    <row r="27" spans="1:14">
      <c r="A27" s="78">
        <f t="shared" si="20"/>
        <v>21</v>
      </c>
      <c r="B27" s="74">
        <f t="shared" si="20"/>
        <v>46133</v>
      </c>
      <c r="C27" s="74">
        <f t="shared" si="2"/>
        <v>46133</v>
      </c>
      <c r="D27" s="75">
        <f t="shared" si="5"/>
        <v>0</v>
      </c>
      <c r="E27" s="74">
        <f t="shared" si="6"/>
        <v>46133</v>
      </c>
      <c r="F27" s="75">
        <v>0.85416666666666663</v>
      </c>
      <c r="G27" s="76">
        <f t="shared" si="7"/>
        <v>0.85416666666666663</v>
      </c>
      <c r="H27" s="77">
        <f t="shared" si="15"/>
        <v>3374056.89</v>
      </c>
      <c r="I27" s="77">
        <v>3374939.68</v>
      </c>
      <c r="J27" s="77">
        <f t="shared" si="13"/>
        <v>882.79000000003725</v>
      </c>
      <c r="K27" s="91">
        <f t="shared" si="14"/>
        <v>36.782916666668221</v>
      </c>
      <c r="L27" s="101"/>
    </row>
    <row r="28" spans="1:14">
      <c r="A28" s="78">
        <f t="shared" si="20"/>
        <v>22</v>
      </c>
      <c r="B28" s="74">
        <f t="shared" si="20"/>
        <v>46134</v>
      </c>
      <c r="C28" s="74">
        <f t="shared" si="2"/>
        <v>46134</v>
      </c>
      <c r="D28" s="75">
        <f t="shared" si="5"/>
        <v>0</v>
      </c>
      <c r="E28" s="74">
        <f t="shared" si="6"/>
        <v>46134</v>
      </c>
      <c r="F28" s="75">
        <v>0.91666666666666696</v>
      </c>
      <c r="G28" s="76">
        <f t="shared" si="7"/>
        <v>0.91666666666666696</v>
      </c>
      <c r="H28" s="77">
        <f t="shared" si="15"/>
        <v>3374939.68</v>
      </c>
      <c r="I28" s="77">
        <v>3376533.38</v>
      </c>
      <c r="J28" s="77">
        <f t="shared" si="13"/>
        <v>1593.6999999997206</v>
      </c>
      <c r="K28" s="91">
        <f t="shared" si="14"/>
        <v>66.40416666665503</v>
      </c>
      <c r="L28" s="101"/>
    </row>
    <row r="29" spans="1:14">
      <c r="A29" s="78">
        <f t="shared" si="20"/>
        <v>23</v>
      </c>
      <c r="B29" s="74">
        <f t="shared" si="20"/>
        <v>46135</v>
      </c>
      <c r="C29" s="74">
        <f t="shared" si="2"/>
        <v>46135</v>
      </c>
      <c r="D29" s="75">
        <f t="shared" si="5"/>
        <v>0</v>
      </c>
      <c r="E29" s="74">
        <f t="shared" si="6"/>
        <v>46135</v>
      </c>
      <c r="F29" s="75">
        <v>0.91666666666666696</v>
      </c>
      <c r="G29" s="76">
        <f t="shared" si="7"/>
        <v>0.91666666666666696</v>
      </c>
      <c r="H29" s="77">
        <f t="shared" si="15"/>
        <v>3376533.38</v>
      </c>
      <c r="I29" s="77">
        <v>3378229.97</v>
      </c>
      <c r="J29" s="77">
        <f t="shared" si="13"/>
        <v>1696.5900000003166</v>
      </c>
      <c r="K29" s="91">
        <f t="shared" si="14"/>
        <v>70.691250000013198</v>
      </c>
      <c r="L29" s="101"/>
    </row>
    <row r="30" spans="1:14">
      <c r="A30" s="78">
        <f t="shared" si="20"/>
        <v>24</v>
      </c>
      <c r="B30" s="74">
        <f t="shared" si="20"/>
        <v>46136</v>
      </c>
      <c r="C30" s="74">
        <f t="shared" si="2"/>
        <v>46136</v>
      </c>
      <c r="D30" s="75">
        <f t="shared" si="5"/>
        <v>0</v>
      </c>
      <c r="E30" s="74">
        <f t="shared" si="6"/>
        <v>46136</v>
      </c>
      <c r="F30" s="75">
        <v>0.91666666666666696</v>
      </c>
      <c r="G30" s="76">
        <f t="shared" si="7"/>
        <v>0.91666666666666696</v>
      </c>
      <c r="H30" s="77">
        <f t="shared" si="15"/>
        <v>3378229.97</v>
      </c>
      <c r="I30" s="77">
        <v>3379450.45</v>
      </c>
      <c r="J30" s="77">
        <f t="shared" si="13"/>
        <v>1220.4799999999814</v>
      </c>
      <c r="K30" s="91">
        <f t="shared" si="14"/>
        <v>50.853333333332557</v>
      </c>
      <c r="L30" s="101"/>
    </row>
    <row r="31" spans="1:14">
      <c r="A31" s="78">
        <f t="shared" si="20"/>
        <v>25</v>
      </c>
      <c r="B31" s="74">
        <f t="shared" si="20"/>
        <v>46137</v>
      </c>
      <c r="C31" s="74">
        <f t="shared" si="2"/>
        <v>46137</v>
      </c>
      <c r="D31" s="75">
        <f t="shared" si="5"/>
        <v>0</v>
      </c>
      <c r="E31" s="74">
        <f t="shared" si="6"/>
        <v>46137</v>
      </c>
      <c r="F31" s="75">
        <v>0.91666666666666696</v>
      </c>
      <c r="G31" s="76">
        <f t="shared" si="7"/>
        <v>0.91666666666666696</v>
      </c>
      <c r="H31" s="77">
        <f t="shared" si="15"/>
        <v>3379450.45</v>
      </c>
      <c r="I31" s="77">
        <v>3379450.45</v>
      </c>
      <c r="J31" s="77">
        <f t="shared" si="13"/>
        <v>0</v>
      </c>
      <c r="K31" s="91">
        <f t="shared" si="14"/>
        <v>0</v>
      </c>
      <c r="L31" s="560" t="s">
        <v>169</v>
      </c>
    </row>
    <row r="32" spans="1:14">
      <c r="A32" s="78">
        <f t="shared" si="20"/>
        <v>26</v>
      </c>
      <c r="B32" s="74">
        <f t="shared" si="20"/>
        <v>46138</v>
      </c>
      <c r="C32" s="74">
        <f t="shared" si="2"/>
        <v>46138</v>
      </c>
      <c r="D32" s="75">
        <f t="shared" si="5"/>
        <v>0</v>
      </c>
      <c r="E32" s="74">
        <f t="shared" si="6"/>
        <v>46138</v>
      </c>
      <c r="F32" s="75">
        <v>0.91666666666666696</v>
      </c>
      <c r="G32" s="76">
        <f t="shared" si="7"/>
        <v>0.91666666666666696</v>
      </c>
      <c r="H32" s="77">
        <f t="shared" si="15"/>
        <v>3379450.45</v>
      </c>
      <c r="I32" s="77">
        <v>3379450.45</v>
      </c>
      <c r="J32" s="77">
        <f t="shared" ref="J32" si="21">I32-H32</f>
        <v>0</v>
      </c>
      <c r="K32" s="91">
        <f t="shared" ref="K32" si="22">J32/24</f>
        <v>0</v>
      </c>
      <c r="L32" s="560" t="s">
        <v>169</v>
      </c>
    </row>
    <row r="33" spans="1:12">
      <c r="A33" s="78">
        <f t="shared" si="20"/>
        <v>27</v>
      </c>
      <c r="B33" s="74">
        <f t="shared" si="20"/>
        <v>46139</v>
      </c>
      <c r="C33" s="74">
        <f t="shared" si="2"/>
        <v>46139</v>
      </c>
      <c r="D33" s="75">
        <f t="shared" si="5"/>
        <v>0</v>
      </c>
      <c r="E33" s="74">
        <f t="shared" si="6"/>
        <v>46139</v>
      </c>
      <c r="F33" s="75">
        <v>0.91666666666666696</v>
      </c>
      <c r="G33" s="76">
        <f t="shared" si="7"/>
        <v>0.91666666666666696</v>
      </c>
      <c r="H33" s="77">
        <f t="shared" si="15"/>
        <v>3379450.45</v>
      </c>
      <c r="I33" s="208">
        <v>3380308.56</v>
      </c>
      <c r="J33" s="77">
        <f t="shared" si="13"/>
        <v>858.10999999986961</v>
      </c>
      <c r="K33" s="91">
        <f t="shared" si="14"/>
        <v>35.754583333327901</v>
      </c>
      <c r="L33" s="101"/>
    </row>
    <row r="34" spans="1:12">
      <c r="A34" s="78">
        <f t="shared" si="20"/>
        <v>28</v>
      </c>
      <c r="B34" s="74">
        <f t="shared" si="20"/>
        <v>46140</v>
      </c>
      <c r="C34" s="74">
        <f t="shared" si="2"/>
        <v>46140</v>
      </c>
      <c r="D34" s="75">
        <f t="shared" si="5"/>
        <v>0</v>
      </c>
      <c r="E34" s="74">
        <f t="shared" si="6"/>
        <v>46140</v>
      </c>
      <c r="F34" s="75">
        <v>0.91666666666666696</v>
      </c>
      <c r="G34" s="76">
        <f t="shared" si="7"/>
        <v>0.91666666666666696</v>
      </c>
      <c r="H34" s="77">
        <f t="shared" si="15"/>
        <v>3380308.56</v>
      </c>
      <c r="I34" s="208">
        <v>3381737.75</v>
      </c>
      <c r="J34" s="77">
        <f t="shared" si="13"/>
        <v>1429.1899999999441</v>
      </c>
      <c r="K34" s="91">
        <f t="shared" si="14"/>
        <v>59.549583333331007</v>
      </c>
      <c r="L34" s="101"/>
    </row>
    <row r="35" spans="1:12">
      <c r="A35" s="78">
        <f t="shared" si="20"/>
        <v>29</v>
      </c>
      <c r="B35" s="74">
        <f t="shared" si="20"/>
        <v>46141</v>
      </c>
      <c r="C35" s="74">
        <f t="shared" si="2"/>
        <v>46141</v>
      </c>
      <c r="D35" s="75">
        <f t="shared" si="5"/>
        <v>0</v>
      </c>
      <c r="E35" s="74">
        <f t="shared" si="6"/>
        <v>46141</v>
      </c>
      <c r="F35" s="75">
        <v>0.91666666666666696</v>
      </c>
      <c r="G35" s="76">
        <f t="shared" si="7"/>
        <v>0.91666666666666696</v>
      </c>
      <c r="H35" s="77">
        <f t="shared" si="15"/>
        <v>3381737.75</v>
      </c>
      <c r="I35" s="208">
        <v>3382626.1</v>
      </c>
      <c r="J35" s="77">
        <f t="shared" si="13"/>
        <v>888.35000000009313</v>
      </c>
      <c r="K35" s="91">
        <f t="shared" si="14"/>
        <v>37.014583333337214</v>
      </c>
      <c r="L35" s="101"/>
    </row>
    <row r="36" spans="1:12">
      <c r="A36" s="78">
        <f t="shared" si="20"/>
        <v>30</v>
      </c>
      <c r="B36" s="74">
        <f t="shared" si="20"/>
        <v>46142</v>
      </c>
      <c r="C36" s="74">
        <f t="shared" si="2"/>
        <v>46142</v>
      </c>
      <c r="D36" s="75">
        <f t="shared" si="5"/>
        <v>0</v>
      </c>
      <c r="E36" s="74">
        <f t="shared" si="6"/>
        <v>46142</v>
      </c>
      <c r="F36" s="75">
        <v>0.91666666666666696</v>
      </c>
      <c r="G36" s="76">
        <f t="shared" si="7"/>
        <v>0.91666666666666696</v>
      </c>
      <c r="H36" s="77">
        <f t="shared" si="15"/>
        <v>3382626.1</v>
      </c>
      <c r="I36" s="208">
        <v>3383874.03</v>
      </c>
      <c r="J36" s="77">
        <f t="shared" si="13"/>
        <v>1247.929999999702</v>
      </c>
      <c r="K36" s="91">
        <f t="shared" si="14"/>
        <v>51.997083333320916</v>
      </c>
      <c r="L36" s="101"/>
    </row>
    <row r="37" spans="1:12">
      <c r="A37" s="78"/>
      <c r="B37" s="74"/>
      <c r="C37" s="74"/>
      <c r="D37" s="75"/>
      <c r="E37" s="74"/>
      <c r="F37" s="75"/>
      <c r="G37" s="76"/>
      <c r="H37" s="77"/>
      <c r="I37" s="208"/>
      <c r="J37" s="77"/>
      <c r="K37" s="91"/>
      <c r="L37" s="36"/>
    </row>
    <row r="38" spans="1:12">
      <c r="A38" s="78"/>
      <c r="B38" s="74"/>
      <c r="C38" s="74"/>
      <c r="D38" s="75"/>
      <c r="E38" s="74"/>
      <c r="F38" s="75"/>
      <c r="G38" s="76"/>
      <c r="H38" s="77"/>
      <c r="I38" s="208"/>
      <c r="J38" s="77"/>
      <c r="K38" s="91"/>
      <c r="L38" s="36"/>
    </row>
    <row r="39" spans="1:12">
      <c r="A39" s="78"/>
      <c r="B39" s="74"/>
      <c r="C39" s="74"/>
      <c r="D39" s="75"/>
      <c r="E39" s="74"/>
      <c r="F39" s="75"/>
      <c r="G39" s="76"/>
      <c r="H39" s="77"/>
      <c r="I39" s="208"/>
      <c r="J39" s="77"/>
      <c r="K39" s="91"/>
      <c r="L39" s="101"/>
    </row>
    <row r="40" spans="1:12">
      <c r="A40" s="82" t="s">
        <v>7</v>
      </c>
      <c r="B40" s="83"/>
      <c r="C40" s="83"/>
      <c r="D40" s="83"/>
      <c r="E40" s="83"/>
      <c r="F40" s="83"/>
      <c r="G40" s="84">
        <f>SUM(G7:G39)</f>
        <v>27.437500000000028</v>
      </c>
      <c r="H40" s="85"/>
      <c r="I40" s="85"/>
      <c r="J40" s="93">
        <f>SUM(J7:J39)</f>
        <v>29495.929999999702</v>
      </c>
      <c r="K40" s="93">
        <f>AVERAGE(K7:K39)</f>
        <v>40.966569444444026</v>
      </c>
      <c r="L40" s="94"/>
    </row>
    <row r="41" spans="1:12">
      <c r="A41" s="86" t="s">
        <v>127</v>
      </c>
      <c r="B41" s="87"/>
      <c r="C41" s="87"/>
      <c r="D41" s="87"/>
      <c r="E41" s="87"/>
      <c r="F41" s="87"/>
      <c r="G41" s="88">
        <f>G40/SUMPRODUCT((G7:G39&gt;0)*1)</f>
        <v>0.9145833333333343</v>
      </c>
      <c r="H41" s="89"/>
      <c r="I41" s="89"/>
      <c r="J41" s="89"/>
      <c r="K41" s="89">
        <f>K40/SUMPRODUCT((K7:K39&gt;0)*1)</f>
        <v>1.9507890211640013</v>
      </c>
      <c r="L41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4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85" zoomScaleNormal="85" workbookViewId="0">
      <pane xSplit="2" ySplit="6" topLeftCell="C7" activePane="bottomRight" state="frozen"/>
      <selection pane="topRight"/>
      <selection pane="bottomLeft"/>
      <selection pane="bottomRigh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149</v>
      </c>
      <c r="D1" s="5"/>
      <c r="E1" s="5"/>
      <c r="F1" s="5"/>
    </row>
    <row r="2" spans="1:12">
      <c r="B2" s="5"/>
      <c r="C2" s="149" t="s">
        <v>53</v>
      </c>
      <c r="D2" s="5"/>
      <c r="E2" s="5"/>
      <c r="F2" s="5"/>
      <c r="L2" s="98" t="s">
        <v>151</v>
      </c>
    </row>
    <row r="3" spans="1:12">
      <c r="B3" s="5"/>
      <c r="C3" s="6" t="str">
        <f>PCIM!C3</f>
        <v>Bulan April 2026</v>
      </c>
      <c r="D3" s="5"/>
      <c r="E3" s="5"/>
      <c r="F3" s="5"/>
    </row>
    <row r="4" spans="1:12">
      <c r="B4" s="8"/>
      <c r="C4" s="47">
        <f>'Summary sales'!A4</f>
        <v>46113</v>
      </c>
      <c r="D4" s="8"/>
      <c r="E4" s="5"/>
      <c r="F4" s="5"/>
      <c r="J4" s="5" t="s">
        <v>152</v>
      </c>
      <c r="K4" s="28">
        <f>MAX(K7:K39)</f>
        <v>82.452583333334289</v>
      </c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62" t="s">
        <v>156</v>
      </c>
      <c r="I5" s="663"/>
      <c r="J5" s="675" t="s">
        <v>157</v>
      </c>
      <c r="K5" s="679" t="s">
        <v>158</v>
      </c>
      <c r="L5" s="673" t="s">
        <v>159</v>
      </c>
    </row>
    <row r="6" spans="1:12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209" t="s">
        <v>154</v>
      </c>
      <c r="J6" s="678"/>
      <c r="K6" s="680"/>
      <c r="L6" s="674"/>
    </row>
    <row r="7" spans="1:12">
      <c r="A7" s="72">
        <v>1</v>
      </c>
      <c r="B7" s="73">
        <f>C4</f>
        <v>46113</v>
      </c>
      <c r="C7" s="73">
        <f>C4</f>
        <v>46113</v>
      </c>
      <c r="D7" s="75">
        <v>0</v>
      </c>
      <c r="E7" s="73">
        <f>C7+1</f>
        <v>46114</v>
      </c>
      <c r="F7" s="75">
        <v>0</v>
      </c>
      <c r="G7" s="76">
        <f>IFERROR(((E7-C7)+(F7-D7)),"")</f>
        <v>1</v>
      </c>
      <c r="H7" s="208">
        <v>456566.745</v>
      </c>
      <c r="I7" s="208">
        <v>458226.38199999998</v>
      </c>
      <c r="J7" s="77">
        <f t="shared" ref="J7:J12" si="0">I7-H7</f>
        <v>1659.6369999999879</v>
      </c>
      <c r="K7" s="91">
        <f t="shared" ref="K7:K12" si="1">J7/24</f>
        <v>69.151541666666162</v>
      </c>
      <c r="L7" s="99"/>
    </row>
    <row r="8" spans="1:12">
      <c r="A8" s="78">
        <f>A7+1</f>
        <v>2</v>
      </c>
      <c r="B8" s="74">
        <f>B7+1</f>
        <v>46114</v>
      </c>
      <c r="C8" s="74">
        <f t="shared" ref="C8:C36" si="2">B8</f>
        <v>46114</v>
      </c>
      <c r="D8" s="75">
        <f>D7</f>
        <v>0</v>
      </c>
      <c r="E8" s="74">
        <f>C8+1</f>
        <v>46115</v>
      </c>
      <c r="F8" s="75">
        <v>0</v>
      </c>
      <c r="G8" s="76">
        <f>IFERROR(((E8-C8)+(F8-D8)),"")</f>
        <v>1</v>
      </c>
      <c r="H8" s="77">
        <f t="shared" ref="H8:H13" si="3">I7</f>
        <v>458226.38199999998</v>
      </c>
      <c r="I8" s="77">
        <v>459675.473</v>
      </c>
      <c r="J8" s="77">
        <f t="shared" si="0"/>
        <v>1449.0910000000149</v>
      </c>
      <c r="K8" s="91">
        <f t="shared" si="1"/>
        <v>60.37879166666729</v>
      </c>
      <c r="L8" s="101"/>
    </row>
    <row r="9" spans="1:12">
      <c r="A9" s="78">
        <f t="shared" ref="A9:B24" si="4">A8+1</f>
        <v>3</v>
      </c>
      <c r="B9" s="74">
        <f t="shared" si="4"/>
        <v>46115</v>
      </c>
      <c r="C9" s="74">
        <f t="shared" si="2"/>
        <v>46115</v>
      </c>
      <c r="D9" s="75">
        <f t="shared" ref="D9:D36" si="5">D8</f>
        <v>0</v>
      </c>
      <c r="E9" s="74">
        <f t="shared" ref="E9:E36" si="6">C9+1</f>
        <v>46116</v>
      </c>
      <c r="F9" s="75">
        <v>0</v>
      </c>
      <c r="G9" s="76">
        <f>IFERROR(((E9-C9)+(F9-D9)),"")</f>
        <v>1</v>
      </c>
      <c r="H9" s="77">
        <f t="shared" si="3"/>
        <v>459675.473</v>
      </c>
      <c r="I9" s="77">
        <v>461344.75199999998</v>
      </c>
      <c r="J9" s="77">
        <f t="shared" si="0"/>
        <v>1669.2789999999804</v>
      </c>
      <c r="K9" s="91">
        <f t="shared" si="1"/>
        <v>69.553291666665856</v>
      </c>
      <c r="L9" s="101"/>
    </row>
    <row r="10" spans="1:12">
      <c r="A10" s="78">
        <f t="shared" si="4"/>
        <v>4</v>
      </c>
      <c r="B10" s="74">
        <f t="shared" si="4"/>
        <v>46116</v>
      </c>
      <c r="C10" s="74">
        <f t="shared" si="2"/>
        <v>46116</v>
      </c>
      <c r="D10" s="75">
        <f t="shared" si="5"/>
        <v>0</v>
      </c>
      <c r="E10" s="74">
        <f t="shared" si="6"/>
        <v>46117</v>
      </c>
      <c r="F10" s="75">
        <v>0</v>
      </c>
      <c r="G10" s="76">
        <f>IFERROR(((E10-C10)+(F10-D10)),"")</f>
        <v>1</v>
      </c>
      <c r="H10" s="77">
        <f t="shared" si="3"/>
        <v>461344.75199999998</v>
      </c>
      <c r="I10" s="77">
        <v>462981.266</v>
      </c>
      <c r="J10" s="77">
        <f t="shared" si="0"/>
        <v>1636.5140000000247</v>
      </c>
      <c r="K10" s="91">
        <f t="shared" si="1"/>
        <v>68.188083333334362</v>
      </c>
      <c r="L10" s="36"/>
    </row>
    <row r="11" spans="1:12">
      <c r="A11" s="78">
        <f t="shared" si="4"/>
        <v>5</v>
      </c>
      <c r="B11" s="74">
        <f t="shared" si="4"/>
        <v>46117</v>
      </c>
      <c r="C11" s="74">
        <f t="shared" si="2"/>
        <v>46117</v>
      </c>
      <c r="D11" s="75">
        <f t="shared" si="5"/>
        <v>0</v>
      </c>
      <c r="E11" s="74">
        <f t="shared" si="6"/>
        <v>46118</v>
      </c>
      <c r="F11" s="75">
        <v>0</v>
      </c>
      <c r="G11" s="76">
        <f t="shared" ref="G11:G36" si="7">IFERROR(((E11-C11)+(F11-D11)),"")</f>
        <v>1</v>
      </c>
      <c r="H11" s="77">
        <f t="shared" si="3"/>
        <v>462981.266</v>
      </c>
      <c r="I11" s="77">
        <v>464559.90500000003</v>
      </c>
      <c r="J11" s="77">
        <f t="shared" si="0"/>
        <v>1578.6390000000247</v>
      </c>
      <c r="K11" s="91">
        <f t="shared" si="1"/>
        <v>65.776625000001033</v>
      </c>
      <c r="L11" s="101"/>
    </row>
    <row r="12" spans="1:12">
      <c r="A12" s="78">
        <f t="shared" si="4"/>
        <v>6</v>
      </c>
      <c r="B12" s="74">
        <f t="shared" si="4"/>
        <v>46118</v>
      </c>
      <c r="C12" s="74">
        <f t="shared" si="2"/>
        <v>46118</v>
      </c>
      <c r="D12" s="75">
        <f t="shared" si="5"/>
        <v>0</v>
      </c>
      <c r="E12" s="74">
        <f t="shared" si="6"/>
        <v>46119</v>
      </c>
      <c r="F12" s="75">
        <v>0</v>
      </c>
      <c r="G12" s="76">
        <f t="shared" si="7"/>
        <v>1</v>
      </c>
      <c r="H12" s="77">
        <f t="shared" si="3"/>
        <v>464559.90500000003</v>
      </c>
      <c r="I12" s="77">
        <v>466210.20500000002</v>
      </c>
      <c r="J12" s="77">
        <f t="shared" si="0"/>
        <v>1650.2999999999884</v>
      </c>
      <c r="K12" s="91">
        <f t="shared" si="1"/>
        <v>68.76249999999952</v>
      </c>
      <c r="L12" s="101"/>
    </row>
    <row r="13" spans="1:12">
      <c r="A13" s="78">
        <f t="shared" si="4"/>
        <v>7</v>
      </c>
      <c r="B13" s="74">
        <f t="shared" si="4"/>
        <v>46119</v>
      </c>
      <c r="C13" s="74">
        <f t="shared" si="2"/>
        <v>46119</v>
      </c>
      <c r="D13" s="75">
        <f t="shared" si="5"/>
        <v>0</v>
      </c>
      <c r="E13" s="74">
        <f t="shared" si="6"/>
        <v>46120</v>
      </c>
      <c r="F13" s="75">
        <v>0</v>
      </c>
      <c r="G13" s="76">
        <f t="shared" si="7"/>
        <v>1</v>
      </c>
      <c r="H13" s="77">
        <f t="shared" si="3"/>
        <v>466210.20500000002</v>
      </c>
      <c r="I13" s="77">
        <v>467811.26899999997</v>
      </c>
      <c r="J13" s="77">
        <f t="shared" ref="J13" si="8">I13-H13</f>
        <v>1601.0639999999548</v>
      </c>
      <c r="K13" s="91">
        <f t="shared" ref="K13" si="9">J13/24</f>
        <v>66.710999999998123</v>
      </c>
      <c r="L13" s="101"/>
    </row>
    <row r="14" spans="1:12">
      <c r="A14" s="78">
        <f t="shared" si="4"/>
        <v>8</v>
      </c>
      <c r="B14" s="74">
        <f t="shared" si="4"/>
        <v>46120</v>
      </c>
      <c r="C14" s="74">
        <f t="shared" si="2"/>
        <v>46120</v>
      </c>
      <c r="D14" s="75">
        <f t="shared" si="5"/>
        <v>0</v>
      </c>
      <c r="E14" s="74">
        <f t="shared" si="6"/>
        <v>46121</v>
      </c>
      <c r="F14" s="75">
        <v>0</v>
      </c>
      <c r="G14" s="76">
        <f t="shared" si="7"/>
        <v>1</v>
      </c>
      <c r="H14" s="77">
        <f t="shared" ref="H14:H36" si="10">I13</f>
        <v>467811.26899999997</v>
      </c>
      <c r="I14" s="77">
        <v>469631.81099999999</v>
      </c>
      <c r="J14" s="77">
        <f t="shared" ref="J14" si="11">I14-H14</f>
        <v>1820.5420000000158</v>
      </c>
      <c r="K14" s="91">
        <f t="shared" ref="K14" si="12">J14/24</f>
        <v>75.855916666667326</v>
      </c>
      <c r="L14" s="101"/>
    </row>
    <row r="15" spans="1:12">
      <c r="A15" s="78">
        <f t="shared" si="4"/>
        <v>9</v>
      </c>
      <c r="B15" s="74">
        <f t="shared" si="4"/>
        <v>46121</v>
      </c>
      <c r="C15" s="74">
        <f t="shared" si="2"/>
        <v>46121</v>
      </c>
      <c r="D15" s="75">
        <f t="shared" si="5"/>
        <v>0</v>
      </c>
      <c r="E15" s="74">
        <f t="shared" si="6"/>
        <v>46122</v>
      </c>
      <c r="F15" s="75">
        <v>0</v>
      </c>
      <c r="G15" s="76">
        <f t="shared" si="7"/>
        <v>1</v>
      </c>
      <c r="H15" s="77">
        <f t="shared" si="10"/>
        <v>469631.81099999999</v>
      </c>
      <c r="I15" s="77">
        <v>471346.02600000001</v>
      </c>
      <c r="J15" s="77">
        <f t="shared" ref="J15:J36" si="13">I15-H15</f>
        <v>1714.2150000000256</v>
      </c>
      <c r="K15" s="91">
        <f t="shared" ref="K15:K36" si="14">J15/24</f>
        <v>71.425625000001062</v>
      </c>
      <c r="L15" s="101"/>
    </row>
    <row r="16" spans="1:12">
      <c r="A16" s="78">
        <f t="shared" si="4"/>
        <v>10</v>
      </c>
      <c r="B16" s="74">
        <f t="shared" si="4"/>
        <v>46122</v>
      </c>
      <c r="C16" s="74">
        <f t="shared" si="2"/>
        <v>46122</v>
      </c>
      <c r="D16" s="75">
        <f t="shared" si="5"/>
        <v>0</v>
      </c>
      <c r="E16" s="74">
        <f t="shared" si="6"/>
        <v>46123</v>
      </c>
      <c r="F16" s="75">
        <v>0</v>
      </c>
      <c r="G16" s="76">
        <f t="shared" si="7"/>
        <v>1</v>
      </c>
      <c r="H16" s="77">
        <f t="shared" si="10"/>
        <v>471346.02600000001</v>
      </c>
      <c r="I16" s="77">
        <v>473139.19</v>
      </c>
      <c r="J16" s="77">
        <f t="shared" si="13"/>
        <v>1793.1639999999898</v>
      </c>
      <c r="K16" s="91">
        <f t="shared" si="14"/>
        <v>74.715166666666235</v>
      </c>
      <c r="L16" s="101"/>
    </row>
    <row r="17" spans="1:14">
      <c r="A17" s="78">
        <f t="shared" si="4"/>
        <v>11</v>
      </c>
      <c r="B17" s="74">
        <f t="shared" si="4"/>
        <v>46123</v>
      </c>
      <c r="C17" s="74">
        <f t="shared" si="2"/>
        <v>46123</v>
      </c>
      <c r="D17" s="75">
        <f t="shared" si="5"/>
        <v>0</v>
      </c>
      <c r="E17" s="74">
        <f t="shared" si="6"/>
        <v>46124</v>
      </c>
      <c r="F17" s="75">
        <v>0</v>
      </c>
      <c r="G17" s="76">
        <f t="shared" si="7"/>
        <v>1</v>
      </c>
      <c r="H17" s="77">
        <f t="shared" si="10"/>
        <v>473139.19</v>
      </c>
      <c r="I17" s="77">
        <v>474911.429</v>
      </c>
      <c r="J17" s="77">
        <f t="shared" si="13"/>
        <v>1772.2390000000014</v>
      </c>
      <c r="K17" s="91">
        <f t="shared" si="14"/>
        <v>73.84329166666673</v>
      </c>
      <c r="L17" s="101"/>
    </row>
    <row r="18" spans="1:14">
      <c r="A18" s="78">
        <f t="shared" si="4"/>
        <v>12</v>
      </c>
      <c r="B18" s="74">
        <f t="shared" si="4"/>
        <v>46124</v>
      </c>
      <c r="C18" s="74">
        <f t="shared" si="2"/>
        <v>46124</v>
      </c>
      <c r="D18" s="75">
        <f t="shared" si="5"/>
        <v>0</v>
      </c>
      <c r="E18" s="74">
        <f t="shared" si="6"/>
        <v>46125</v>
      </c>
      <c r="F18" s="75">
        <v>0</v>
      </c>
      <c r="G18" s="76">
        <f t="shared" si="7"/>
        <v>1</v>
      </c>
      <c r="H18" s="77">
        <f t="shared" si="10"/>
        <v>474911.429</v>
      </c>
      <c r="I18" s="77">
        <v>476450.27</v>
      </c>
      <c r="J18" s="77">
        <f t="shared" si="13"/>
        <v>1538.8410000000149</v>
      </c>
      <c r="K18" s="91">
        <f t="shared" si="14"/>
        <v>64.118375000000626</v>
      </c>
      <c r="L18" s="101"/>
    </row>
    <row r="19" spans="1:14">
      <c r="A19" s="78">
        <f t="shared" si="4"/>
        <v>13</v>
      </c>
      <c r="B19" s="74">
        <f t="shared" si="4"/>
        <v>46125</v>
      </c>
      <c r="C19" s="74">
        <f t="shared" si="2"/>
        <v>46125</v>
      </c>
      <c r="D19" s="75">
        <f t="shared" si="5"/>
        <v>0</v>
      </c>
      <c r="E19" s="74">
        <f t="shared" si="6"/>
        <v>46126</v>
      </c>
      <c r="F19" s="75">
        <v>0</v>
      </c>
      <c r="G19" s="76">
        <f t="shared" si="7"/>
        <v>1</v>
      </c>
      <c r="H19" s="77">
        <f t="shared" si="10"/>
        <v>476450.27</v>
      </c>
      <c r="I19" s="77">
        <v>478174.598</v>
      </c>
      <c r="J19" s="77">
        <f t="shared" si="13"/>
        <v>1724.3279999999795</v>
      </c>
      <c r="K19" s="91">
        <f t="shared" si="14"/>
        <v>71.846999999999142</v>
      </c>
      <c r="L19" s="101"/>
      <c r="N19" s="3"/>
    </row>
    <row r="20" spans="1:14">
      <c r="A20" s="78">
        <f t="shared" si="4"/>
        <v>14</v>
      </c>
      <c r="B20" s="74">
        <f t="shared" si="4"/>
        <v>46126</v>
      </c>
      <c r="C20" s="74">
        <f t="shared" si="2"/>
        <v>46126</v>
      </c>
      <c r="D20" s="75">
        <f t="shared" si="5"/>
        <v>0</v>
      </c>
      <c r="E20" s="74">
        <f t="shared" si="6"/>
        <v>46127</v>
      </c>
      <c r="F20" s="75">
        <v>0</v>
      </c>
      <c r="G20" s="76">
        <f t="shared" si="7"/>
        <v>1</v>
      </c>
      <c r="H20" s="77">
        <f t="shared" si="10"/>
        <v>478174.598</v>
      </c>
      <c r="I20" s="77">
        <v>479962.85800000001</v>
      </c>
      <c r="J20" s="77">
        <f t="shared" si="13"/>
        <v>1788.2600000000093</v>
      </c>
      <c r="K20" s="91">
        <f t="shared" si="14"/>
        <v>74.510833333333721</v>
      </c>
      <c r="L20" s="101"/>
    </row>
    <row r="21" spans="1:14">
      <c r="A21" s="78">
        <f t="shared" si="4"/>
        <v>15</v>
      </c>
      <c r="B21" s="74">
        <f t="shared" si="4"/>
        <v>46127</v>
      </c>
      <c r="C21" s="74">
        <f t="shared" si="2"/>
        <v>46127</v>
      </c>
      <c r="D21" s="75">
        <f t="shared" si="5"/>
        <v>0</v>
      </c>
      <c r="E21" s="74">
        <f t="shared" si="6"/>
        <v>46128</v>
      </c>
      <c r="F21" s="75">
        <v>0</v>
      </c>
      <c r="G21" s="76">
        <f t="shared" si="7"/>
        <v>1</v>
      </c>
      <c r="H21" s="77">
        <f t="shared" si="10"/>
        <v>479962.85800000001</v>
      </c>
      <c r="I21" s="77">
        <v>481935.6</v>
      </c>
      <c r="J21" s="77">
        <f t="shared" si="13"/>
        <v>1972.7419999999693</v>
      </c>
      <c r="K21" s="91">
        <f t="shared" si="14"/>
        <v>82.197583333332048</v>
      </c>
      <c r="L21" s="101"/>
    </row>
    <row r="22" spans="1:14">
      <c r="A22" s="78">
        <f t="shared" si="4"/>
        <v>16</v>
      </c>
      <c r="B22" s="74">
        <f t="shared" si="4"/>
        <v>46128</v>
      </c>
      <c r="C22" s="74">
        <f t="shared" si="2"/>
        <v>46128</v>
      </c>
      <c r="D22" s="75">
        <f t="shared" si="5"/>
        <v>0</v>
      </c>
      <c r="E22" s="74">
        <f t="shared" si="6"/>
        <v>46129</v>
      </c>
      <c r="F22" s="75">
        <v>0</v>
      </c>
      <c r="G22" s="76">
        <f t="shared" si="7"/>
        <v>1</v>
      </c>
      <c r="H22" s="77">
        <f t="shared" si="10"/>
        <v>481935.6</v>
      </c>
      <c r="I22" s="77">
        <v>483685.23300000001</v>
      </c>
      <c r="J22" s="77">
        <f t="shared" si="13"/>
        <v>1749.6330000000307</v>
      </c>
      <c r="K22" s="91">
        <f t="shared" si="14"/>
        <v>72.901375000001281</v>
      </c>
      <c r="L22" s="101"/>
    </row>
    <row r="23" spans="1:14">
      <c r="A23" s="78">
        <f t="shared" si="4"/>
        <v>17</v>
      </c>
      <c r="B23" s="74">
        <f t="shared" si="4"/>
        <v>46129</v>
      </c>
      <c r="C23" s="74">
        <f t="shared" si="2"/>
        <v>46129</v>
      </c>
      <c r="D23" s="75">
        <f t="shared" si="5"/>
        <v>0</v>
      </c>
      <c r="E23" s="74">
        <f t="shared" si="6"/>
        <v>46130</v>
      </c>
      <c r="F23" s="75">
        <v>0</v>
      </c>
      <c r="G23" s="76">
        <f t="shared" si="7"/>
        <v>1</v>
      </c>
      <c r="H23" s="77">
        <f t="shared" si="10"/>
        <v>483685.23300000001</v>
      </c>
      <c r="I23" s="77">
        <v>485522.56</v>
      </c>
      <c r="J23" s="77">
        <f t="shared" si="13"/>
        <v>1837.3269999999902</v>
      </c>
      <c r="K23" s="91">
        <f t="shared" si="14"/>
        <v>76.555291666666264</v>
      </c>
      <c r="L23" s="101"/>
    </row>
    <row r="24" spans="1:14">
      <c r="A24" s="78">
        <f t="shared" si="4"/>
        <v>18</v>
      </c>
      <c r="B24" s="74">
        <f t="shared" si="4"/>
        <v>46130</v>
      </c>
      <c r="C24" s="74">
        <f t="shared" si="2"/>
        <v>46130</v>
      </c>
      <c r="D24" s="75">
        <f t="shared" si="5"/>
        <v>0</v>
      </c>
      <c r="E24" s="74">
        <f t="shared" si="6"/>
        <v>46131</v>
      </c>
      <c r="F24" s="75">
        <v>0</v>
      </c>
      <c r="G24" s="76">
        <f t="shared" si="7"/>
        <v>1</v>
      </c>
      <c r="H24" s="77">
        <f t="shared" si="10"/>
        <v>485522.56</v>
      </c>
      <c r="I24" s="77">
        <v>487282.18099999998</v>
      </c>
      <c r="J24" s="77">
        <f t="shared" si="13"/>
        <v>1759.6209999999846</v>
      </c>
      <c r="K24" s="91">
        <f t="shared" si="14"/>
        <v>73.317541666666031</v>
      </c>
      <c r="L24" s="101"/>
    </row>
    <row r="25" spans="1:14">
      <c r="A25" s="78">
        <f t="shared" ref="A25:B36" si="15">A24+1</f>
        <v>19</v>
      </c>
      <c r="B25" s="74">
        <f t="shared" si="15"/>
        <v>46131</v>
      </c>
      <c r="C25" s="74">
        <f t="shared" si="2"/>
        <v>46131</v>
      </c>
      <c r="D25" s="75">
        <f t="shared" si="5"/>
        <v>0</v>
      </c>
      <c r="E25" s="74">
        <f t="shared" si="6"/>
        <v>46132</v>
      </c>
      <c r="F25" s="75">
        <v>0</v>
      </c>
      <c r="G25" s="76">
        <f t="shared" si="7"/>
        <v>1</v>
      </c>
      <c r="H25" s="77">
        <f t="shared" si="10"/>
        <v>487282.18099999998</v>
      </c>
      <c r="I25" s="77">
        <v>488982.77299999999</v>
      </c>
      <c r="J25" s="77">
        <f t="shared" si="13"/>
        <v>1700.5920000000042</v>
      </c>
      <c r="K25" s="91">
        <f t="shared" si="14"/>
        <v>70.858000000000175</v>
      </c>
      <c r="L25" s="101"/>
    </row>
    <row r="26" spans="1:14">
      <c r="A26" s="78">
        <f t="shared" si="15"/>
        <v>20</v>
      </c>
      <c r="B26" s="74">
        <f t="shared" si="15"/>
        <v>46132</v>
      </c>
      <c r="C26" s="74">
        <f t="shared" si="2"/>
        <v>46132</v>
      </c>
      <c r="D26" s="75">
        <f t="shared" si="5"/>
        <v>0</v>
      </c>
      <c r="E26" s="74">
        <f t="shared" si="6"/>
        <v>46133</v>
      </c>
      <c r="F26" s="75">
        <v>0</v>
      </c>
      <c r="G26" s="76">
        <f t="shared" si="7"/>
        <v>1</v>
      </c>
      <c r="H26" s="77">
        <f t="shared" si="10"/>
        <v>488982.77299999999</v>
      </c>
      <c r="I26" s="77">
        <v>490737.27399999998</v>
      </c>
      <c r="J26" s="77">
        <f t="shared" si="13"/>
        <v>1754.5009999999893</v>
      </c>
      <c r="K26" s="91">
        <f t="shared" si="14"/>
        <v>73.104208333332892</v>
      </c>
      <c r="L26" s="101"/>
    </row>
    <row r="27" spans="1:14">
      <c r="A27" s="78">
        <f t="shared" si="15"/>
        <v>21</v>
      </c>
      <c r="B27" s="74">
        <f t="shared" si="15"/>
        <v>46133</v>
      </c>
      <c r="C27" s="74">
        <f t="shared" si="2"/>
        <v>46133</v>
      </c>
      <c r="D27" s="75">
        <f t="shared" si="5"/>
        <v>0</v>
      </c>
      <c r="E27" s="74">
        <f t="shared" si="6"/>
        <v>46134</v>
      </c>
      <c r="F27" s="75">
        <v>0</v>
      </c>
      <c r="G27" s="76">
        <f t="shared" si="7"/>
        <v>1</v>
      </c>
      <c r="H27" s="77">
        <f t="shared" si="10"/>
        <v>490737.27399999998</v>
      </c>
      <c r="I27" s="77">
        <v>492373.00799999997</v>
      </c>
      <c r="J27" s="77">
        <f t="shared" si="13"/>
        <v>1635.7339999999967</v>
      </c>
      <c r="K27" s="91">
        <f t="shared" si="14"/>
        <v>68.155583333333198</v>
      </c>
      <c r="L27" s="101"/>
    </row>
    <row r="28" spans="1:14">
      <c r="A28" s="78">
        <f t="shared" si="15"/>
        <v>22</v>
      </c>
      <c r="B28" s="74">
        <f t="shared" si="15"/>
        <v>46134</v>
      </c>
      <c r="C28" s="74">
        <f t="shared" si="2"/>
        <v>46134</v>
      </c>
      <c r="D28" s="75">
        <f t="shared" si="5"/>
        <v>0</v>
      </c>
      <c r="E28" s="74">
        <f t="shared" si="6"/>
        <v>46135</v>
      </c>
      <c r="F28" s="75">
        <v>0</v>
      </c>
      <c r="G28" s="76">
        <f t="shared" si="7"/>
        <v>1</v>
      </c>
      <c r="H28" s="77">
        <f t="shared" si="10"/>
        <v>492373.00799999997</v>
      </c>
      <c r="I28" s="77">
        <v>494059.50199999998</v>
      </c>
      <c r="J28" s="77">
        <f t="shared" si="13"/>
        <v>1686.4940000000061</v>
      </c>
      <c r="K28" s="91">
        <f t="shared" si="14"/>
        <v>70.27058333333359</v>
      </c>
      <c r="L28" s="101"/>
    </row>
    <row r="29" spans="1:14">
      <c r="A29" s="78">
        <f t="shared" si="15"/>
        <v>23</v>
      </c>
      <c r="B29" s="74">
        <f t="shared" si="15"/>
        <v>46135</v>
      </c>
      <c r="C29" s="74">
        <f t="shared" si="2"/>
        <v>46135</v>
      </c>
      <c r="D29" s="75">
        <f t="shared" si="5"/>
        <v>0</v>
      </c>
      <c r="E29" s="74">
        <f t="shared" si="6"/>
        <v>46136</v>
      </c>
      <c r="F29" s="75">
        <v>0</v>
      </c>
      <c r="G29" s="76">
        <f t="shared" si="7"/>
        <v>1</v>
      </c>
      <c r="H29" s="77">
        <f t="shared" si="10"/>
        <v>494059.50199999998</v>
      </c>
      <c r="I29" s="77">
        <v>495865.81099999999</v>
      </c>
      <c r="J29" s="77">
        <f t="shared" si="13"/>
        <v>1806.3090000000084</v>
      </c>
      <c r="K29" s="91">
        <f t="shared" si="14"/>
        <v>75.262875000000349</v>
      </c>
      <c r="L29" s="101"/>
    </row>
    <row r="30" spans="1:14">
      <c r="A30" s="78">
        <f t="shared" si="15"/>
        <v>24</v>
      </c>
      <c r="B30" s="74">
        <f t="shared" si="15"/>
        <v>46136</v>
      </c>
      <c r="C30" s="74">
        <f t="shared" si="2"/>
        <v>46136</v>
      </c>
      <c r="D30" s="75">
        <f t="shared" si="5"/>
        <v>0</v>
      </c>
      <c r="E30" s="74">
        <f t="shared" si="6"/>
        <v>46137</v>
      </c>
      <c r="F30" s="75">
        <v>0</v>
      </c>
      <c r="G30" s="76">
        <f t="shared" si="7"/>
        <v>1</v>
      </c>
      <c r="H30" s="77">
        <f t="shared" si="10"/>
        <v>495865.81099999999</v>
      </c>
      <c r="I30" s="77">
        <v>497701.49400000001</v>
      </c>
      <c r="J30" s="77">
        <f t="shared" si="13"/>
        <v>1835.6830000000191</v>
      </c>
      <c r="K30" s="91">
        <f t="shared" si="14"/>
        <v>76.486791666667457</v>
      </c>
      <c r="L30" s="101"/>
    </row>
    <row r="31" spans="1:14">
      <c r="A31" s="78">
        <f t="shared" si="15"/>
        <v>25</v>
      </c>
      <c r="B31" s="74">
        <f t="shared" si="15"/>
        <v>46137</v>
      </c>
      <c r="C31" s="74">
        <f t="shared" si="2"/>
        <v>46137</v>
      </c>
      <c r="D31" s="75">
        <f t="shared" si="5"/>
        <v>0</v>
      </c>
      <c r="E31" s="74">
        <f t="shared" si="6"/>
        <v>46138</v>
      </c>
      <c r="F31" s="75">
        <v>0</v>
      </c>
      <c r="G31" s="76">
        <f t="shared" si="7"/>
        <v>1</v>
      </c>
      <c r="H31" s="77">
        <f t="shared" si="10"/>
        <v>497701.49400000001</v>
      </c>
      <c r="I31" s="77">
        <v>499364.783</v>
      </c>
      <c r="J31" s="77">
        <f t="shared" si="13"/>
        <v>1663.2889999999898</v>
      </c>
      <c r="K31" s="91">
        <f t="shared" si="14"/>
        <v>69.303708333332906</v>
      </c>
      <c r="L31" s="101"/>
    </row>
    <row r="32" spans="1:14">
      <c r="A32" s="78">
        <f t="shared" si="15"/>
        <v>26</v>
      </c>
      <c r="B32" s="74">
        <f t="shared" si="15"/>
        <v>46138</v>
      </c>
      <c r="C32" s="74">
        <f t="shared" si="2"/>
        <v>46138</v>
      </c>
      <c r="D32" s="75">
        <f t="shared" si="5"/>
        <v>0</v>
      </c>
      <c r="E32" s="74">
        <f t="shared" si="6"/>
        <v>46139</v>
      </c>
      <c r="F32" s="75">
        <v>0</v>
      </c>
      <c r="G32" s="76">
        <f t="shared" si="7"/>
        <v>1</v>
      </c>
      <c r="H32" s="77">
        <f t="shared" si="10"/>
        <v>499364.783</v>
      </c>
      <c r="I32" s="77">
        <v>501093.79300000001</v>
      </c>
      <c r="J32" s="77">
        <f t="shared" si="13"/>
        <v>1729.0100000000093</v>
      </c>
      <c r="K32" s="91">
        <f t="shared" si="14"/>
        <v>72.042083333333721</v>
      </c>
      <c r="L32" s="101"/>
    </row>
    <row r="33" spans="1:12">
      <c r="A33" s="78">
        <f t="shared" si="15"/>
        <v>27</v>
      </c>
      <c r="B33" s="74">
        <f t="shared" si="15"/>
        <v>46139</v>
      </c>
      <c r="C33" s="74">
        <f t="shared" si="2"/>
        <v>46139</v>
      </c>
      <c r="D33" s="75">
        <f t="shared" si="5"/>
        <v>0</v>
      </c>
      <c r="E33" s="74">
        <f t="shared" si="6"/>
        <v>46140</v>
      </c>
      <c r="F33" s="75">
        <v>0</v>
      </c>
      <c r="G33" s="76">
        <f t="shared" si="7"/>
        <v>1</v>
      </c>
      <c r="H33" s="77">
        <f t="shared" si="10"/>
        <v>501093.79300000001</v>
      </c>
      <c r="I33" s="208">
        <v>502888.85800000001</v>
      </c>
      <c r="J33" s="77">
        <f t="shared" si="13"/>
        <v>1795.0650000000023</v>
      </c>
      <c r="K33" s="91">
        <f t="shared" si="14"/>
        <v>74.794375000000102</v>
      </c>
      <c r="L33" s="101"/>
    </row>
    <row r="34" spans="1:12">
      <c r="A34" s="78">
        <f t="shared" si="15"/>
        <v>28</v>
      </c>
      <c r="B34" s="74">
        <f t="shared" si="15"/>
        <v>46140</v>
      </c>
      <c r="C34" s="74">
        <f t="shared" si="2"/>
        <v>46140</v>
      </c>
      <c r="D34" s="75">
        <f t="shared" si="5"/>
        <v>0</v>
      </c>
      <c r="E34" s="74">
        <f t="shared" si="6"/>
        <v>46141</v>
      </c>
      <c r="F34" s="75">
        <v>0</v>
      </c>
      <c r="G34" s="76">
        <f t="shared" si="7"/>
        <v>1</v>
      </c>
      <c r="H34" s="77">
        <f t="shared" si="10"/>
        <v>502888.85800000001</v>
      </c>
      <c r="I34" s="208">
        <v>504640.55200000003</v>
      </c>
      <c r="J34" s="77">
        <f t="shared" si="13"/>
        <v>1751.6940000000177</v>
      </c>
      <c r="K34" s="91">
        <f t="shared" si="14"/>
        <v>72.987250000000742</v>
      </c>
      <c r="L34" s="101"/>
    </row>
    <row r="35" spans="1:12">
      <c r="A35" s="78">
        <f t="shared" si="15"/>
        <v>29</v>
      </c>
      <c r="B35" s="74">
        <f t="shared" si="15"/>
        <v>46141</v>
      </c>
      <c r="C35" s="74">
        <f t="shared" si="2"/>
        <v>46141</v>
      </c>
      <c r="D35" s="75">
        <f t="shared" si="5"/>
        <v>0</v>
      </c>
      <c r="E35" s="74">
        <f t="shared" si="6"/>
        <v>46142</v>
      </c>
      <c r="F35" s="75">
        <v>0</v>
      </c>
      <c r="G35" s="76">
        <f t="shared" si="7"/>
        <v>1</v>
      </c>
      <c r="H35" s="77">
        <f t="shared" si="10"/>
        <v>504640.55200000003</v>
      </c>
      <c r="I35" s="208">
        <v>506424.58799999999</v>
      </c>
      <c r="J35" s="77">
        <f t="shared" si="13"/>
        <v>1784.0359999999637</v>
      </c>
      <c r="K35" s="91">
        <f t="shared" si="14"/>
        <v>74.334833333331815</v>
      </c>
      <c r="L35" s="101"/>
    </row>
    <row r="36" spans="1:12">
      <c r="A36" s="78">
        <f t="shared" si="15"/>
        <v>30</v>
      </c>
      <c r="B36" s="74">
        <f t="shared" si="15"/>
        <v>46142</v>
      </c>
      <c r="C36" s="74">
        <f t="shared" si="2"/>
        <v>46142</v>
      </c>
      <c r="D36" s="75">
        <f t="shared" si="5"/>
        <v>0</v>
      </c>
      <c r="E36" s="74">
        <f t="shared" si="6"/>
        <v>46143</v>
      </c>
      <c r="F36" s="75">
        <v>0</v>
      </c>
      <c r="G36" s="76">
        <f t="shared" si="7"/>
        <v>1</v>
      </c>
      <c r="H36" s="77">
        <f t="shared" si="10"/>
        <v>506424.58799999999</v>
      </c>
      <c r="I36" s="208">
        <v>508403.45</v>
      </c>
      <c r="J36" s="77">
        <f t="shared" si="13"/>
        <v>1978.8620000000228</v>
      </c>
      <c r="K36" s="91">
        <f t="shared" si="14"/>
        <v>82.452583333334289</v>
      </c>
      <c r="L36" s="101"/>
    </row>
    <row r="37" spans="1:12">
      <c r="A37" s="78"/>
      <c r="B37" s="74"/>
      <c r="C37" s="74"/>
      <c r="D37" s="75"/>
      <c r="E37" s="74"/>
      <c r="F37" s="75"/>
      <c r="G37" s="76"/>
      <c r="H37" s="77"/>
      <c r="I37" s="208"/>
      <c r="J37" s="77"/>
      <c r="K37" s="91"/>
      <c r="L37" s="36"/>
    </row>
    <row r="38" spans="1:12">
      <c r="A38" s="78"/>
      <c r="B38" s="74"/>
      <c r="C38" s="74"/>
      <c r="D38" s="75"/>
      <c r="E38" s="74"/>
      <c r="F38" s="75"/>
      <c r="G38" s="76"/>
      <c r="H38" s="77"/>
      <c r="I38" s="208"/>
      <c r="J38" s="77"/>
      <c r="K38" s="91"/>
      <c r="L38" s="36"/>
    </row>
    <row r="39" spans="1:12">
      <c r="A39" s="78"/>
      <c r="B39" s="74"/>
      <c r="C39" s="74"/>
      <c r="D39" s="75"/>
      <c r="E39" s="74"/>
      <c r="F39" s="75"/>
      <c r="G39" s="76"/>
      <c r="H39" s="77"/>
      <c r="I39" s="208"/>
      <c r="J39" s="77"/>
      <c r="K39" s="91"/>
      <c r="L39" s="101"/>
    </row>
    <row r="40" spans="1:12">
      <c r="A40" s="82" t="s">
        <v>7</v>
      </c>
      <c r="B40" s="83"/>
      <c r="C40" s="83"/>
      <c r="D40" s="83"/>
      <c r="E40" s="83"/>
      <c r="F40" s="83"/>
      <c r="G40" s="84">
        <f>SUM(G7:G39)</f>
        <v>30</v>
      </c>
      <c r="H40" s="85"/>
      <c r="I40" s="85"/>
      <c r="J40" s="93">
        <f>SUM(J7:J39)</f>
        <v>51836.705000000016</v>
      </c>
      <c r="K40" s="93">
        <f>AVERAGE(K7:K39)</f>
        <v>71.99542361111115</v>
      </c>
      <c r="L40" s="94"/>
    </row>
    <row r="41" spans="1:12">
      <c r="A41" s="86" t="s">
        <v>127</v>
      </c>
      <c r="B41" s="87"/>
      <c r="C41" s="87"/>
      <c r="D41" s="87"/>
      <c r="E41" s="87"/>
      <c r="F41" s="87"/>
      <c r="G41" s="88">
        <f>G40/SUMPRODUCT((G7:G39&gt;0)*1)</f>
        <v>1</v>
      </c>
      <c r="H41" s="89"/>
      <c r="I41" s="89"/>
      <c r="J41" s="89"/>
      <c r="K41" s="89">
        <f>K40/SUMPRODUCT((K7:K39&gt;0)*1)</f>
        <v>2.3998474537037051</v>
      </c>
      <c r="L41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3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xSplit="2" ySplit="6" topLeftCell="C7" activePane="bottomRight" state="frozen"/>
      <selection pane="topRight"/>
      <selection pane="bottomLeft"/>
      <selection pane="bottomRigh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149</v>
      </c>
      <c r="D1" s="5"/>
      <c r="E1" s="5"/>
      <c r="F1" s="5"/>
    </row>
    <row r="2" spans="1:12">
      <c r="B2" s="5"/>
      <c r="C2" s="149" t="s">
        <v>54</v>
      </c>
      <c r="D2" s="5"/>
      <c r="E2" s="5"/>
      <c r="F2" s="5"/>
      <c r="L2" s="98" t="s">
        <v>151</v>
      </c>
    </row>
    <row r="3" spans="1:12">
      <c r="B3" s="5"/>
      <c r="C3" s="6" t="str">
        <f>PCIM!C3</f>
        <v>Bulan April 2026</v>
      </c>
      <c r="D3" s="5"/>
      <c r="E3" s="5"/>
      <c r="F3" s="5"/>
    </row>
    <row r="4" spans="1:12">
      <c r="B4" s="8"/>
      <c r="C4" s="47">
        <f>'Summary sales'!A4</f>
        <v>46113</v>
      </c>
      <c r="D4" s="8"/>
      <c r="E4" s="5"/>
      <c r="F4" s="5"/>
      <c r="J4" s="5" t="s">
        <v>152</v>
      </c>
      <c r="K4" s="28">
        <f>MAX(K7:K39)</f>
        <v>177.375</v>
      </c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62" t="s">
        <v>156</v>
      </c>
      <c r="I5" s="663"/>
      <c r="J5" s="675" t="s">
        <v>157</v>
      </c>
      <c r="K5" s="679" t="s">
        <v>158</v>
      </c>
      <c r="L5" s="673" t="s">
        <v>159</v>
      </c>
    </row>
    <row r="6" spans="1:12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209" t="s">
        <v>154</v>
      </c>
      <c r="J6" s="678"/>
      <c r="K6" s="680"/>
      <c r="L6" s="674"/>
    </row>
    <row r="7" spans="1:12">
      <c r="A7" s="72">
        <v>1</v>
      </c>
      <c r="B7" s="73">
        <f>C4</f>
        <v>46113</v>
      </c>
      <c r="C7" s="73">
        <f>C4</f>
        <v>46113</v>
      </c>
      <c r="D7" s="207">
        <v>0</v>
      </c>
      <c r="E7" s="73">
        <f>C7+1</f>
        <v>46114</v>
      </c>
      <c r="F7" s="75">
        <v>0</v>
      </c>
      <c r="G7" s="76">
        <f>IFERROR(((E7-C7)+(F7-D7)),"")</f>
        <v>1</v>
      </c>
      <c r="H7" s="208">
        <v>2989072.65</v>
      </c>
      <c r="I7" s="208">
        <v>2989164.21</v>
      </c>
      <c r="J7" s="77">
        <f t="shared" ref="J7:J12" si="0">I7-H7</f>
        <v>91.560000000055879</v>
      </c>
      <c r="K7" s="91">
        <f t="shared" ref="K7:K12" si="1">J7/24</f>
        <v>3.8150000000023283</v>
      </c>
      <c r="L7" s="99"/>
    </row>
    <row r="8" spans="1:12">
      <c r="A8" s="78">
        <f>A7+1</f>
        <v>2</v>
      </c>
      <c r="B8" s="74">
        <f>B7+1</f>
        <v>46114</v>
      </c>
      <c r="C8" s="74">
        <f t="shared" ref="C8:C36" si="2">B8</f>
        <v>46114</v>
      </c>
      <c r="D8" s="75">
        <f>D7</f>
        <v>0</v>
      </c>
      <c r="E8" s="74">
        <f>C8+1</f>
        <v>46115</v>
      </c>
      <c r="F8" s="75">
        <v>0</v>
      </c>
      <c r="G8" s="76">
        <f>IFERROR(((E8-C8)+(F8-D8)),"")</f>
        <v>1</v>
      </c>
      <c r="H8" s="77">
        <f t="shared" ref="H8:H13" si="3">I7</f>
        <v>2989164.21</v>
      </c>
      <c r="I8" s="77">
        <v>2989481.84</v>
      </c>
      <c r="J8" s="77">
        <f t="shared" si="0"/>
        <v>317.62999999988824</v>
      </c>
      <c r="K8" s="91">
        <f t="shared" si="1"/>
        <v>13.234583333328677</v>
      </c>
      <c r="L8" s="101"/>
    </row>
    <row r="9" spans="1:12">
      <c r="A9" s="78">
        <f t="shared" ref="A9:B24" si="4">A8+1</f>
        <v>3</v>
      </c>
      <c r="B9" s="74">
        <f t="shared" si="4"/>
        <v>46115</v>
      </c>
      <c r="C9" s="74">
        <f t="shared" si="2"/>
        <v>46115</v>
      </c>
      <c r="D9" s="75">
        <f t="shared" ref="D9:D36" si="5">D8</f>
        <v>0</v>
      </c>
      <c r="E9" s="74">
        <f t="shared" ref="E9:E36" si="6">C9+1</f>
        <v>46116</v>
      </c>
      <c r="F9" s="75">
        <v>0</v>
      </c>
      <c r="G9" s="76">
        <f>IFERROR(((E9-C9)+(F9-D9)),"")</f>
        <v>1</v>
      </c>
      <c r="H9" s="77">
        <f t="shared" si="3"/>
        <v>2989481.84</v>
      </c>
      <c r="I9" s="77">
        <v>2993292.87</v>
      </c>
      <c r="J9" s="77">
        <f t="shared" si="0"/>
        <v>3811.0300000002608</v>
      </c>
      <c r="K9" s="91">
        <f t="shared" si="1"/>
        <v>158.79291666667754</v>
      </c>
      <c r="L9" s="101"/>
    </row>
    <row r="10" spans="1:12">
      <c r="A10" s="78">
        <f t="shared" si="4"/>
        <v>4</v>
      </c>
      <c r="B10" s="74">
        <f t="shared" si="4"/>
        <v>46116</v>
      </c>
      <c r="C10" s="74">
        <f t="shared" si="2"/>
        <v>46116</v>
      </c>
      <c r="D10" s="75">
        <f t="shared" si="5"/>
        <v>0</v>
      </c>
      <c r="E10" s="74">
        <f t="shared" si="6"/>
        <v>46117</v>
      </c>
      <c r="F10" s="75">
        <v>0</v>
      </c>
      <c r="G10" s="76">
        <f>IFERROR(((E10-C10)+(F10-D10)),"")</f>
        <v>1</v>
      </c>
      <c r="H10" s="77">
        <f t="shared" si="3"/>
        <v>2993292.87</v>
      </c>
      <c r="I10" s="77">
        <v>2993292.87</v>
      </c>
      <c r="J10" s="77">
        <f t="shared" si="0"/>
        <v>0</v>
      </c>
      <c r="K10" s="91">
        <f t="shared" si="1"/>
        <v>0</v>
      </c>
      <c r="L10" s="101" t="s">
        <v>169</v>
      </c>
    </row>
    <row r="11" spans="1:12">
      <c r="A11" s="78">
        <f t="shared" si="4"/>
        <v>5</v>
      </c>
      <c r="B11" s="74">
        <f t="shared" si="4"/>
        <v>46117</v>
      </c>
      <c r="C11" s="74">
        <f t="shared" si="2"/>
        <v>46117</v>
      </c>
      <c r="D11" s="75">
        <f t="shared" si="5"/>
        <v>0</v>
      </c>
      <c r="E11" s="74">
        <f t="shared" si="6"/>
        <v>46118</v>
      </c>
      <c r="F11" s="75">
        <v>0</v>
      </c>
      <c r="G11" s="76">
        <f t="shared" ref="G11:G36" si="7">IFERROR(((E11-C11)+(F11-D11)),"")</f>
        <v>1</v>
      </c>
      <c r="H11" s="77">
        <f t="shared" si="3"/>
        <v>2993292.87</v>
      </c>
      <c r="I11" s="77">
        <v>2993292.87</v>
      </c>
      <c r="J11" s="77">
        <f t="shared" si="0"/>
        <v>0</v>
      </c>
      <c r="K11" s="91">
        <f t="shared" si="1"/>
        <v>0</v>
      </c>
      <c r="L11" s="101" t="s">
        <v>169</v>
      </c>
    </row>
    <row r="12" spans="1:12">
      <c r="A12" s="78">
        <f t="shared" si="4"/>
        <v>6</v>
      </c>
      <c r="B12" s="74">
        <f t="shared" si="4"/>
        <v>46118</v>
      </c>
      <c r="C12" s="74">
        <f t="shared" si="2"/>
        <v>46118</v>
      </c>
      <c r="D12" s="75">
        <f t="shared" si="5"/>
        <v>0</v>
      </c>
      <c r="E12" s="74">
        <f t="shared" si="6"/>
        <v>46119</v>
      </c>
      <c r="F12" s="75">
        <v>0</v>
      </c>
      <c r="G12" s="76">
        <f t="shared" si="7"/>
        <v>1</v>
      </c>
      <c r="H12" s="77">
        <f t="shared" si="3"/>
        <v>2993292.87</v>
      </c>
      <c r="I12" s="77">
        <v>2997296.94</v>
      </c>
      <c r="J12" s="77">
        <f t="shared" si="0"/>
        <v>4004.0699999998324</v>
      </c>
      <c r="K12" s="91">
        <f t="shared" si="1"/>
        <v>166.83624999999302</v>
      </c>
      <c r="L12" s="101"/>
    </row>
    <row r="13" spans="1:12">
      <c r="A13" s="78">
        <f t="shared" si="4"/>
        <v>7</v>
      </c>
      <c r="B13" s="74">
        <f t="shared" si="4"/>
        <v>46119</v>
      </c>
      <c r="C13" s="74">
        <f t="shared" si="2"/>
        <v>46119</v>
      </c>
      <c r="D13" s="75">
        <f t="shared" si="5"/>
        <v>0</v>
      </c>
      <c r="E13" s="74">
        <f t="shared" si="6"/>
        <v>46120</v>
      </c>
      <c r="F13" s="75">
        <v>0</v>
      </c>
      <c r="G13" s="76">
        <f t="shared" si="7"/>
        <v>1</v>
      </c>
      <c r="H13" s="77">
        <f t="shared" si="3"/>
        <v>2997296.94</v>
      </c>
      <c r="I13" s="77">
        <v>2999826.62</v>
      </c>
      <c r="J13" s="77">
        <f t="shared" ref="J13" si="8">I13-H13</f>
        <v>2529.6800000001676</v>
      </c>
      <c r="K13" s="91">
        <f t="shared" ref="K13" si="9">J13/24</f>
        <v>105.40333333334031</v>
      </c>
      <c r="L13" s="101"/>
    </row>
    <row r="14" spans="1:12">
      <c r="A14" s="78">
        <f t="shared" si="4"/>
        <v>8</v>
      </c>
      <c r="B14" s="74">
        <f t="shared" si="4"/>
        <v>46120</v>
      </c>
      <c r="C14" s="74">
        <f t="shared" si="2"/>
        <v>46120</v>
      </c>
      <c r="D14" s="75">
        <f t="shared" si="5"/>
        <v>0</v>
      </c>
      <c r="E14" s="74">
        <f t="shared" si="6"/>
        <v>46121</v>
      </c>
      <c r="F14" s="75">
        <v>0</v>
      </c>
      <c r="G14" s="76">
        <f t="shared" si="7"/>
        <v>1</v>
      </c>
      <c r="H14" s="77">
        <f t="shared" ref="H14:H36" si="10">I13</f>
        <v>2999826.62</v>
      </c>
      <c r="I14" s="77">
        <v>3002128.13</v>
      </c>
      <c r="J14" s="77">
        <f t="shared" ref="J14" si="11">I14-H14</f>
        <v>2301.5099999997765</v>
      </c>
      <c r="K14" s="91">
        <f t="shared" ref="K14" si="12">J14/24</f>
        <v>95.896249999990687</v>
      </c>
      <c r="L14" s="101"/>
    </row>
    <row r="15" spans="1:12">
      <c r="A15" s="78">
        <f t="shared" si="4"/>
        <v>9</v>
      </c>
      <c r="B15" s="74">
        <f t="shared" si="4"/>
        <v>46121</v>
      </c>
      <c r="C15" s="74">
        <f t="shared" si="2"/>
        <v>46121</v>
      </c>
      <c r="D15" s="75">
        <f t="shared" si="5"/>
        <v>0</v>
      </c>
      <c r="E15" s="74">
        <f t="shared" si="6"/>
        <v>46122</v>
      </c>
      <c r="F15" s="75">
        <v>0</v>
      </c>
      <c r="G15" s="76">
        <f t="shared" si="7"/>
        <v>1</v>
      </c>
      <c r="H15" s="77">
        <f t="shared" si="10"/>
        <v>3002128.13</v>
      </c>
      <c r="I15" s="77">
        <v>3005580.11</v>
      </c>
      <c r="J15" s="77">
        <f t="shared" ref="J15:J36" si="13">I15-H15</f>
        <v>3451.9799999999814</v>
      </c>
      <c r="K15" s="91">
        <f t="shared" ref="K15:K36" si="14">J15/24</f>
        <v>143.83249999999921</v>
      </c>
      <c r="L15" s="101"/>
    </row>
    <row r="16" spans="1:12">
      <c r="A16" s="78">
        <f t="shared" si="4"/>
        <v>10</v>
      </c>
      <c r="B16" s="74">
        <f t="shared" si="4"/>
        <v>46122</v>
      </c>
      <c r="C16" s="74">
        <f t="shared" si="2"/>
        <v>46122</v>
      </c>
      <c r="D16" s="75">
        <f t="shared" si="5"/>
        <v>0</v>
      </c>
      <c r="E16" s="74">
        <f t="shared" si="6"/>
        <v>46123</v>
      </c>
      <c r="F16" s="75">
        <v>0</v>
      </c>
      <c r="G16" s="76">
        <f t="shared" si="7"/>
        <v>1</v>
      </c>
      <c r="H16" s="77">
        <f t="shared" si="10"/>
        <v>3005580.11</v>
      </c>
      <c r="I16" s="77">
        <v>3008792.13</v>
      </c>
      <c r="J16" s="77">
        <f t="shared" si="13"/>
        <v>3212.0200000000186</v>
      </c>
      <c r="K16" s="91">
        <f t="shared" si="14"/>
        <v>133.83416666666744</v>
      </c>
      <c r="L16" s="101"/>
    </row>
    <row r="17" spans="1:14">
      <c r="A17" s="78">
        <f t="shared" si="4"/>
        <v>11</v>
      </c>
      <c r="B17" s="74">
        <f t="shared" si="4"/>
        <v>46123</v>
      </c>
      <c r="C17" s="74">
        <f t="shared" si="2"/>
        <v>46123</v>
      </c>
      <c r="D17" s="75">
        <f t="shared" si="5"/>
        <v>0</v>
      </c>
      <c r="E17" s="74">
        <f t="shared" si="6"/>
        <v>46124</v>
      </c>
      <c r="F17" s="75">
        <v>0</v>
      </c>
      <c r="G17" s="76">
        <f t="shared" si="7"/>
        <v>1</v>
      </c>
      <c r="H17" s="77">
        <f t="shared" si="10"/>
        <v>3008792.13</v>
      </c>
      <c r="I17" s="77">
        <v>3010905.06</v>
      </c>
      <c r="J17" s="77">
        <f t="shared" si="13"/>
        <v>2112.9300000001676</v>
      </c>
      <c r="K17" s="91">
        <f t="shared" si="14"/>
        <v>88.038750000006985</v>
      </c>
      <c r="L17" s="101"/>
    </row>
    <row r="18" spans="1:14">
      <c r="A18" s="78">
        <f t="shared" si="4"/>
        <v>12</v>
      </c>
      <c r="B18" s="74">
        <f t="shared" si="4"/>
        <v>46124</v>
      </c>
      <c r="C18" s="74">
        <f t="shared" si="2"/>
        <v>46124</v>
      </c>
      <c r="D18" s="75">
        <f t="shared" si="5"/>
        <v>0</v>
      </c>
      <c r="E18" s="74">
        <f t="shared" si="6"/>
        <v>46125</v>
      </c>
      <c r="F18" s="75">
        <v>0</v>
      </c>
      <c r="G18" s="76">
        <f t="shared" si="7"/>
        <v>1</v>
      </c>
      <c r="H18" s="77">
        <f t="shared" si="10"/>
        <v>3010905.06</v>
      </c>
      <c r="I18" s="77">
        <v>3012124.22</v>
      </c>
      <c r="J18" s="77">
        <f t="shared" si="13"/>
        <v>1219.160000000149</v>
      </c>
      <c r="K18" s="91">
        <f t="shared" si="14"/>
        <v>50.798333333339542</v>
      </c>
      <c r="L18" s="101"/>
    </row>
    <row r="19" spans="1:14">
      <c r="A19" s="78">
        <f t="shared" si="4"/>
        <v>13</v>
      </c>
      <c r="B19" s="74">
        <f t="shared" si="4"/>
        <v>46125</v>
      </c>
      <c r="C19" s="74">
        <f t="shared" si="2"/>
        <v>46125</v>
      </c>
      <c r="D19" s="75">
        <f t="shared" si="5"/>
        <v>0</v>
      </c>
      <c r="E19" s="74">
        <f t="shared" si="6"/>
        <v>46126</v>
      </c>
      <c r="F19" s="75">
        <v>0</v>
      </c>
      <c r="G19" s="76">
        <f t="shared" si="7"/>
        <v>1</v>
      </c>
      <c r="H19" s="77">
        <f t="shared" si="10"/>
        <v>3012124.22</v>
      </c>
      <c r="I19" s="77">
        <v>3015439.62</v>
      </c>
      <c r="J19" s="77">
        <f t="shared" si="13"/>
        <v>3315.3999999999069</v>
      </c>
      <c r="K19" s="91">
        <f t="shared" si="14"/>
        <v>138.14166666666279</v>
      </c>
      <c r="L19" s="101"/>
      <c r="N19" s="3"/>
    </row>
    <row r="20" spans="1:14">
      <c r="A20" s="78">
        <f t="shared" si="4"/>
        <v>14</v>
      </c>
      <c r="B20" s="74">
        <f t="shared" si="4"/>
        <v>46126</v>
      </c>
      <c r="C20" s="74">
        <f t="shared" si="2"/>
        <v>46126</v>
      </c>
      <c r="D20" s="75">
        <f t="shared" si="5"/>
        <v>0</v>
      </c>
      <c r="E20" s="74">
        <f t="shared" si="6"/>
        <v>46127</v>
      </c>
      <c r="F20" s="75">
        <v>0</v>
      </c>
      <c r="G20" s="76">
        <f t="shared" si="7"/>
        <v>1</v>
      </c>
      <c r="H20" s="77">
        <f t="shared" si="10"/>
        <v>3015439.62</v>
      </c>
      <c r="I20" s="77">
        <v>3018153.17</v>
      </c>
      <c r="J20" s="77">
        <f t="shared" si="13"/>
        <v>2713.5499999998137</v>
      </c>
      <c r="K20" s="91">
        <f t="shared" si="14"/>
        <v>113.06458333332557</v>
      </c>
      <c r="L20" s="101"/>
    </row>
    <row r="21" spans="1:14">
      <c r="A21" s="78">
        <f t="shared" si="4"/>
        <v>15</v>
      </c>
      <c r="B21" s="74">
        <f t="shared" si="4"/>
        <v>46127</v>
      </c>
      <c r="C21" s="74">
        <f t="shared" si="2"/>
        <v>46127</v>
      </c>
      <c r="D21" s="75">
        <f t="shared" si="5"/>
        <v>0</v>
      </c>
      <c r="E21" s="74">
        <f t="shared" si="6"/>
        <v>46128</v>
      </c>
      <c r="F21" s="75">
        <v>0</v>
      </c>
      <c r="G21" s="76">
        <f t="shared" si="7"/>
        <v>1</v>
      </c>
      <c r="H21" s="77">
        <f t="shared" si="10"/>
        <v>3018153.17</v>
      </c>
      <c r="I21" s="77">
        <v>3021292.72</v>
      </c>
      <c r="J21" s="77">
        <f t="shared" si="13"/>
        <v>3139.5500000002794</v>
      </c>
      <c r="K21" s="91">
        <f t="shared" si="14"/>
        <v>130.81458333334498</v>
      </c>
      <c r="L21" s="101"/>
    </row>
    <row r="22" spans="1:14">
      <c r="A22" s="78">
        <f t="shared" si="4"/>
        <v>16</v>
      </c>
      <c r="B22" s="74">
        <f t="shared" si="4"/>
        <v>46128</v>
      </c>
      <c r="C22" s="74">
        <f t="shared" si="2"/>
        <v>46128</v>
      </c>
      <c r="D22" s="75">
        <f t="shared" si="5"/>
        <v>0</v>
      </c>
      <c r="E22" s="74">
        <f t="shared" si="6"/>
        <v>46129</v>
      </c>
      <c r="F22" s="75">
        <v>0</v>
      </c>
      <c r="G22" s="76">
        <f t="shared" si="7"/>
        <v>1</v>
      </c>
      <c r="H22" s="77">
        <f t="shared" si="10"/>
        <v>3021292.72</v>
      </c>
      <c r="I22" s="77">
        <v>3024193.31</v>
      </c>
      <c r="J22" s="77">
        <f t="shared" si="13"/>
        <v>2900.589999999851</v>
      </c>
      <c r="K22" s="91">
        <f t="shared" si="14"/>
        <v>120.85791666666046</v>
      </c>
      <c r="L22" s="101"/>
    </row>
    <row r="23" spans="1:14">
      <c r="A23" s="78">
        <f t="shared" si="4"/>
        <v>17</v>
      </c>
      <c r="B23" s="74">
        <f t="shared" si="4"/>
        <v>46129</v>
      </c>
      <c r="C23" s="74">
        <f t="shared" si="2"/>
        <v>46129</v>
      </c>
      <c r="D23" s="75">
        <f t="shared" si="5"/>
        <v>0</v>
      </c>
      <c r="E23" s="74">
        <f t="shared" si="6"/>
        <v>46130</v>
      </c>
      <c r="F23" s="75">
        <v>0</v>
      </c>
      <c r="G23" s="76">
        <f t="shared" si="7"/>
        <v>1</v>
      </c>
      <c r="H23" s="77">
        <f t="shared" si="10"/>
        <v>3024193.31</v>
      </c>
      <c r="I23" s="77">
        <v>3026758.96</v>
      </c>
      <c r="J23" s="77">
        <f t="shared" si="13"/>
        <v>2565.6499999999069</v>
      </c>
      <c r="K23" s="91">
        <f t="shared" si="14"/>
        <v>106.90208333332946</v>
      </c>
      <c r="L23" s="101"/>
    </row>
    <row r="24" spans="1:14">
      <c r="A24" s="78">
        <f t="shared" si="4"/>
        <v>18</v>
      </c>
      <c r="B24" s="74">
        <f t="shared" si="4"/>
        <v>46130</v>
      </c>
      <c r="C24" s="74">
        <f t="shared" si="2"/>
        <v>46130</v>
      </c>
      <c r="D24" s="75">
        <f t="shared" si="5"/>
        <v>0</v>
      </c>
      <c r="E24" s="74">
        <f t="shared" si="6"/>
        <v>46131</v>
      </c>
      <c r="F24" s="75">
        <v>0</v>
      </c>
      <c r="G24" s="76">
        <f t="shared" si="7"/>
        <v>1</v>
      </c>
      <c r="H24" s="77">
        <f t="shared" si="10"/>
        <v>3026758.96</v>
      </c>
      <c r="I24" s="77">
        <v>3027966.71</v>
      </c>
      <c r="J24" s="77">
        <f t="shared" si="13"/>
        <v>1207.75</v>
      </c>
      <c r="K24" s="91">
        <f t="shared" si="14"/>
        <v>50.322916666666664</v>
      </c>
      <c r="L24" s="101"/>
    </row>
    <row r="25" spans="1:14">
      <c r="A25" s="78">
        <f t="shared" ref="A25:B36" si="15">A24+1</f>
        <v>19</v>
      </c>
      <c r="B25" s="74">
        <f t="shared" si="15"/>
        <v>46131</v>
      </c>
      <c r="C25" s="74">
        <f t="shared" si="2"/>
        <v>46131</v>
      </c>
      <c r="D25" s="75">
        <f t="shared" si="5"/>
        <v>0</v>
      </c>
      <c r="E25" s="74">
        <f t="shared" si="6"/>
        <v>46132</v>
      </c>
      <c r="F25" s="75">
        <v>0</v>
      </c>
      <c r="G25" s="76">
        <f t="shared" si="7"/>
        <v>1</v>
      </c>
      <c r="H25" s="77">
        <f t="shared" si="10"/>
        <v>3027966.71</v>
      </c>
      <c r="I25" s="77">
        <v>3030161.79</v>
      </c>
      <c r="J25" s="77">
        <f t="shared" si="13"/>
        <v>2195.0800000000745</v>
      </c>
      <c r="K25" s="91">
        <f t="shared" si="14"/>
        <v>91.461666666669771</v>
      </c>
      <c r="L25" s="101"/>
    </row>
    <row r="26" spans="1:14">
      <c r="A26" s="78">
        <f t="shared" si="15"/>
        <v>20</v>
      </c>
      <c r="B26" s="74">
        <f t="shared" si="15"/>
        <v>46132</v>
      </c>
      <c r="C26" s="74">
        <f t="shared" si="2"/>
        <v>46132</v>
      </c>
      <c r="D26" s="75">
        <f t="shared" si="5"/>
        <v>0</v>
      </c>
      <c r="E26" s="74">
        <f t="shared" si="6"/>
        <v>46133</v>
      </c>
      <c r="F26" s="75">
        <v>0</v>
      </c>
      <c r="G26" s="76">
        <f t="shared" si="7"/>
        <v>1</v>
      </c>
      <c r="H26" s="77">
        <f t="shared" si="10"/>
        <v>3030161.79</v>
      </c>
      <c r="I26" s="77">
        <v>3033535.13</v>
      </c>
      <c r="J26" s="77">
        <f t="shared" si="13"/>
        <v>3373.339999999851</v>
      </c>
      <c r="K26" s="91">
        <f t="shared" si="14"/>
        <v>140.55583333332712</v>
      </c>
      <c r="L26" s="101"/>
    </row>
    <row r="27" spans="1:14">
      <c r="A27" s="78">
        <f t="shared" si="15"/>
        <v>21</v>
      </c>
      <c r="B27" s="74">
        <f t="shared" si="15"/>
        <v>46133</v>
      </c>
      <c r="C27" s="74">
        <f t="shared" si="2"/>
        <v>46133</v>
      </c>
      <c r="D27" s="75">
        <f t="shared" si="5"/>
        <v>0</v>
      </c>
      <c r="E27" s="74">
        <f t="shared" si="6"/>
        <v>46134</v>
      </c>
      <c r="F27" s="75">
        <v>0</v>
      </c>
      <c r="G27" s="76">
        <f t="shared" si="7"/>
        <v>1</v>
      </c>
      <c r="H27" s="77">
        <f t="shared" si="10"/>
        <v>3033535.13</v>
      </c>
      <c r="I27" s="77">
        <v>3036252.66</v>
      </c>
      <c r="J27" s="77">
        <f t="shared" si="13"/>
        <v>2717.5300000002608</v>
      </c>
      <c r="K27" s="91">
        <f t="shared" si="14"/>
        <v>113.23041666667753</v>
      </c>
      <c r="L27" s="101"/>
    </row>
    <row r="28" spans="1:14">
      <c r="A28" s="78">
        <f t="shared" si="15"/>
        <v>22</v>
      </c>
      <c r="B28" s="74">
        <f t="shared" si="15"/>
        <v>46134</v>
      </c>
      <c r="C28" s="74">
        <f t="shared" si="2"/>
        <v>46134</v>
      </c>
      <c r="D28" s="75">
        <f t="shared" si="5"/>
        <v>0</v>
      </c>
      <c r="E28" s="74">
        <f t="shared" si="6"/>
        <v>46135</v>
      </c>
      <c r="F28" s="75">
        <v>0</v>
      </c>
      <c r="G28" s="76">
        <f t="shared" si="7"/>
        <v>1</v>
      </c>
      <c r="H28" s="77">
        <f t="shared" si="10"/>
        <v>3036252.66</v>
      </c>
      <c r="I28" s="77">
        <v>3037936.09</v>
      </c>
      <c r="J28" s="77">
        <f t="shared" si="13"/>
        <v>1683.429999999702</v>
      </c>
      <c r="K28" s="91">
        <f t="shared" si="14"/>
        <v>70.142916666654244</v>
      </c>
      <c r="L28" s="101"/>
    </row>
    <row r="29" spans="1:14">
      <c r="A29" s="78">
        <f t="shared" si="15"/>
        <v>23</v>
      </c>
      <c r="B29" s="74">
        <f t="shared" si="15"/>
        <v>46135</v>
      </c>
      <c r="C29" s="74">
        <f t="shared" si="2"/>
        <v>46135</v>
      </c>
      <c r="D29" s="75">
        <f t="shared" si="5"/>
        <v>0</v>
      </c>
      <c r="E29" s="74">
        <f t="shared" si="6"/>
        <v>46136</v>
      </c>
      <c r="F29" s="75">
        <v>0</v>
      </c>
      <c r="G29" s="76">
        <f t="shared" si="7"/>
        <v>1</v>
      </c>
      <c r="H29" s="77">
        <f t="shared" si="10"/>
        <v>3037936.09</v>
      </c>
      <c r="I29" s="77">
        <v>3037936.09</v>
      </c>
      <c r="J29" s="77">
        <f t="shared" si="13"/>
        <v>0</v>
      </c>
      <c r="K29" s="91">
        <f t="shared" si="14"/>
        <v>0</v>
      </c>
      <c r="L29" s="558" t="s">
        <v>169</v>
      </c>
    </row>
    <row r="30" spans="1:14">
      <c r="A30" s="78">
        <f t="shared" si="15"/>
        <v>24</v>
      </c>
      <c r="B30" s="74">
        <f t="shared" si="15"/>
        <v>46136</v>
      </c>
      <c r="C30" s="74">
        <f t="shared" si="2"/>
        <v>46136</v>
      </c>
      <c r="D30" s="75">
        <f t="shared" si="5"/>
        <v>0</v>
      </c>
      <c r="E30" s="74">
        <f t="shared" si="6"/>
        <v>46137</v>
      </c>
      <c r="F30" s="75">
        <v>0</v>
      </c>
      <c r="G30" s="76">
        <f t="shared" si="7"/>
        <v>1</v>
      </c>
      <c r="H30" s="77">
        <f t="shared" si="10"/>
        <v>3037936.09</v>
      </c>
      <c r="I30" s="77">
        <v>3042193.09</v>
      </c>
      <c r="J30" s="77">
        <f t="shared" si="13"/>
        <v>4257</v>
      </c>
      <c r="K30" s="91">
        <f t="shared" si="14"/>
        <v>177.375</v>
      </c>
      <c r="L30" s="101"/>
    </row>
    <row r="31" spans="1:14">
      <c r="A31" s="78">
        <f t="shared" si="15"/>
        <v>25</v>
      </c>
      <c r="B31" s="74">
        <f t="shared" si="15"/>
        <v>46137</v>
      </c>
      <c r="C31" s="74">
        <f t="shared" si="2"/>
        <v>46137</v>
      </c>
      <c r="D31" s="75">
        <f t="shared" si="5"/>
        <v>0</v>
      </c>
      <c r="E31" s="74">
        <f t="shared" si="6"/>
        <v>46138</v>
      </c>
      <c r="F31" s="75">
        <v>0</v>
      </c>
      <c r="G31" s="76">
        <f t="shared" si="7"/>
        <v>1</v>
      </c>
      <c r="H31" s="77">
        <f t="shared" si="10"/>
        <v>3042193.09</v>
      </c>
      <c r="I31" s="77">
        <v>3044507.42</v>
      </c>
      <c r="J31" s="77">
        <f t="shared" si="13"/>
        <v>2314.3300000000745</v>
      </c>
      <c r="K31" s="91">
        <f t="shared" si="14"/>
        <v>96.430416666669771</v>
      </c>
      <c r="L31" s="101"/>
    </row>
    <row r="32" spans="1:14">
      <c r="A32" s="78">
        <f t="shared" si="15"/>
        <v>26</v>
      </c>
      <c r="B32" s="74">
        <f t="shared" si="15"/>
        <v>46138</v>
      </c>
      <c r="C32" s="74">
        <f t="shared" si="2"/>
        <v>46138</v>
      </c>
      <c r="D32" s="75">
        <f t="shared" si="5"/>
        <v>0</v>
      </c>
      <c r="E32" s="74">
        <f t="shared" si="6"/>
        <v>46139</v>
      </c>
      <c r="F32" s="75">
        <v>0</v>
      </c>
      <c r="G32" s="76">
        <f t="shared" si="7"/>
        <v>1</v>
      </c>
      <c r="H32" s="77">
        <f t="shared" si="10"/>
        <v>3044507.42</v>
      </c>
      <c r="I32" s="77">
        <v>3047433.47</v>
      </c>
      <c r="J32" s="77">
        <f t="shared" si="13"/>
        <v>2926.0500000002794</v>
      </c>
      <c r="K32" s="91">
        <f t="shared" si="14"/>
        <v>121.91875000001164</v>
      </c>
      <c r="L32" s="101"/>
    </row>
    <row r="33" spans="1:12">
      <c r="A33" s="78">
        <f t="shared" si="15"/>
        <v>27</v>
      </c>
      <c r="B33" s="74">
        <f t="shared" si="15"/>
        <v>46139</v>
      </c>
      <c r="C33" s="74">
        <f t="shared" si="2"/>
        <v>46139</v>
      </c>
      <c r="D33" s="75">
        <f t="shared" si="5"/>
        <v>0</v>
      </c>
      <c r="E33" s="74">
        <f t="shared" si="6"/>
        <v>46140</v>
      </c>
      <c r="F33" s="75">
        <v>0</v>
      </c>
      <c r="G33" s="76">
        <f t="shared" si="7"/>
        <v>1</v>
      </c>
      <c r="H33" s="77">
        <f t="shared" si="10"/>
        <v>3047433.47</v>
      </c>
      <c r="I33" s="208">
        <v>3047567.49</v>
      </c>
      <c r="J33" s="77">
        <f t="shared" si="13"/>
        <v>134.02000000001863</v>
      </c>
      <c r="K33" s="91">
        <f t="shared" si="14"/>
        <v>5.5841666666674428</v>
      </c>
      <c r="L33" s="101"/>
    </row>
    <row r="34" spans="1:12">
      <c r="A34" s="78">
        <f t="shared" si="15"/>
        <v>28</v>
      </c>
      <c r="B34" s="74">
        <f t="shared" si="15"/>
        <v>46140</v>
      </c>
      <c r="C34" s="74">
        <f t="shared" si="2"/>
        <v>46140</v>
      </c>
      <c r="D34" s="75">
        <f t="shared" si="5"/>
        <v>0</v>
      </c>
      <c r="E34" s="74">
        <f t="shared" si="6"/>
        <v>46141</v>
      </c>
      <c r="F34" s="75">
        <v>0</v>
      </c>
      <c r="G34" s="76">
        <f t="shared" si="7"/>
        <v>1</v>
      </c>
      <c r="H34" s="77">
        <f t="shared" si="10"/>
        <v>3047567.49</v>
      </c>
      <c r="I34" s="208">
        <v>3050483.64</v>
      </c>
      <c r="J34" s="77">
        <f t="shared" si="13"/>
        <v>2916.1499999999069</v>
      </c>
      <c r="K34" s="91">
        <f t="shared" si="14"/>
        <v>121.50624999999611</v>
      </c>
      <c r="L34" s="101"/>
    </row>
    <row r="35" spans="1:12">
      <c r="A35" s="78">
        <f t="shared" si="15"/>
        <v>29</v>
      </c>
      <c r="B35" s="74">
        <f t="shared" si="15"/>
        <v>46141</v>
      </c>
      <c r="C35" s="74">
        <f t="shared" si="2"/>
        <v>46141</v>
      </c>
      <c r="D35" s="75">
        <f t="shared" si="5"/>
        <v>0</v>
      </c>
      <c r="E35" s="74">
        <f t="shared" si="6"/>
        <v>46142</v>
      </c>
      <c r="F35" s="75">
        <v>0</v>
      </c>
      <c r="G35" s="76">
        <f t="shared" si="7"/>
        <v>1</v>
      </c>
      <c r="H35" s="77">
        <f t="shared" si="10"/>
        <v>3050483.64</v>
      </c>
      <c r="I35" s="208">
        <v>3053383.43</v>
      </c>
      <c r="J35" s="77">
        <f t="shared" si="13"/>
        <v>2899.7900000000373</v>
      </c>
      <c r="K35" s="91">
        <f t="shared" si="14"/>
        <v>120.82458333333489</v>
      </c>
      <c r="L35" s="101"/>
    </row>
    <row r="36" spans="1:12">
      <c r="A36" s="78">
        <f t="shared" si="15"/>
        <v>30</v>
      </c>
      <c r="B36" s="74">
        <f t="shared" si="15"/>
        <v>46142</v>
      </c>
      <c r="C36" s="74">
        <f t="shared" si="2"/>
        <v>46142</v>
      </c>
      <c r="D36" s="75">
        <f t="shared" si="5"/>
        <v>0</v>
      </c>
      <c r="E36" s="74">
        <f t="shared" si="6"/>
        <v>46143</v>
      </c>
      <c r="F36" s="75">
        <v>0</v>
      </c>
      <c r="G36" s="76">
        <f t="shared" si="7"/>
        <v>1</v>
      </c>
      <c r="H36" s="77">
        <f t="shared" si="10"/>
        <v>3053383.43</v>
      </c>
      <c r="I36" s="208">
        <v>3055563.5</v>
      </c>
      <c r="J36" s="77">
        <f t="shared" si="13"/>
        <v>2180.0699999998324</v>
      </c>
      <c r="K36" s="91">
        <f t="shared" si="14"/>
        <v>90.836249999993015</v>
      </c>
      <c r="L36" s="101"/>
    </row>
    <row r="37" spans="1:12">
      <c r="A37" s="78"/>
      <c r="B37" s="74"/>
      <c r="C37" s="74"/>
      <c r="D37" s="75"/>
      <c r="E37" s="74"/>
      <c r="F37" s="75"/>
      <c r="G37" s="76"/>
      <c r="H37" s="77"/>
      <c r="I37" s="208"/>
      <c r="J37" s="77"/>
      <c r="K37" s="91"/>
      <c r="L37" s="36"/>
    </row>
    <row r="38" spans="1:12">
      <c r="A38" s="78"/>
      <c r="B38" s="74"/>
      <c r="C38" s="74"/>
      <c r="D38" s="75"/>
      <c r="E38" s="74"/>
      <c r="F38" s="75"/>
      <c r="G38" s="76"/>
      <c r="H38" s="77"/>
      <c r="I38" s="208"/>
      <c r="J38" s="77"/>
      <c r="K38" s="91"/>
      <c r="L38" s="36"/>
    </row>
    <row r="39" spans="1:12">
      <c r="A39" s="78"/>
      <c r="B39" s="74"/>
      <c r="C39" s="74"/>
      <c r="D39" s="75"/>
      <c r="E39" s="74"/>
      <c r="F39" s="75"/>
      <c r="G39" s="76"/>
      <c r="H39" s="77"/>
      <c r="I39" s="208"/>
      <c r="J39" s="77"/>
      <c r="K39" s="91"/>
      <c r="L39" s="101"/>
    </row>
    <row r="40" spans="1:12">
      <c r="A40" s="82" t="s">
        <v>7</v>
      </c>
      <c r="B40" s="83"/>
      <c r="C40" s="83"/>
      <c r="D40" s="83"/>
      <c r="E40" s="83"/>
      <c r="F40" s="83"/>
      <c r="G40" s="84">
        <f>SUM(G7:G39)</f>
        <v>30</v>
      </c>
      <c r="H40" s="85"/>
      <c r="I40" s="85"/>
      <c r="J40" s="93">
        <f>SUM(J7:J39)</f>
        <v>66490.850000000093</v>
      </c>
      <c r="K40" s="93">
        <f>AVERAGE(K7:K39)</f>
        <v>92.348402777777906</v>
      </c>
      <c r="L40" s="94"/>
    </row>
    <row r="41" spans="1:12">
      <c r="A41" s="86" t="s">
        <v>127</v>
      </c>
      <c r="B41" s="87"/>
      <c r="C41" s="87"/>
      <c r="D41" s="87"/>
      <c r="E41" s="87"/>
      <c r="F41" s="87"/>
      <c r="G41" s="88">
        <f>G40/SUMPRODUCT((G7:G39&gt;0)*1)</f>
        <v>1</v>
      </c>
      <c r="H41" s="89"/>
      <c r="I41" s="89"/>
      <c r="J41" s="89"/>
      <c r="K41" s="89">
        <f>K40/SUMPRODUCT((K7:K39&gt;0)*1)</f>
        <v>3.4203112139917744</v>
      </c>
      <c r="L41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2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zoomScale="80" zoomScaleNormal="80" workbookViewId="0">
      <pane xSplit="3" ySplit="6" topLeftCell="D13" activePane="bottomRight" state="frozen"/>
      <selection pane="topRight"/>
      <selection pane="bottomLeft"/>
      <selection pane="bottomRight" activeCell="O36" sqref="O36"/>
    </sheetView>
  </sheetViews>
  <sheetFormatPr defaultColWidth="9.140625" defaultRowHeight="15"/>
  <cols>
    <col min="1" max="1" width="8.28515625" style="1" customWidth="1"/>
    <col min="2" max="2" width="16.42578125" style="1" customWidth="1"/>
    <col min="3" max="3" width="10.7109375" style="1" customWidth="1"/>
    <col min="4" max="4" width="9.140625" style="1"/>
    <col min="5" max="5" width="10.5703125" style="1" customWidth="1"/>
    <col min="6" max="6" width="14" style="1" customWidth="1"/>
    <col min="7" max="7" width="16.140625" style="1" customWidth="1"/>
    <col min="8" max="8" width="14.7109375" style="69" customWidth="1"/>
    <col min="9" max="13" width="15" style="69" customWidth="1"/>
    <col min="14" max="14" width="17.7109375" style="1" customWidth="1"/>
    <col min="15" max="15" width="12.85546875" style="1" customWidth="1"/>
    <col min="16" max="16" width="28.140625" style="1" customWidth="1"/>
    <col min="17" max="16384" width="9.140625" style="1"/>
  </cols>
  <sheetData>
    <row r="1" spans="1:16">
      <c r="B1" s="6"/>
      <c r="C1" s="6" t="s">
        <v>149</v>
      </c>
      <c r="D1" s="5"/>
      <c r="E1" s="5"/>
      <c r="F1" s="5"/>
      <c r="G1" s="5"/>
      <c r="H1" s="70"/>
      <c r="I1" s="70"/>
      <c r="J1" s="70"/>
      <c r="K1" s="70"/>
      <c r="L1" s="70"/>
      <c r="M1" s="70"/>
      <c r="N1" s="5"/>
      <c r="O1" s="5"/>
      <c r="P1" s="5"/>
    </row>
    <row r="2" spans="1:16">
      <c r="B2" s="6"/>
      <c r="C2" s="6" t="s">
        <v>187</v>
      </c>
      <c r="D2" s="5"/>
      <c r="E2" s="5"/>
      <c r="F2" s="5"/>
      <c r="G2" s="5"/>
      <c r="H2" s="70"/>
      <c r="I2" s="70"/>
      <c r="J2" s="70"/>
      <c r="K2" s="70"/>
      <c r="L2" s="70"/>
      <c r="M2" s="70"/>
      <c r="N2" s="5"/>
      <c r="O2" s="5"/>
      <c r="P2" s="98" t="s">
        <v>151</v>
      </c>
    </row>
    <row r="3" spans="1:16">
      <c r="B3" s="6"/>
      <c r="C3" s="6" t="s">
        <v>188</v>
      </c>
      <c r="D3" s="6"/>
      <c r="E3" s="5"/>
      <c r="F3" s="5"/>
      <c r="G3" s="5"/>
      <c r="H3" s="70"/>
      <c r="I3" s="70"/>
      <c r="J3" s="70"/>
      <c r="K3" s="70"/>
      <c r="L3" s="70"/>
      <c r="M3" s="70"/>
      <c r="N3" s="5"/>
      <c r="O3" s="5"/>
      <c r="P3" s="5"/>
    </row>
    <row r="4" spans="1:16">
      <c r="B4" s="47"/>
      <c r="C4" s="47">
        <f>'Summary sales'!A4</f>
        <v>46113</v>
      </c>
      <c r="D4" s="5"/>
      <c r="E4" s="5"/>
      <c r="F4" s="5"/>
      <c r="G4" s="5"/>
      <c r="H4" s="70"/>
      <c r="I4" s="70"/>
      <c r="J4" s="70"/>
      <c r="K4" s="70"/>
      <c r="L4" s="70"/>
      <c r="M4" s="70"/>
      <c r="N4" s="5"/>
      <c r="O4" s="5"/>
      <c r="P4" s="5"/>
    </row>
    <row r="5" spans="1:16" ht="15.75" customHeight="1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87" t="s">
        <v>189</v>
      </c>
      <c r="I5" s="688"/>
      <c r="J5" s="689"/>
      <c r="K5" s="687" t="s">
        <v>190</v>
      </c>
      <c r="L5" s="688"/>
      <c r="M5" s="689"/>
      <c r="N5" s="690" t="s">
        <v>191</v>
      </c>
      <c r="O5" s="692" t="s">
        <v>158</v>
      </c>
      <c r="P5" s="685" t="s">
        <v>159</v>
      </c>
    </row>
    <row r="6" spans="1:16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210" t="s">
        <v>153</v>
      </c>
      <c r="I6" s="210" t="s">
        <v>154</v>
      </c>
      <c r="J6" s="210" t="s">
        <v>157</v>
      </c>
      <c r="K6" s="210" t="s">
        <v>153</v>
      </c>
      <c r="L6" s="210" t="s">
        <v>154</v>
      </c>
      <c r="M6" s="210" t="s">
        <v>157</v>
      </c>
      <c r="N6" s="691"/>
      <c r="O6" s="693"/>
      <c r="P6" s="686"/>
    </row>
    <row r="7" spans="1:16">
      <c r="A7" s="72">
        <v>1</v>
      </c>
      <c r="B7" s="73">
        <f>C4</f>
        <v>46113</v>
      </c>
      <c r="C7" s="74">
        <f>B7</f>
        <v>46113</v>
      </c>
      <c r="D7" s="75">
        <v>0</v>
      </c>
      <c r="E7" s="74">
        <f>C7+1</f>
        <v>46114</v>
      </c>
      <c r="F7" s="75">
        <v>0</v>
      </c>
      <c r="G7" s="76">
        <f>IFERROR(((E7-C7)+(F7-D7)),"")</f>
        <v>1</v>
      </c>
      <c r="H7" s="103">
        <v>5698434.7060000002</v>
      </c>
      <c r="I7" s="103">
        <v>5703696.6869999999</v>
      </c>
      <c r="J7" s="103">
        <f t="shared" ref="J7:J36" si="0">I7-H7</f>
        <v>5261.9809999996796</v>
      </c>
      <c r="K7" s="103">
        <v>16943.5</v>
      </c>
      <c r="L7" s="103">
        <v>18536.900000000001</v>
      </c>
      <c r="M7" s="103">
        <f t="shared" ref="M7:M36" si="1">L7-K7</f>
        <v>1593.4000000000015</v>
      </c>
      <c r="N7" s="77">
        <f t="shared" ref="N7:N36" si="2">J7+M7</f>
        <v>6855.3809999996811</v>
      </c>
      <c r="O7" s="91">
        <f t="shared" ref="O7:O36" si="3">N7/24</f>
        <v>285.64087499998669</v>
      </c>
      <c r="P7" s="212"/>
    </row>
    <row r="8" spans="1:16">
      <c r="A8" s="78">
        <f>A7+1</f>
        <v>2</v>
      </c>
      <c r="B8" s="74">
        <f>B7+1</f>
        <v>46114</v>
      </c>
      <c r="C8" s="74">
        <f>B8</f>
        <v>46114</v>
      </c>
      <c r="D8" s="75">
        <f>D7</f>
        <v>0</v>
      </c>
      <c r="E8" s="74">
        <f t="shared" ref="E8:E37" si="4">C8+1</f>
        <v>46115</v>
      </c>
      <c r="F8" s="75">
        <v>0</v>
      </c>
      <c r="G8" s="76">
        <f>IFERROR(((E8-C8)+(F8-D8)),"")</f>
        <v>1</v>
      </c>
      <c r="H8" s="103">
        <f t="shared" ref="H8:H13" si="5">I7</f>
        <v>5703696.6869999999</v>
      </c>
      <c r="I8" s="103">
        <v>5708835.9380000001</v>
      </c>
      <c r="J8" s="103">
        <f t="shared" si="0"/>
        <v>5139.2510000001639</v>
      </c>
      <c r="K8" s="103">
        <f t="shared" ref="K8:K13" si="6">L7</f>
        <v>18536.900000000001</v>
      </c>
      <c r="L8" s="103">
        <v>20317.3</v>
      </c>
      <c r="M8" s="103">
        <f t="shared" si="1"/>
        <v>1780.3999999999978</v>
      </c>
      <c r="N8" s="77">
        <f t="shared" si="2"/>
        <v>6919.6510000001617</v>
      </c>
      <c r="O8" s="91">
        <f t="shared" si="3"/>
        <v>288.31879166667341</v>
      </c>
      <c r="P8" s="212"/>
    </row>
    <row r="9" spans="1:16">
      <c r="A9" s="78">
        <f t="shared" ref="A9:B24" si="7">A8+1</f>
        <v>3</v>
      </c>
      <c r="B9" s="74">
        <f t="shared" si="7"/>
        <v>46115</v>
      </c>
      <c r="C9" s="74">
        <f t="shared" ref="C9:C37" si="8">B9</f>
        <v>46115</v>
      </c>
      <c r="D9" s="75">
        <f t="shared" ref="D9:D37" si="9">D8</f>
        <v>0</v>
      </c>
      <c r="E9" s="74">
        <f t="shared" si="4"/>
        <v>46116</v>
      </c>
      <c r="F9" s="75">
        <v>0</v>
      </c>
      <c r="G9" s="76">
        <f t="shared" ref="G9:G37" si="10">IFERROR(((E9-C9)+(F9-D9)),"")</f>
        <v>1</v>
      </c>
      <c r="H9" s="103">
        <f t="shared" si="5"/>
        <v>5708835.9380000001</v>
      </c>
      <c r="I9" s="103">
        <v>5713883.4759999998</v>
      </c>
      <c r="J9" s="103">
        <f t="shared" si="0"/>
        <v>5047.5379999997094</v>
      </c>
      <c r="K9" s="103">
        <f t="shared" si="6"/>
        <v>20317.3</v>
      </c>
      <c r="L9" s="103">
        <v>21998.3</v>
      </c>
      <c r="M9" s="103">
        <f t="shared" si="1"/>
        <v>1681</v>
      </c>
      <c r="N9" s="77">
        <f t="shared" si="2"/>
        <v>6728.5379999997094</v>
      </c>
      <c r="O9" s="91">
        <f t="shared" si="3"/>
        <v>280.35574999998789</v>
      </c>
      <c r="P9" s="212"/>
    </row>
    <row r="10" spans="1:16">
      <c r="A10" s="78">
        <f t="shared" si="7"/>
        <v>4</v>
      </c>
      <c r="B10" s="74">
        <f t="shared" si="7"/>
        <v>46116</v>
      </c>
      <c r="C10" s="74">
        <f t="shared" si="8"/>
        <v>46116</v>
      </c>
      <c r="D10" s="75">
        <f t="shared" si="9"/>
        <v>0</v>
      </c>
      <c r="E10" s="74">
        <f t="shared" si="4"/>
        <v>46117</v>
      </c>
      <c r="F10" s="75">
        <f t="shared" ref="F10:F37" si="11">F9</f>
        <v>0</v>
      </c>
      <c r="G10" s="76">
        <f t="shared" si="10"/>
        <v>1</v>
      </c>
      <c r="H10" s="103">
        <f t="shared" si="5"/>
        <v>5713883.4759999998</v>
      </c>
      <c r="I10" s="103">
        <v>5714278.8310000002</v>
      </c>
      <c r="J10" s="103">
        <f t="shared" si="0"/>
        <v>395.35500000044703</v>
      </c>
      <c r="K10" s="103">
        <f t="shared" si="6"/>
        <v>21998.3</v>
      </c>
      <c r="L10" s="103">
        <v>22213.5</v>
      </c>
      <c r="M10" s="103">
        <f t="shared" si="1"/>
        <v>215.20000000000073</v>
      </c>
      <c r="N10" s="77">
        <f t="shared" si="2"/>
        <v>610.55500000044776</v>
      </c>
      <c r="O10" s="91">
        <f t="shared" si="3"/>
        <v>25.439791666685323</v>
      </c>
      <c r="P10" s="212"/>
    </row>
    <row r="11" spans="1:16">
      <c r="A11" s="78">
        <f t="shared" si="7"/>
        <v>5</v>
      </c>
      <c r="B11" s="74">
        <f t="shared" si="7"/>
        <v>46117</v>
      </c>
      <c r="C11" s="74">
        <f t="shared" si="8"/>
        <v>46117</v>
      </c>
      <c r="D11" s="75">
        <f t="shared" si="9"/>
        <v>0</v>
      </c>
      <c r="E11" s="74">
        <f t="shared" si="4"/>
        <v>46118</v>
      </c>
      <c r="F11" s="75">
        <f t="shared" si="11"/>
        <v>0</v>
      </c>
      <c r="G11" s="76">
        <f t="shared" si="10"/>
        <v>1</v>
      </c>
      <c r="H11" s="103">
        <f t="shared" si="5"/>
        <v>5714278.8310000002</v>
      </c>
      <c r="I11" s="103">
        <v>5714356.648</v>
      </c>
      <c r="J11" s="103">
        <f t="shared" si="0"/>
        <v>77.816999999806285</v>
      </c>
      <c r="K11" s="103">
        <f t="shared" si="6"/>
        <v>22213.5</v>
      </c>
      <c r="L11" s="103">
        <v>22256.3</v>
      </c>
      <c r="M11" s="103">
        <f t="shared" si="1"/>
        <v>42.799999999999272</v>
      </c>
      <c r="N11" s="77">
        <f t="shared" si="2"/>
        <v>120.61699999980556</v>
      </c>
      <c r="O11" s="91">
        <f t="shared" si="3"/>
        <v>5.0257083333252313</v>
      </c>
      <c r="P11" s="212"/>
    </row>
    <row r="12" spans="1:16">
      <c r="A12" s="78">
        <f t="shared" si="7"/>
        <v>6</v>
      </c>
      <c r="B12" s="74">
        <f t="shared" si="7"/>
        <v>46118</v>
      </c>
      <c r="C12" s="74">
        <f t="shared" si="8"/>
        <v>46118</v>
      </c>
      <c r="D12" s="75">
        <f t="shared" si="9"/>
        <v>0</v>
      </c>
      <c r="E12" s="74">
        <f t="shared" si="4"/>
        <v>46119</v>
      </c>
      <c r="F12" s="75">
        <f t="shared" si="11"/>
        <v>0</v>
      </c>
      <c r="G12" s="76">
        <f t="shared" si="10"/>
        <v>1</v>
      </c>
      <c r="H12" s="103">
        <f t="shared" si="5"/>
        <v>5714356.648</v>
      </c>
      <c r="I12" s="103">
        <v>5718605.4409999996</v>
      </c>
      <c r="J12" s="103">
        <f t="shared" si="0"/>
        <v>4248.7929999995977</v>
      </c>
      <c r="K12" s="103">
        <f t="shared" si="6"/>
        <v>22256.3</v>
      </c>
      <c r="L12" s="103">
        <v>23792.799999999999</v>
      </c>
      <c r="M12" s="103">
        <f t="shared" si="1"/>
        <v>1536.5</v>
      </c>
      <c r="N12" s="77">
        <f t="shared" si="2"/>
        <v>5785.2929999995977</v>
      </c>
      <c r="O12" s="91">
        <f t="shared" si="3"/>
        <v>241.05387499998324</v>
      </c>
      <c r="P12" s="212"/>
    </row>
    <row r="13" spans="1:16">
      <c r="A13" s="78">
        <f t="shared" si="7"/>
        <v>7</v>
      </c>
      <c r="B13" s="74">
        <f t="shared" si="7"/>
        <v>46119</v>
      </c>
      <c r="C13" s="74">
        <f t="shared" si="8"/>
        <v>46119</v>
      </c>
      <c r="D13" s="75">
        <f t="shared" si="9"/>
        <v>0</v>
      </c>
      <c r="E13" s="74">
        <f t="shared" si="4"/>
        <v>46120</v>
      </c>
      <c r="F13" s="75">
        <f t="shared" si="11"/>
        <v>0</v>
      </c>
      <c r="G13" s="76">
        <f t="shared" si="10"/>
        <v>1</v>
      </c>
      <c r="H13" s="103">
        <f t="shared" si="5"/>
        <v>5718605.4409999996</v>
      </c>
      <c r="I13" s="103">
        <v>5723860.1390000004</v>
      </c>
      <c r="J13" s="103">
        <f t="shared" si="0"/>
        <v>5254.6980000007898</v>
      </c>
      <c r="K13" s="103">
        <f t="shared" si="6"/>
        <v>23792.799999999999</v>
      </c>
      <c r="L13" s="103">
        <v>25826.9</v>
      </c>
      <c r="M13" s="103">
        <f t="shared" si="1"/>
        <v>2034.1000000000022</v>
      </c>
      <c r="N13" s="77">
        <f t="shared" si="2"/>
        <v>7288.7980000007919</v>
      </c>
      <c r="O13" s="91">
        <f t="shared" si="3"/>
        <v>303.69991666669966</v>
      </c>
      <c r="P13" s="212"/>
    </row>
    <row r="14" spans="1:16">
      <c r="A14" s="78">
        <f t="shared" si="7"/>
        <v>8</v>
      </c>
      <c r="B14" s="74">
        <f t="shared" si="7"/>
        <v>46120</v>
      </c>
      <c r="C14" s="74">
        <f t="shared" si="8"/>
        <v>46120</v>
      </c>
      <c r="D14" s="75">
        <f t="shared" si="9"/>
        <v>0</v>
      </c>
      <c r="E14" s="74">
        <f t="shared" si="4"/>
        <v>46121</v>
      </c>
      <c r="F14" s="75">
        <f t="shared" si="11"/>
        <v>0</v>
      </c>
      <c r="G14" s="76">
        <f t="shared" si="10"/>
        <v>1</v>
      </c>
      <c r="H14" s="103">
        <f t="shared" ref="H14:H36" si="12">I13</f>
        <v>5723860.1390000004</v>
      </c>
      <c r="I14" s="103">
        <v>5728901.2560000001</v>
      </c>
      <c r="J14" s="103">
        <f t="shared" si="0"/>
        <v>5041.11699999962</v>
      </c>
      <c r="K14" s="103">
        <f t="shared" ref="K14:K36" si="13">L13</f>
        <v>25826.9</v>
      </c>
      <c r="L14" s="103">
        <v>27716.2</v>
      </c>
      <c r="M14" s="103">
        <f t="shared" si="1"/>
        <v>1889.2999999999993</v>
      </c>
      <c r="N14" s="77">
        <f t="shared" si="2"/>
        <v>6930.4169999996193</v>
      </c>
      <c r="O14" s="91">
        <f t="shared" si="3"/>
        <v>288.76737499998416</v>
      </c>
      <c r="P14" s="212"/>
    </row>
    <row r="15" spans="1:16">
      <c r="A15" s="78">
        <f t="shared" si="7"/>
        <v>9</v>
      </c>
      <c r="B15" s="74">
        <f t="shared" si="7"/>
        <v>46121</v>
      </c>
      <c r="C15" s="74">
        <f t="shared" si="8"/>
        <v>46121</v>
      </c>
      <c r="D15" s="75">
        <f t="shared" si="9"/>
        <v>0</v>
      </c>
      <c r="E15" s="74">
        <f t="shared" si="4"/>
        <v>46122</v>
      </c>
      <c r="F15" s="75">
        <f t="shared" si="11"/>
        <v>0</v>
      </c>
      <c r="G15" s="76">
        <f t="shared" si="10"/>
        <v>1</v>
      </c>
      <c r="H15" s="103">
        <f t="shared" si="12"/>
        <v>5728901.2560000001</v>
      </c>
      <c r="I15" s="103">
        <v>5734164.3569999998</v>
      </c>
      <c r="J15" s="103">
        <f t="shared" si="0"/>
        <v>5263.1009999997914</v>
      </c>
      <c r="K15" s="103">
        <f t="shared" si="13"/>
        <v>27716.2</v>
      </c>
      <c r="L15" s="103">
        <v>29701.4</v>
      </c>
      <c r="M15" s="103">
        <f t="shared" si="1"/>
        <v>1985.2000000000007</v>
      </c>
      <c r="N15" s="77">
        <f t="shared" si="2"/>
        <v>7248.3009999997921</v>
      </c>
      <c r="O15" s="91">
        <f t="shared" si="3"/>
        <v>302.01254166665802</v>
      </c>
      <c r="P15" s="212"/>
    </row>
    <row r="16" spans="1:16">
      <c r="A16" s="78">
        <f t="shared" si="7"/>
        <v>10</v>
      </c>
      <c r="B16" s="74">
        <f t="shared" si="7"/>
        <v>46122</v>
      </c>
      <c r="C16" s="74">
        <f t="shared" si="8"/>
        <v>46122</v>
      </c>
      <c r="D16" s="75">
        <f t="shared" si="9"/>
        <v>0</v>
      </c>
      <c r="E16" s="74">
        <f t="shared" si="4"/>
        <v>46123</v>
      </c>
      <c r="F16" s="75">
        <f t="shared" si="11"/>
        <v>0</v>
      </c>
      <c r="G16" s="76">
        <f t="shared" si="10"/>
        <v>1</v>
      </c>
      <c r="H16" s="103">
        <f t="shared" si="12"/>
        <v>5734164.3569999998</v>
      </c>
      <c r="I16" s="103">
        <v>5739344.9709999999</v>
      </c>
      <c r="J16" s="103">
        <f t="shared" si="0"/>
        <v>5180.6140000000596</v>
      </c>
      <c r="K16" s="103">
        <f t="shared" si="13"/>
        <v>29701.4</v>
      </c>
      <c r="L16" s="103">
        <v>31576</v>
      </c>
      <c r="M16" s="103">
        <f t="shared" si="1"/>
        <v>1874.5999999999985</v>
      </c>
      <c r="N16" s="77">
        <f t="shared" si="2"/>
        <v>7055.2140000000581</v>
      </c>
      <c r="O16" s="91">
        <f t="shared" si="3"/>
        <v>293.96725000000242</v>
      </c>
      <c r="P16" s="212"/>
    </row>
    <row r="17" spans="1:16">
      <c r="A17" s="78">
        <f t="shared" si="7"/>
        <v>11</v>
      </c>
      <c r="B17" s="74">
        <f t="shared" si="7"/>
        <v>46123</v>
      </c>
      <c r="C17" s="74">
        <f t="shared" si="8"/>
        <v>46123</v>
      </c>
      <c r="D17" s="75">
        <f t="shared" si="9"/>
        <v>0</v>
      </c>
      <c r="E17" s="74">
        <f t="shared" si="4"/>
        <v>46124</v>
      </c>
      <c r="F17" s="75">
        <f t="shared" si="11"/>
        <v>0</v>
      </c>
      <c r="G17" s="76">
        <f t="shared" si="10"/>
        <v>1</v>
      </c>
      <c r="H17" s="103">
        <f t="shared" si="12"/>
        <v>5739344.9709999999</v>
      </c>
      <c r="I17" s="103">
        <v>5744414.8049999997</v>
      </c>
      <c r="J17" s="103">
        <f t="shared" si="0"/>
        <v>5069.8339999997988</v>
      </c>
      <c r="K17" s="103">
        <f t="shared" si="13"/>
        <v>31576</v>
      </c>
      <c r="L17" s="103">
        <v>33446.300000000003</v>
      </c>
      <c r="M17" s="103">
        <f t="shared" si="1"/>
        <v>1870.3000000000029</v>
      </c>
      <c r="N17" s="77">
        <f t="shared" si="2"/>
        <v>6940.1339999998017</v>
      </c>
      <c r="O17" s="91">
        <f t="shared" si="3"/>
        <v>289.17224999999172</v>
      </c>
      <c r="P17" s="212"/>
    </row>
    <row r="18" spans="1:16">
      <c r="A18" s="78">
        <f t="shared" si="7"/>
        <v>12</v>
      </c>
      <c r="B18" s="74">
        <f t="shared" si="7"/>
        <v>46124</v>
      </c>
      <c r="C18" s="74">
        <f t="shared" si="8"/>
        <v>46124</v>
      </c>
      <c r="D18" s="75">
        <f t="shared" si="9"/>
        <v>0</v>
      </c>
      <c r="E18" s="74">
        <f t="shared" si="4"/>
        <v>46125</v>
      </c>
      <c r="F18" s="75">
        <f t="shared" si="11"/>
        <v>0</v>
      </c>
      <c r="G18" s="76">
        <f t="shared" si="10"/>
        <v>1</v>
      </c>
      <c r="H18" s="103">
        <f t="shared" si="12"/>
        <v>5744414.8049999997</v>
      </c>
      <c r="I18" s="103">
        <v>5745787.7860000003</v>
      </c>
      <c r="J18" s="103">
        <f t="shared" si="0"/>
        <v>1372.9810000006109</v>
      </c>
      <c r="K18" s="103">
        <f t="shared" si="13"/>
        <v>33446.300000000003</v>
      </c>
      <c r="L18" s="103">
        <v>33945.300000000003</v>
      </c>
      <c r="M18" s="103">
        <f t="shared" si="1"/>
        <v>499</v>
      </c>
      <c r="N18" s="77">
        <f t="shared" si="2"/>
        <v>1871.9810000006109</v>
      </c>
      <c r="O18" s="91">
        <f t="shared" si="3"/>
        <v>77.999208333358794</v>
      </c>
      <c r="P18" s="212"/>
    </row>
    <row r="19" spans="1:16">
      <c r="A19" s="78">
        <f t="shared" si="7"/>
        <v>13</v>
      </c>
      <c r="B19" s="74">
        <f t="shared" si="7"/>
        <v>46125</v>
      </c>
      <c r="C19" s="74">
        <f t="shared" si="8"/>
        <v>46125</v>
      </c>
      <c r="D19" s="75">
        <f t="shared" si="9"/>
        <v>0</v>
      </c>
      <c r="E19" s="74">
        <f t="shared" si="4"/>
        <v>46126</v>
      </c>
      <c r="F19" s="75">
        <f t="shared" si="11"/>
        <v>0</v>
      </c>
      <c r="G19" s="76">
        <f t="shared" si="10"/>
        <v>1</v>
      </c>
      <c r="H19" s="103">
        <f t="shared" si="12"/>
        <v>5745787.7860000003</v>
      </c>
      <c r="I19" s="103">
        <v>5750038.3049999997</v>
      </c>
      <c r="J19" s="103">
        <f t="shared" si="0"/>
        <v>4250.5189999993891</v>
      </c>
      <c r="K19" s="103">
        <f t="shared" si="13"/>
        <v>33945.300000000003</v>
      </c>
      <c r="L19" s="103">
        <v>35462.1</v>
      </c>
      <c r="M19" s="103">
        <f t="shared" si="1"/>
        <v>1516.7999999999956</v>
      </c>
      <c r="N19" s="77">
        <f t="shared" si="2"/>
        <v>5767.3189999993847</v>
      </c>
      <c r="O19" s="91">
        <f t="shared" si="3"/>
        <v>240.3049583333077</v>
      </c>
      <c r="P19" s="212"/>
    </row>
    <row r="20" spans="1:16">
      <c r="A20" s="78">
        <f t="shared" si="7"/>
        <v>14</v>
      </c>
      <c r="B20" s="74">
        <f t="shared" si="7"/>
        <v>46126</v>
      </c>
      <c r="C20" s="74">
        <f t="shared" si="8"/>
        <v>46126</v>
      </c>
      <c r="D20" s="75">
        <f t="shared" si="9"/>
        <v>0</v>
      </c>
      <c r="E20" s="74">
        <f t="shared" si="4"/>
        <v>46127</v>
      </c>
      <c r="F20" s="75">
        <f t="shared" si="11"/>
        <v>0</v>
      </c>
      <c r="G20" s="76">
        <f t="shared" si="10"/>
        <v>1</v>
      </c>
      <c r="H20" s="103">
        <f t="shared" si="12"/>
        <v>5750038.3049999997</v>
      </c>
      <c r="I20" s="103">
        <v>5755191.4890000001</v>
      </c>
      <c r="J20" s="103">
        <f t="shared" si="0"/>
        <v>5153.1840000003576</v>
      </c>
      <c r="K20" s="103">
        <f t="shared" si="13"/>
        <v>35462.1</v>
      </c>
      <c r="L20" s="103">
        <v>37333.300000000003</v>
      </c>
      <c r="M20" s="103">
        <f t="shared" si="1"/>
        <v>1871.2000000000044</v>
      </c>
      <c r="N20" s="77">
        <f t="shared" si="2"/>
        <v>7024.384000000362</v>
      </c>
      <c r="O20" s="91">
        <f t="shared" si="3"/>
        <v>292.68266666668177</v>
      </c>
      <c r="P20" s="212"/>
    </row>
    <row r="21" spans="1:16">
      <c r="A21" s="78">
        <f t="shared" si="7"/>
        <v>15</v>
      </c>
      <c r="B21" s="74">
        <f t="shared" si="7"/>
        <v>46127</v>
      </c>
      <c r="C21" s="74">
        <f t="shared" si="8"/>
        <v>46127</v>
      </c>
      <c r="D21" s="75">
        <f t="shared" si="9"/>
        <v>0</v>
      </c>
      <c r="E21" s="74">
        <f t="shared" si="4"/>
        <v>46128</v>
      </c>
      <c r="F21" s="75">
        <f t="shared" si="11"/>
        <v>0</v>
      </c>
      <c r="G21" s="76">
        <f t="shared" si="10"/>
        <v>1</v>
      </c>
      <c r="H21" s="103">
        <f t="shared" si="12"/>
        <v>5755191.4890000001</v>
      </c>
      <c r="I21" s="103">
        <v>5760346.2400000002</v>
      </c>
      <c r="J21" s="103">
        <f t="shared" si="0"/>
        <v>5154.7510000001639</v>
      </c>
      <c r="K21" s="103">
        <f t="shared" si="13"/>
        <v>37333.300000000003</v>
      </c>
      <c r="L21" s="103">
        <v>39348.400000000001</v>
      </c>
      <c r="M21" s="103">
        <f t="shared" si="1"/>
        <v>2015.0999999999985</v>
      </c>
      <c r="N21" s="77">
        <f t="shared" si="2"/>
        <v>7169.8510000001625</v>
      </c>
      <c r="O21" s="91">
        <f t="shared" si="3"/>
        <v>298.74379166667342</v>
      </c>
      <c r="P21" s="212"/>
    </row>
    <row r="22" spans="1:16">
      <c r="A22" s="78">
        <f t="shared" si="7"/>
        <v>16</v>
      </c>
      <c r="B22" s="74">
        <f t="shared" si="7"/>
        <v>46128</v>
      </c>
      <c r="C22" s="74">
        <f t="shared" si="8"/>
        <v>46128</v>
      </c>
      <c r="D22" s="75">
        <f t="shared" si="9"/>
        <v>0</v>
      </c>
      <c r="E22" s="74">
        <f t="shared" si="4"/>
        <v>46129</v>
      </c>
      <c r="F22" s="75">
        <f t="shared" si="11"/>
        <v>0</v>
      </c>
      <c r="G22" s="76">
        <f t="shared" si="10"/>
        <v>1</v>
      </c>
      <c r="H22" s="103">
        <f t="shared" si="12"/>
        <v>5760346.2400000002</v>
      </c>
      <c r="I22" s="103">
        <v>5765433.0269999998</v>
      </c>
      <c r="J22" s="103">
        <f t="shared" si="0"/>
        <v>5086.7869999995455</v>
      </c>
      <c r="K22" s="103">
        <f t="shared" si="13"/>
        <v>39348.400000000001</v>
      </c>
      <c r="L22" s="103">
        <v>41195.199999999997</v>
      </c>
      <c r="M22" s="103">
        <f t="shared" si="1"/>
        <v>1846.7999999999956</v>
      </c>
      <c r="N22" s="77">
        <f t="shared" si="2"/>
        <v>6933.5869999995411</v>
      </c>
      <c r="O22" s="91">
        <f t="shared" si="3"/>
        <v>288.89945833331421</v>
      </c>
      <c r="P22" s="212"/>
    </row>
    <row r="23" spans="1:16">
      <c r="A23" s="78">
        <f t="shared" si="7"/>
        <v>17</v>
      </c>
      <c r="B23" s="74">
        <f t="shared" si="7"/>
        <v>46129</v>
      </c>
      <c r="C23" s="74">
        <f t="shared" si="8"/>
        <v>46129</v>
      </c>
      <c r="D23" s="75">
        <f t="shared" si="9"/>
        <v>0</v>
      </c>
      <c r="E23" s="74">
        <f t="shared" si="4"/>
        <v>46130</v>
      </c>
      <c r="F23" s="75">
        <f t="shared" si="11"/>
        <v>0</v>
      </c>
      <c r="G23" s="76">
        <f t="shared" si="10"/>
        <v>1</v>
      </c>
      <c r="H23" s="103">
        <f t="shared" si="12"/>
        <v>5765433.0269999998</v>
      </c>
      <c r="I23" s="103">
        <v>5770676.8360000001</v>
      </c>
      <c r="J23" s="103">
        <f t="shared" si="0"/>
        <v>5243.8090000003576</v>
      </c>
      <c r="K23" s="103">
        <f t="shared" si="13"/>
        <v>41195.199999999997</v>
      </c>
      <c r="L23" s="103">
        <v>43263.9</v>
      </c>
      <c r="M23" s="103">
        <f t="shared" si="1"/>
        <v>2068.7000000000044</v>
      </c>
      <c r="N23" s="77">
        <f t="shared" si="2"/>
        <v>7312.509000000362</v>
      </c>
      <c r="O23" s="91">
        <f t="shared" si="3"/>
        <v>304.68787500001508</v>
      </c>
      <c r="P23" s="212"/>
    </row>
    <row r="24" spans="1:16">
      <c r="A24" s="78">
        <f t="shared" si="7"/>
        <v>18</v>
      </c>
      <c r="B24" s="74">
        <f t="shared" si="7"/>
        <v>46130</v>
      </c>
      <c r="C24" s="74">
        <f t="shared" si="8"/>
        <v>46130</v>
      </c>
      <c r="D24" s="75">
        <f t="shared" si="9"/>
        <v>0</v>
      </c>
      <c r="E24" s="74">
        <f t="shared" si="4"/>
        <v>46131</v>
      </c>
      <c r="F24" s="75">
        <f t="shared" si="11"/>
        <v>0</v>
      </c>
      <c r="G24" s="76">
        <f t="shared" si="10"/>
        <v>1</v>
      </c>
      <c r="H24" s="103">
        <f t="shared" si="12"/>
        <v>5770676.8360000001</v>
      </c>
      <c r="I24" s="103">
        <v>5775698.3629999999</v>
      </c>
      <c r="J24" s="103">
        <f t="shared" si="0"/>
        <v>5021.526999999769</v>
      </c>
      <c r="K24" s="103">
        <f t="shared" si="13"/>
        <v>43263.9</v>
      </c>
      <c r="L24" s="103">
        <v>45110.3</v>
      </c>
      <c r="M24" s="103">
        <f t="shared" si="1"/>
        <v>1846.4000000000015</v>
      </c>
      <c r="N24" s="77">
        <f t="shared" si="2"/>
        <v>6867.9269999997705</v>
      </c>
      <c r="O24" s="91">
        <f t="shared" si="3"/>
        <v>286.16362499999042</v>
      </c>
      <c r="P24" s="212"/>
    </row>
    <row r="25" spans="1:16">
      <c r="A25" s="78">
        <f t="shared" ref="A25:B37" si="14">A24+1</f>
        <v>19</v>
      </c>
      <c r="B25" s="74">
        <f>B24+1</f>
        <v>46131</v>
      </c>
      <c r="C25" s="74">
        <f t="shared" si="8"/>
        <v>46131</v>
      </c>
      <c r="D25" s="75">
        <f t="shared" si="9"/>
        <v>0</v>
      </c>
      <c r="E25" s="74">
        <f t="shared" si="4"/>
        <v>46132</v>
      </c>
      <c r="F25" s="75">
        <f t="shared" si="11"/>
        <v>0</v>
      </c>
      <c r="G25" s="76">
        <f t="shared" si="10"/>
        <v>1</v>
      </c>
      <c r="H25" s="103">
        <f t="shared" si="12"/>
        <v>5775698.3629999999</v>
      </c>
      <c r="I25" s="103">
        <v>5776585.1770000001</v>
      </c>
      <c r="J25" s="103">
        <f t="shared" si="0"/>
        <v>886.81400000024587</v>
      </c>
      <c r="K25" s="103">
        <f t="shared" si="13"/>
        <v>45110.3</v>
      </c>
      <c r="L25" s="103">
        <v>45700.1</v>
      </c>
      <c r="M25" s="103">
        <f t="shared" si="1"/>
        <v>589.79999999999563</v>
      </c>
      <c r="N25" s="77">
        <f t="shared" si="2"/>
        <v>1476.6140000002415</v>
      </c>
      <c r="O25" s="91">
        <f t="shared" si="3"/>
        <v>61.525583333343398</v>
      </c>
      <c r="P25" s="212"/>
    </row>
    <row r="26" spans="1:16">
      <c r="A26" s="78">
        <f t="shared" si="14"/>
        <v>20</v>
      </c>
      <c r="B26" s="74">
        <f>B25+1</f>
        <v>46132</v>
      </c>
      <c r="C26" s="74">
        <f t="shared" si="8"/>
        <v>46132</v>
      </c>
      <c r="D26" s="75">
        <f t="shared" si="9"/>
        <v>0</v>
      </c>
      <c r="E26" s="74">
        <f t="shared" si="4"/>
        <v>46133</v>
      </c>
      <c r="F26" s="75">
        <f t="shared" si="11"/>
        <v>0</v>
      </c>
      <c r="G26" s="76">
        <f t="shared" si="10"/>
        <v>1</v>
      </c>
      <c r="H26" s="103">
        <f t="shared" si="12"/>
        <v>5776585.1770000001</v>
      </c>
      <c r="I26" s="103">
        <v>5780426.1809999999</v>
      </c>
      <c r="J26" s="103">
        <f t="shared" si="0"/>
        <v>3841.0039999997243</v>
      </c>
      <c r="K26" s="103">
        <f t="shared" si="13"/>
        <v>45700.1</v>
      </c>
      <c r="L26" s="103">
        <v>47268.9</v>
      </c>
      <c r="M26" s="103">
        <f t="shared" si="1"/>
        <v>1568.8000000000029</v>
      </c>
      <c r="N26" s="77">
        <f t="shared" si="2"/>
        <v>5409.8039999997272</v>
      </c>
      <c r="O26" s="91">
        <f t="shared" si="3"/>
        <v>225.40849999998863</v>
      </c>
      <c r="P26" s="212"/>
    </row>
    <row r="27" spans="1:16">
      <c r="A27" s="78">
        <f t="shared" si="14"/>
        <v>21</v>
      </c>
      <c r="B27" s="74">
        <f>B26+1</f>
        <v>46133</v>
      </c>
      <c r="C27" s="74">
        <f t="shared" si="8"/>
        <v>46133</v>
      </c>
      <c r="D27" s="75">
        <f t="shared" si="9"/>
        <v>0</v>
      </c>
      <c r="E27" s="74">
        <f t="shared" si="4"/>
        <v>46134</v>
      </c>
      <c r="F27" s="75">
        <f t="shared" si="11"/>
        <v>0</v>
      </c>
      <c r="G27" s="76">
        <f t="shared" si="10"/>
        <v>1</v>
      </c>
      <c r="H27" s="103">
        <f t="shared" si="12"/>
        <v>5780426.1809999999</v>
      </c>
      <c r="I27" s="103">
        <v>5785405.5039999997</v>
      </c>
      <c r="J27" s="103">
        <f t="shared" si="0"/>
        <v>4979.3229999998584</v>
      </c>
      <c r="K27" s="103">
        <f t="shared" si="13"/>
        <v>47268.9</v>
      </c>
      <c r="L27" s="103">
        <v>49225.9</v>
      </c>
      <c r="M27" s="103">
        <f t="shared" si="1"/>
        <v>1957</v>
      </c>
      <c r="N27" s="77">
        <f t="shared" si="2"/>
        <v>6936.3229999998584</v>
      </c>
      <c r="O27" s="91">
        <f t="shared" si="3"/>
        <v>289.01345833332743</v>
      </c>
      <c r="P27" s="212"/>
    </row>
    <row r="28" spans="1:16">
      <c r="A28" s="78">
        <f t="shared" si="14"/>
        <v>22</v>
      </c>
      <c r="B28" s="74">
        <f t="shared" si="14"/>
        <v>46134</v>
      </c>
      <c r="C28" s="74">
        <f t="shared" si="8"/>
        <v>46134</v>
      </c>
      <c r="D28" s="75">
        <f t="shared" si="9"/>
        <v>0</v>
      </c>
      <c r="E28" s="74">
        <f t="shared" si="4"/>
        <v>46135</v>
      </c>
      <c r="F28" s="75">
        <f t="shared" si="11"/>
        <v>0</v>
      </c>
      <c r="G28" s="76">
        <f t="shared" si="10"/>
        <v>1</v>
      </c>
      <c r="H28" s="103">
        <f t="shared" si="12"/>
        <v>5785405.5039999997</v>
      </c>
      <c r="I28" s="103">
        <v>5790252.176</v>
      </c>
      <c r="J28" s="103">
        <f t="shared" si="0"/>
        <v>4846.6720000002533</v>
      </c>
      <c r="K28" s="103">
        <f t="shared" si="13"/>
        <v>49225.9</v>
      </c>
      <c r="L28" s="103">
        <v>51562.6</v>
      </c>
      <c r="M28" s="103">
        <f t="shared" si="1"/>
        <v>2336.6999999999971</v>
      </c>
      <c r="N28" s="77">
        <f t="shared" si="2"/>
        <v>7183.3720000002504</v>
      </c>
      <c r="O28" s="91">
        <f t="shared" si="3"/>
        <v>299.30716666667712</v>
      </c>
      <c r="P28" s="212"/>
    </row>
    <row r="29" spans="1:16">
      <c r="A29" s="78">
        <f t="shared" si="14"/>
        <v>23</v>
      </c>
      <c r="B29" s="74">
        <f t="shared" si="14"/>
        <v>46135</v>
      </c>
      <c r="C29" s="74">
        <f t="shared" si="8"/>
        <v>46135</v>
      </c>
      <c r="D29" s="75">
        <f t="shared" si="9"/>
        <v>0</v>
      </c>
      <c r="E29" s="74">
        <f t="shared" si="4"/>
        <v>46136</v>
      </c>
      <c r="F29" s="75">
        <f t="shared" si="11"/>
        <v>0</v>
      </c>
      <c r="G29" s="76">
        <f t="shared" si="10"/>
        <v>1</v>
      </c>
      <c r="H29" s="103">
        <f t="shared" si="12"/>
        <v>5790252.176</v>
      </c>
      <c r="I29" s="103">
        <v>5794565.4009999996</v>
      </c>
      <c r="J29" s="103">
        <f t="shared" si="0"/>
        <v>4313.2249999996275</v>
      </c>
      <c r="K29" s="103">
        <f t="shared" si="13"/>
        <v>51562.6</v>
      </c>
      <c r="L29" s="103">
        <v>54082.7</v>
      </c>
      <c r="M29" s="103">
        <f t="shared" si="1"/>
        <v>2520.0999999999985</v>
      </c>
      <c r="N29" s="77">
        <f t="shared" si="2"/>
        <v>6833.324999999626</v>
      </c>
      <c r="O29" s="91">
        <f t="shared" si="3"/>
        <v>284.72187499998444</v>
      </c>
      <c r="P29" s="212"/>
    </row>
    <row r="30" spans="1:16">
      <c r="A30" s="78">
        <f t="shared" si="14"/>
        <v>24</v>
      </c>
      <c r="B30" s="74">
        <f t="shared" si="14"/>
        <v>46136</v>
      </c>
      <c r="C30" s="74">
        <f t="shared" si="8"/>
        <v>46136</v>
      </c>
      <c r="D30" s="75">
        <f t="shared" si="9"/>
        <v>0</v>
      </c>
      <c r="E30" s="74">
        <f t="shared" si="4"/>
        <v>46137</v>
      </c>
      <c r="F30" s="75">
        <f t="shared" si="11"/>
        <v>0</v>
      </c>
      <c r="G30" s="76">
        <f t="shared" si="10"/>
        <v>1</v>
      </c>
      <c r="H30" s="103">
        <f t="shared" si="12"/>
        <v>5794565.4009999996</v>
      </c>
      <c r="I30" s="103">
        <v>5799265.7970000003</v>
      </c>
      <c r="J30" s="103">
        <f t="shared" si="0"/>
        <v>4700.3960000006482</v>
      </c>
      <c r="K30" s="103">
        <f t="shared" si="13"/>
        <v>54082.7</v>
      </c>
      <c r="L30" s="103">
        <v>56471.7</v>
      </c>
      <c r="M30" s="103">
        <f t="shared" si="1"/>
        <v>2389</v>
      </c>
      <c r="N30" s="77">
        <f t="shared" si="2"/>
        <v>7089.3960000006482</v>
      </c>
      <c r="O30" s="91">
        <f t="shared" si="3"/>
        <v>295.39150000002701</v>
      </c>
      <c r="P30" s="212"/>
    </row>
    <row r="31" spans="1:16">
      <c r="A31" s="78">
        <f t="shared" si="14"/>
        <v>25</v>
      </c>
      <c r="B31" s="74">
        <f t="shared" si="14"/>
        <v>46137</v>
      </c>
      <c r="C31" s="74">
        <f t="shared" si="8"/>
        <v>46137</v>
      </c>
      <c r="D31" s="75">
        <f t="shared" si="9"/>
        <v>0</v>
      </c>
      <c r="E31" s="74">
        <f t="shared" si="4"/>
        <v>46138</v>
      </c>
      <c r="F31" s="75">
        <f t="shared" si="11"/>
        <v>0</v>
      </c>
      <c r="G31" s="76">
        <f t="shared" si="10"/>
        <v>1</v>
      </c>
      <c r="H31" s="103">
        <f t="shared" si="12"/>
        <v>5799265.7970000003</v>
      </c>
      <c r="I31" s="103">
        <v>5804118.0880000005</v>
      </c>
      <c r="J31" s="103">
        <f t="shared" si="0"/>
        <v>4852.2910000002012</v>
      </c>
      <c r="K31" s="103">
        <f t="shared" si="13"/>
        <v>56471.7</v>
      </c>
      <c r="L31" s="103">
        <v>59514.8</v>
      </c>
      <c r="M31" s="103">
        <f t="shared" si="1"/>
        <v>3043.1000000000058</v>
      </c>
      <c r="N31" s="77">
        <f t="shared" si="2"/>
        <v>7895.391000000207</v>
      </c>
      <c r="O31" s="91">
        <f t="shared" si="3"/>
        <v>328.97462500000864</v>
      </c>
      <c r="P31" s="212"/>
    </row>
    <row r="32" spans="1:16">
      <c r="A32" s="78">
        <f t="shared" si="14"/>
        <v>26</v>
      </c>
      <c r="B32" s="74">
        <f t="shared" si="14"/>
        <v>46138</v>
      </c>
      <c r="C32" s="74">
        <f t="shared" si="8"/>
        <v>46138</v>
      </c>
      <c r="D32" s="75">
        <f t="shared" si="9"/>
        <v>0</v>
      </c>
      <c r="E32" s="74">
        <f t="shared" si="4"/>
        <v>46139</v>
      </c>
      <c r="F32" s="75">
        <f t="shared" si="11"/>
        <v>0</v>
      </c>
      <c r="G32" s="76">
        <f t="shared" si="10"/>
        <v>1</v>
      </c>
      <c r="H32" s="103">
        <f t="shared" si="12"/>
        <v>5804118.0880000005</v>
      </c>
      <c r="I32" s="103">
        <v>5807369.9939999999</v>
      </c>
      <c r="J32" s="103">
        <f t="shared" si="0"/>
        <v>3251.9059999994934</v>
      </c>
      <c r="K32" s="103">
        <f t="shared" si="13"/>
        <v>59514.8</v>
      </c>
      <c r="L32" s="103">
        <v>59514.8</v>
      </c>
      <c r="M32" s="103">
        <f t="shared" si="1"/>
        <v>0</v>
      </c>
      <c r="N32" s="77">
        <f t="shared" si="2"/>
        <v>3251.9059999994934</v>
      </c>
      <c r="O32" s="91">
        <f t="shared" si="3"/>
        <v>135.49608333331221</v>
      </c>
      <c r="P32" s="564" t="s">
        <v>329</v>
      </c>
    </row>
    <row r="33" spans="1:16">
      <c r="A33" s="78">
        <f t="shared" si="14"/>
        <v>27</v>
      </c>
      <c r="B33" s="74">
        <f t="shared" si="14"/>
        <v>46139</v>
      </c>
      <c r="C33" s="74">
        <f t="shared" si="8"/>
        <v>46139</v>
      </c>
      <c r="D33" s="75">
        <f t="shared" si="9"/>
        <v>0</v>
      </c>
      <c r="E33" s="74">
        <f t="shared" si="4"/>
        <v>46140</v>
      </c>
      <c r="F33" s="75">
        <f t="shared" si="11"/>
        <v>0</v>
      </c>
      <c r="G33" s="76">
        <f t="shared" si="10"/>
        <v>1</v>
      </c>
      <c r="H33" s="103">
        <f t="shared" si="12"/>
        <v>5807369.9939999999</v>
      </c>
      <c r="I33" s="103">
        <v>5812390.3140000002</v>
      </c>
      <c r="J33" s="103">
        <f t="shared" si="0"/>
        <v>5020.320000000298</v>
      </c>
      <c r="K33" s="103">
        <f t="shared" si="13"/>
        <v>59514.8</v>
      </c>
      <c r="L33" s="103">
        <v>59514.8</v>
      </c>
      <c r="M33" s="103">
        <f t="shared" si="1"/>
        <v>0</v>
      </c>
      <c r="N33" s="77">
        <f t="shared" si="2"/>
        <v>5020.320000000298</v>
      </c>
      <c r="O33" s="91">
        <f t="shared" si="3"/>
        <v>209.18000000001243</v>
      </c>
      <c r="P33" s="564" t="s">
        <v>329</v>
      </c>
    </row>
    <row r="34" spans="1:16">
      <c r="A34" s="78">
        <f t="shared" si="14"/>
        <v>28</v>
      </c>
      <c r="B34" s="74">
        <f t="shared" si="14"/>
        <v>46140</v>
      </c>
      <c r="C34" s="74">
        <f t="shared" si="8"/>
        <v>46140</v>
      </c>
      <c r="D34" s="75">
        <f t="shared" si="9"/>
        <v>0</v>
      </c>
      <c r="E34" s="74">
        <f t="shared" si="4"/>
        <v>46141</v>
      </c>
      <c r="F34" s="75">
        <f t="shared" si="11"/>
        <v>0</v>
      </c>
      <c r="G34" s="76">
        <f t="shared" si="10"/>
        <v>1</v>
      </c>
      <c r="H34" s="103">
        <f t="shared" si="12"/>
        <v>5812390.3140000002</v>
      </c>
      <c r="I34" s="103">
        <v>5819904.2640000004</v>
      </c>
      <c r="J34" s="103">
        <f t="shared" si="0"/>
        <v>7513.9500000001863</v>
      </c>
      <c r="K34" s="103">
        <f t="shared" si="13"/>
        <v>59514.8</v>
      </c>
      <c r="L34" s="103">
        <v>59514.8</v>
      </c>
      <c r="M34" s="103">
        <f t="shared" si="1"/>
        <v>0</v>
      </c>
      <c r="N34" s="77">
        <f t="shared" si="2"/>
        <v>7513.9500000001863</v>
      </c>
      <c r="O34" s="91">
        <f t="shared" si="3"/>
        <v>313.08125000000774</v>
      </c>
      <c r="P34" s="564" t="s">
        <v>329</v>
      </c>
    </row>
    <row r="35" spans="1:16">
      <c r="A35" s="78">
        <f t="shared" si="14"/>
        <v>29</v>
      </c>
      <c r="B35" s="74">
        <f t="shared" si="14"/>
        <v>46141</v>
      </c>
      <c r="C35" s="74">
        <f t="shared" si="8"/>
        <v>46141</v>
      </c>
      <c r="D35" s="75">
        <f t="shared" si="9"/>
        <v>0</v>
      </c>
      <c r="E35" s="74">
        <f t="shared" si="4"/>
        <v>46142</v>
      </c>
      <c r="F35" s="75">
        <f t="shared" si="11"/>
        <v>0</v>
      </c>
      <c r="G35" s="76">
        <f t="shared" si="10"/>
        <v>1</v>
      </c>
      <c r="H35" s="103">
        <f t="shared" si="12"/>
        <v>5819904.2640000004</v>
      </c>
      <c r="I35" s="103">
        <v>5819904.2640000004</v>
      </c>
      <c r="J35" s="103">
        <f t="shared" si="0"/>
        <v>0</v>
      </c>
      <c r="K35" s="103">
        <f t="shared" si="13"/>
        <v>59514.8</v>
      </c>
      <c r="L35" s="103">
        <v>59514.8</v>
      </c>
      <c r="M35" s="103">
        <f t="shared" si="1"/>
        <v>0</v>
      </c>
      <c r="N35" s="77">
        <f t="shared" si="2"/>
        <v>0</v>
      </c>
      <c r="O35" s="91">
        <f t="shared" si="3"/>
        <v>0</v>
      </c>
      <c r="P35" s="564" t="s">
        <v>329</v>
      </c>
    </row>
    <row r="36" spans="1:16">
      <c r="A36" s="78">
        <f t="shared" si="14"/>
        <v>30</v>
      </c>
      <c r="B36" s="74">
        <f t="shared" si="14"/>
        <v>46142</v>
      </c>
      <c r="C36" s="74">
        <f t="shared" si="8"/>
        <v>46142</v>
      </c>
      <c r="D36" s="75">
        <f t="shared" si="9"/>
        <v>0</v>
      </c>
      <c r="E36" s="74">
        <f t="shared" si="4"/>
        <v>46143</v>
      </c>
      <c r="F36" s="75">
        <f t="shared" si="11"/>
        <v>0</v>
      </c>
      <c r="G36" s="76">
        <f t="shared" si="10"/>
        <v>1</v>
      </c>
      <c r="H36" s="103">
        <f t="shared" si="12"/>
        <v>5819904.2640000004</v>
      </c>
      <c r="I36" s="103">
        <v>5819904.2640000004</v>
      </c>
      <c r="J36" s="103">
        <f t="shared" si="0"/>
        <v>0</v>
      </c>
      <c r="K36" s="103">
        <f t="shared" si="13"/>
        <v>59514.8</v>
      </c>
      <c r="L36" s="103">
        <v>59514.8</v>
      </c>
      <c r="M36" s="103">
        <f t="shared" si="1"/>
        <v>0</v>
      </c>
      <c r="N36" s="77">
        <f t="shared" si="2"/>
        <v>0</v>
      </c>
      <c r="O36" s="91">
        <f t="shared" si="3"/>
        <v>0</v>
      </c>
      <c r="P36" s="564" t="s">
        <v>329</v>
      </c>
    </row>
    <row r="37" spans="1:16">
      <c r="A37" s="78">
        <f t="shared" si="14"/>
        <v>31</v>
      </c>
      <c r="B37" s="74">
        <f t="shared" si="14"/>
        <v>46143</v>
      </c>
      <c r="C37" s="74">
        <f t="shared" si="8"/>
        <v>46143</v>
      </c>
      <c r="D37" s="75">
        <f t="shared" si="9"/>
        <v>0</v>
      </c>
      <c r="E37" s="74">
        <f t="shared" si="4"/>
        <v>46144</v>
      </c>
      <c r="F37" s="75">
        <f t="shared" si="11"/>
        <v>0</v>
      </c>
      <c r="G37" s="76">
        <f t="shared" si="10"/>
        <v>1</v>
      </c>
      <c r="H37" s="103"/>
      <c r="I37" s="103"/>
      <c r="J37" s="103">
        <f t="shared" ref="J37" si="15">I37-H37</f>
        <v>0</v>
      </c>
      <c r="K37" s="103"/>
      <c r="L37" s="103"/>
      <c r="M37" s="103">
        <f t="shared" ref="M37" si="16">L37-K37</f>
        <v>0</v>
      </c>
      <c r="N37" s="77">
        <f t="shared" ref="N37" si="17">J37+M37</f>
        <v>0</v>
      </c>
      <c r="O37" s="91">
        <f t="shared" ref="O37" si="18">N37/24</f>
        <v>0</v>
      </c>
      <c r="P37" s="212"/>
    </row>
    <row r="38" spans="1:16">
      <c r="A38" s="78"/>
      <c r="B38" s="74"/>
      <c r="C38" s="74"/>
      <c r="D38" s="75"/>
      <c r="E38" s="74"/>
      <c r="F38" s="75"/>
      <c r="G38" s="76"/>
      <c r="H38" s="211"/>
      <c r="I38" s="103"/>
      <c r="J38" s="103"/>
      <c r="K38" s="103"/>
      <c r="L38" s="103"/>
      <c r="M38" s="103"/>
      <c r="N38" s="77"/>
      <c r="O38" s="91"/>
      <c r="P38" s="212"/>
    </row>
    <row r="39" spans="1:16">
      <c r="A39" s="82" t="s">
        <v>7</v>
      </c>
      <c r="B39" s="83"/>
      <c r="C39" s="83"/>
      <c r="D39" s="83"/>
      <c r="E39" s="83"/>
      <c r="F39" s="83"/>
      <c r="G39" s="84">
        <f>SUM(G7:G38)</f>
        <v>31</v>
      </c>
      <c r="H39" s="85"/>
      <c r="I39" s="85"/>
      <c r="J39" s="85"/>
      <c r="K39" s="85"/>
      <c r="L39" s="85"/>
      <c r="M39" s="85"/>
      <c r="N39" s="93">
        <f>SUM(N7:N38)</f>
        <v>164040.85800000018</v>
      </c>
      <c r="O39" s="93">
        <f>AVERAGE(O7:O38)</f>
        <v>220.48502419354864</v>
      </c>
      <c r="P39" s="213"/>
    </row>
    <row r="40" spans="1:16">
      <c r="A40" s="86" t="s">
        <v>127</v>
      </c>
      <c r="B40" s="87"/>
      <c r="C40" s="87"/>
      <c r="D40" s="87"/>
      <c r="E40" s="87"/>
      <c r="F40" s="87"/>
      <c r="G40" s="88">
        <f>G39/SUMPRODUCT((G7:G38&gt;0)*1)</f>
        <v>1</v>
      </c>
      <c r="H40" s="89"/>
      <c r="I40" s="89"/>
      <c r="J40" s="89"/>
      <c r="K40" s="89"/>
      <c r="L40" s="89"/>
      <c r="M40" s="89"/>
      <c r="N40" s="89"/>
      <c r="O40" s="89">
        <f>O39/SUMPRODUCT((O7:O38&gt;0)*1)</f>
        <v>7.8744651497695939</v>
      </c>
      <c r="P40" s="214"/>
    </row>
  </sheetData>
  <mergeCells count="10">
    <mergeCell ref="A5:A6"/>
    <mergeCell ref="B5:B6"/>
    <mergeCell ref="G5:G6"/>
    <mergeCell ref="N5:N6"/>
    <mergeCell ref="O5:O6"/>
    <mergeCell ref="P5:P6"/>
    <mergeCell ref="C5:D5"/>
    <mergeCell ref="E5:F5"/>
    <mergeCell ref="H5:J5"/>
    <mergeCell ref="K5:M5"/>
  </mergeCells>
  <conditionalFormatting sqref="D11:D20">
    <cfRule type="cellIs" dxfId="1" priority="1" operator="equal">
      <formula>"APC"</formula>
    </cfRule>
  </conditionalFormatting>
  <hyperlinks>
    <hyperlink ref="P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19" activePane="bottomRight" state="frozen"/>
      <selection pane="topRight"/>
      <selection pane="bottomLeft"/>
      <selection pane="bottomRight" activeCell="L41" sqref="L41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3.7109375" style="1" customWidth="1"/>
    <col min="8" max="8" width="10.140625" style="1" customWidth="1"/>
    <col min="9" max="9" width="10.425781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5"/>
      <c r="C1" s="6" t="s">
        <v>149</v>
      </c>
      <c r="D1" s="5"/>
      <c r="E1" s="5"/>
      <c r="F1" s="5"/>
      <c r="G1" s="5"/>
      <c r="H1" s="5"/>
      <c r="I1" s="5"/>
      <c r="J1" s="5"/>
      <c r="K1" s="5"/>
      <c r="L1" s="5"/>
    </row>
    <row r="2" spans="1:12">
      <c r="B2" s="5"/>
      <c r="C2" s="6" t="s">
        <v>192</v>
      </c>
      <c r="D2" s="5"/>
      <c r="E2" s="5"/>
      <c r="F2" s="5"/>
      <c r="G2" s="5"/>
      <c r="H2" s="5"/>
      <c r="I2" s="5"/>
      <c r="J2" s="5"/>
      <c r="K2" s="5"/>
      <c r="L2" s="98" t="s">
        <v>151</v>
      </c>
    </row>
    <row r="3" spans="1:12">
      <c r="B3" s="5"/>
      <c r="C3" s="6" t="e">
        <f>#REF!</f>
        <v>#REF!</v>
      </c>
      <c r="D3" s="5"/>
      <c r="E3" s="5"/>
      <c r="F3" s="5"/>
      <c r="G3" s="5"/>
      <c r="H3" s="5"/>
      <c r="I3" s="5"/>
      <c r="J3" s="5"/>
      <c r="K3" s="5"/>
      <c r="L3" s="5"/>
    </row>
    <row r="4" spans="1:12">
      <c r="B4" s="8"/>
      <c r="C4" s="8" t="e">
        <f>#REF!</f>
        <v>#REF!</v>
      </c>
      <c r="D4" s="5"/>
      <c r="E4" s="5"/>
      <c r="F4" s="5"/>
      <c r="G4" s="5"/>
      <c r="H4" s="5"/>
      <c r="I4" s="5"/>
      <c r="J4" s="5" t="s">
        <v>152</v>
      </c>
      <c r="K4" s="28">
        <f>MAX(K7:K38)</f>
        <v>0</v>
      </c>
      <c r="L4" s="5"/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75" t="s">
        <v>156</v>
      </c>
      <c r="I5" s="675"/>
      <c r="J5" s="675" t="s">
        <v>157</v>
      </c>
      <c r="K5" s="679" t="s">
        <v>158</v>
      </c>
      <c r="L5" s="673" t="s">
        <v>159</v>
      </c>
    </row>
    <row r="6" spans="1:12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11" t="s">
        <v>154</v>
      </c>
      <c r="J6" s="678"/>
      <c r="K6" s="680"/>
      <c r="L6" s="674"/>
    </row>
    <row r="7" spans="1:12">
      <c r="A7" s="72">
        <v>1</v>
      </c>
      <c r="B7" s="73" t="e">
        <f>C4</f>
        <v>#REF!</v>
      </c>
      <c r="C7" s="74" t="e">
        <f t="shared" ref="C7:C12" si="0">B7</f>
        <v>#REF!</v>
      </c>
      <c r="D7" s="75">
        <v>0</v>
      </c>
      <c r="E7" s="74" t="e">
        <f t="shared" ref="E7:E12" si="1">C7+1</f>
        <v>#REF!</v>
      </c>
      <c r="F7" s="75">
        <v>0</v>
      </c>
      <c r="G7" s="76" t="str">
        <f t="shared" ref="G7:G12" si="2">IFERROR(((E7-C7)+(F7-D7)),"")</f>
        <v/>
      </c>
      <c r="H7" s="77"/>
      <c r="I7" s="77"/>
      <c r="J7" s="77">
        <f t="shared" ref="J7" si="3">I7-H7</f>
        <v>0</v>
      </c>
      <c r="K7" s="91">
        <f t="shared" ref="K7" si="4">J7/24</f>
        <v>0</v>
      </c>
      <c r="L7" s="99" t="s">
        <v>184</v>
      </c>
    </row>
    <row r="8" spans="1:12">
      <c r="A8" s="78">
        <f>A7+1</f>
        <v>2</v>
      </c>
      <c r="B8" s="74" t="e">
        <f>B7+1</f>
        <v>#REF!</v>
      </c>
      <c r="C8" s="74" t="e">
        <f t="shared" si="0"/>
        <v>#REF!</v>
      </c>
      <c r="D8" s="75">
        <v>0</v>
      </c>
      <c r="E8" s="74" t="e">
        <f t="shared" si="1"/>
        <v>#REF!</v>
      </c>
      <c r="F8" s="75">
        <v>0</v>
      </c>
      <c r="G8" s="76" t="str">
        <f t="shared" si="2"/>
        <v/>
      </c>
      <c r="H8" s="77"/>
      <c r="I8" s="77"/>
      <c r="J8" s="77">
        <v>0</v>
      </c>
      <c r="K8" s="91">
        <v>0</v>
      </c>
      <c r="L8" s="36" t="s">
        <v>184</v>
      </c>
    </row>
    <row r="9" spans="1:12">
      <c r="A9" s="78">
        <f t="shared" ref="A9:B24" si="5">A8+1</f>
        <v>3</v>
      </c>
      <c r="B9" s="74" t="e">
        <f t="shared" si="5"/>
        <v>#REF!</v>
      </c>
      <c r="C9" s="74" t="e">
        <f t="shared" si="0"/>
        <v>#REF!</v>
      </c>
      <c r="D9" s="75">
        <v>0</v>
      </c>
      <c r="E9" s="74" t="e">
        <f t="shared" si="1"/>
        <v>#REF!</v>
      </c>
      <c r="F9" s="75">
        <v>0</v>
      </c>
      <c r="G9" s="76" t="str">
        <f t="shared" si="2"/>
        <v/>
      </c>
      <c r="H9" s="77"/>
      <c r="I9" s="77"/>
      <c r="J9" s="77">
        <v>0</v>
      </c>
      <c r="K9" s="91">
        <v>0</v>
      </c>
      <c r="L9" s="36" t="s">
        <v>184</v>
      </c>
    </row>
    <row r="10" spans="1:12">
      <c r="A10" s="78">
        <f t="shared" si="5"/>
        <v>4</v>
      </c>
      <c r="B10" s="74" t="e">
        <f t="shared" si="5"/>
        <v>#REF!</v>
      </c>
      <c r="C10" s="74" t="e">
        <f t="shared" si="0"/>
        <v>#REF!</v>
      </c>
      <c r="D10" s="75">
        <v>0</v>
      </c>
      <c r="E10" s="74" t="e">
        <f t="shared" si="1"/>
        <v>#REF!</v>
      </c>
      <c r="F10" s="75">
        <v>0</v>
      </c>
      <c r="G10" s="76" t="str">
        <f t="shared" si="2"/>
        <v/>
      </c>
      <c r="H10" s="77"/>
      <c r="I10" s="77"/>
      <c r="J10" s="77">
        <v>0</v>
      </c>
      <c r="K10" s="91">
        <v>0</v>
      </c>
      <c r="L10" s="36" t="s">
        <v>184</v>
      </c>
    </row>
    <row r="11" spans="1:12">
      <c r="A11" s="78">
        <f t="shared" si="5"/>
        <v>5</v>
      </c>
      <c r="B11" s="74" t="e">
        <f t="shared" si="5"/>
        <v>#REF!</v>
      </c>
      <c r="C11" s="74" t="e">
        <f t="shared" si="0"/>
        <v>#REF!</v>
      </c>
      <c r="D11" s="75">
        <v>0</v>
      </c>
      <c r="E11" s="74" t="e">
        <f t="shared" si="1"/>
        <v>#REF!</v>
      </c>
      <c r="F11" s="75">
        <v>0</v>
      </c>
      <c r="G11" s="76" t="str">
        <f t="shared" si="2"/>
        <v/>
      </c>
      <c r="H11" s="77"/>
      <c r="I11" s="77"/>
      <c r="J11" s="77">
        <v>0</v>
      </c>
      <c r="K11" s="91">
        <v>0</v>
      </c>
      <c r="L11" s="36" t="s">
        <v>184</v>
      </c>
    </row>
    <row r="12" spans="1:12">
      <c r="A12" s="78">
        <f t="shared" si="5"/>
        <v>6</v>
      </c>
      <c r="B12" s="74" t="e">
        <f t="shared" si="5"/>
        <v>#REF!</v>
      </c>
      <c r="C12" s="74" t="e">
        <f t="shared" si="0"/>
        <v>#REF!</v>
      </c>
      <c r="D12" s="75">
        <v>0</v>
      </c>
      <c r="E12" s="74" t="e">
        <f t="shared" si="1"/>
        <v>#REF!</v>
      </c>
      <c r="F12" s="75">
        <v>0</v>
      </c>
      <c r="G12" s="76" t="str">
        <f t="shared" si="2"/>
        <v/>
      </c>
      <c r="H12" s="77"/>
      <c r="I12" s="77"/>
      <c r="J12" s="77">
        <v>0</v>
      </c>
      <c r="K12" s="91">
        <v>0</v>
      </c>
      <c r="L12" s="36" t="s">
        <v>184</v>
      </c>
    </row>
    <row r="13" spans="1:12">
      <c r="A13" s="78">
        <f t="shared" si="5"/>
        <v>7</v>
      </c>
      <c r="B13" s="74" t="e">
        <f t="shared" si="5"/>
        <v>#REF!</v>
      </c>
      <c r="C13" s="74" t="e">
        <f t="shared" ref="C13" si="6">B13</f>
        <v>#REF!</v>
      </c>
      <c r="D13" s="75">
        <v>0</v>
      </c>
      <c r="E13" s="74" t="e">
        <f t="shared" ref="E13" si="7">C13+1</f>
        <v>#REF!</v>
      </c>
      <c r="F13" s="75">
        <v>0</v>
      </c>
      <c r="G13" s="76" t="str">
        <f t="shared" ref="G13:G14" si="8">IFERROR(((E13-C13)+(F13-D13)),"")</f>
        <v/>
      </c>
      <c r="H13" s="77"/>
      <c r="I13" s="77"/>
      <c r="J13" s="77">
        <v>0</v>
      </c>
      <c r="K13" s="91">
        <v>0</v>
      </c>
      <c r="L13" s="36" t="s">
        <v>184</v>
      </c>
    </row>
    <row r="14" spans="1:12">
      <c r="A14" s="78">
        <f t="shared" si="5"/>
        <v>8</v>
      </c>
      <c r="B14" s="74" t="e">
        <f t="shared" si="5"/>
        <v>#REF!</v>
      </c>
      <c r="C14" s="74" t="e">
        <f t="shared" ref="C14:C35" si="9">B14</f>
        <v>#REF!</v>
      </c>
      <c r="D14" s="75">
        <v>0</v>
      </c>
      <c r="E14" s="74" t="e">
        <f t="shared" ref="E14:E35" si="10">C14+1</f>
        <v>#REF!</v>
      </c>
      <c r="F14" s="75">
        <v>0</v>
      </c>
      <c r="G14" s="76" t="str">
        <f t="shared" si="8"/>
        <v/>
      </c>
      <c r="H14" s="77"/>
      <c r="I14" s="77"/>
      <c r="J14" s="77">
        <v>0</v>
      </c>
      <c r="K14" s="91">
        <v>0</v>
      </c>
      <c r="L14" s="36" t="s">
        <v>184</v>
      </c>
    </row>
    <row r="15" spans="1:12">
      <c r="A15" s="78">
        <f t="shared" si="5"/>
        <v>9</v>
      </c>
      <c r="B15" s="74" t="e">
        <f t="shared" si="5"/>
        <v>#REF!</v>
      </c>
      <c r="C15" s="74" t="e">
        <f t="shared" si="9"/>
        <v>#REF!</v>
      </c>
      <c r="D15" s="75">
        <v>0</v>
      </c>
      <c r="E15" s="74" t="e">
        <f t="shared" si="10"/>
        <v>#REF!</v>
      </c>
      <c r="F15" s="75">
        <v>0</v>
      </c>
      <c r="G15" s="76" t="str">
        <f t="shared" ref="G15:G34" si="11">IFERROR(((E15-C15)+(F15-D15)),"")</f>
        <v/>
      </c>
      <c r="H15" s="77"/>
      <c r="I15" s="77"/>
      <c r="J15" s="77">
        <v>0</v>
      </c>
      <c r="K15" s="91">
        <v>0</v>
      </c>
      <c r="L15" s="36" t="s">
        <v>184</v>
      </c>
    </row>
    <row r="16" spans="1:12">
      <c r="A16" s="78">
        <f t="shared" si="5"/>
        <v>10</v>
      </c>
      <c r="B16" s="74" t="e">
        <f t="shared" si="5"/>
        <v>#REF!</v>
      </c>
      <c r="C16" s="74" t="e">
        <f t="shared" si="9"/>
        <v>#REF!</v>
      </c>
      <c r="D16" s="75">
        <v>0</v>
      </c>
      <c r="E16" s="74" t="e">
        <f t="shared" si="10"/>
        <v>#REF!</v>
      </c>
      <c r="F16" s="75">
        <v>0</v>
      </c>
      <c r="G16" s="76" t="str">
        <f t="shared" si="11"/>
        <v/>
      </c>
      <c r="H16" s="77"/>
      <c r="I16" s="77"/>
      <c r="J16" s="77">
        <v>0</v>
      </c>
      <c r="K16" s="91">
        <v>0</v>
      </c>
      <c r="L16" s="36" t="s">
        <v>184</v>
      </c>
    </row>
    <row r="17" spans="1:14">
      <c r="A17" s="78">
        <f t="shared" si="5"/>
        <v>11</v>
      </c>
      <c r="B17" s="74" t="e">
        <f t="shared" si="5"/>
        <v>#REF!</v>
      </c>
      <c r="C17" s="74" t="e">
        <f t="shared" si="9"/>
        <v>#REF!</v>
      </c>
      <c r="D17" s="75">
        <v>0</v>
      </c>
      <c r="E17" s="74" t="e">
        <f t="shared" si="10"/>
        <v>#REF!</v>
      </c>
      <c r="F17" s="75">
        <v>0</v>
      </c>
      <c r="G17" s="76" t="str">
        <f t="shared" si="11"/>
        <v/>
      </c>
      <c r="H17" s="77"/>
      <c r="I17" s="77"/>
      <c r="J17" s="77">
        <v>0</v>
      </c>
      <c r="K17" s="91">
        <v>0</v>
      </c>
      <c r="L17" s="36" t="s">
        <v>184</v>
      </c>
    </row>
    <row r="18" spans="1:14">
      <c r="A18" s="78">
        <f t="shared" si="5"/>
        <v>12</v>
      </c>
      <c r="B18" s="74" t="e">
        <f t="shared" si="5"/>
        <v>#REF!</v>
      </c>
      <c r="C18" s="74" t="e">
        <f t="shared" si="9"/>
        <v>#REF!</v>
      </c>
      <c r="D18" s="75">
        <v>0</v>
      </c>
      <c r="E18" s="74" t="e">
        <f t="shared" si="10"/>
        <v>#REF!</v>
      </c>
      <c r="F18" s="75">
        <v>0</v>
      </c>
      <c r="G18" s="76" t="str">
        <f t="shared" si="11"/>
        <v/>
      </c>
      <c r="H18" s="77"/>
      <c r="I18" s="77"/>
      <c r="J18" s="77">
        <v>0</v>
      </c>
      <c r="K18" s="91">
        <v>0</v>
      </c>
      <c r="L18" s="36" t="s">
        <v>184</v>
      </c>
      <c r="N18" s="3"/>
    </row>
    <row r="19" spans="1:14">
      <c r="A19" s="78">
        <f t="shared" si="5"/>
        <v>13</v>
      </c>
      <c r="B19" s="74" t="e">
        <f t="shared" si="5"/>
        <v>#REF!</v>
      </c>
      <c r="C19" s="74" t="e">
        <f t="shared" si="9"/>
        <v>#REF!</v>
      </c>
      <c r="D19" s="75">
        <v>0</v>
      </c>
      <c r="E19" s="74" t="e">
        <f t="shared" si="10"/>
        <v>#REF!</v>
      </c>
      <c r="F19" s="75">
        <v>0</v>
      </c>
      <c r="G19" s="76" t="str">
        <f t="shared" si="11"/>
        <v/>
      </c>
      <c r="H19" s="77"/>
      <c r="I19" s="77"/>
      <c r="J19" s="77">
        <v>0</v>
      </c>
      <c r="K19" s="91">
        <v>0</v>
      </c>
      <c r="L19" s="36" t="s">
        <v>184</v>
      </c>
    </row>
    <row r="20" spans="1:14">
      <c r="A20" s="78">
        <f t="shared" si="5"/>
        <v>14</v>
      </c>
      <c r="B20" s="74" t="e">
        <f t="shared" si="5"/>
        <v>#REF!</v>
      </c>
      <c r="C20" s="74" t="e">
        <f t="shared" si="9"/>
        <v>#REF!</v>
      </c>
      <c r="D20" s="75">
        <v>0</v>
      </c>
      <c r="E20" s="74" t="e">
        <f t="shared" si="10"/>
        <v>#REF!</v>
      </c>
      <c r="F20" s="75">
        <v>0</v>
      </c>
      <c r="G20" s="76" t="str">
        <f t="shared" si="11"/>
        <v/>
      </c>
      <c r="H20" s="77"/>
      <c r="I20" s="77"/>
      <c r="J20" s="77">
        <v>0</v>
      </c>
      <c r="K20" s="91">
        <v>0</v>
      </c>
      <c r="L20" s="36" t="s">
        <v>184</v>
      </c>
    </row>
    <row r="21" spans="1:14">
      <c r="A21" s="78">
        <f t="shared" si="5"/>
        <v>15</v>
      </c>
      <c r="B21" s="74" t="e">
        <f t="shared" si="5"/>
        <v>#REF!</v>
      </c>
      <c r="C21" s="74" t="e">
        <f t="shared" si="9"/>
        <v>#REF!</v>
      </c>
      <c r="D21" s="75">
        <v>0</v>
      </c>
      <c r="E21" s="74" t="e">
        <f t="shared" si="10"/>
        <v>#REF!</v>
      </c>
      <c r="F21" s="75">
        <v>0</v>
      </c>
      <c r="G21" s="76" t="str">
        <f t="shared" si="11"/>
        <v/>
      </c>
      <c r="H21" s="77"/>
      <c r="I21" s="77"/>
      <c r="J21" s="77">
        <v>0</v>
      </c>
      <c r="K21" s="91">
        <v>0</v>
      </c>
      <c r="L21" s="36" t="s">
        <v>184</v>
      </c>
    </row>
    <row r="22" spans="1:14">
      <c r="A22" s="78">
        <f t="shared" si="5"/>
        <v>16</v>
      </c>
      <c r="B22" s="74" t="e">
        <f t="shared" si="5"/>
        <v>#REF!</v>
      </c>
      <c r="C22" s="74" t="e">
        <f t="shared" si="9"/>
        <v>#REF!</v>
      </c>
      <c r="D22" s="75">
        <v>0</v>
      </c>
      <c r="E22" s="74" t="e">
        <f t="shared" si="10"/>
        <v>#REF!</v>
      </c>
      <c r="F22" s="75">
        <v>0</v>
      </c>
      <c r="G22" s="76" t="str">
        <f t="shared" si="11"/>
        <v/>
      </c>
      <c r="H22" s="77"/>
      <c r="I22" s="77"/>
      <c r="J22" s="77">
        <v>0</v>
      </c>
      <c r="K22" s="91">
        <v>0</v>
      </c>
      <c r="L22" s="36" t="s">
        <v>184</v>
      </c>
    </row>
    <row r="23" spans="1:14">
      <c r="A23" s="78">
        <f t="shared" si="5"/>
        <v>17</v>
      </c>
      <c r="B23" s="74" t="e">
        <f t="shared" si="5"/>
        <v>#REF!</v>
      </c>
      <c r="C23" s="74" t="e">
        <f t="shared" si="9"/>
        <v>#REF!</v>
      </c>
      <c r="D23" s="75">
        <v>0</v>
      </c>
      <c r="E23" s="74" t="e">
        <f t="shared" si="10"/>
        <v>#REF!</v>
      </c>
      <c r="F23" s="75">
        <v>0</v>
      </c>
      <c r="G23" s="76" t="str">
        <f t="shared" si="11"/>
        <v/>
      </c>
      <c r="H23" s="77"/>
      <c r="I23" s="77"/>
      <c r="J23" s="77">
        <v>0</v>
      </c>
      <c r="K23" s="91">
        <v>0</v>
      </c>
      <c r="L23" s="36" t="s">
        <v>184</v>
      </c>
    </row>
    <row r="24" spans="1:14">
      <c r="A24" s="78">
        <f t="shared" si="5"/>
        <v>18</v>
      </c>
      <c r="B24" s="74" t="e">
        <f t="shared" si="5"/>
        <v>#REF!</v>
      </c>
      <c r="C24" s="74" t="e">
        <f t="shared" si="9"/>
        <v>#REF!</v>
      </c>
      <c r="D24" s="75">
        <v>0</v>
      </c>
      <c r="E24" s="74" t="e">
        <f t="shared" si="10"/>
        <v>#REF!</v>
      </c>
      <c r="F24" s="75">
        <v>0</v>
      </c>
      <c r="G24" s="76" t="str">
        <f t="shared" si="11"/>
        <v/>
      </c>
      <c r="H24" s="77"/>
      <c r="I24" s="77"/>
      <c r="J24" s="77">
        <v>0</v>
      </c>
      <c r="K24" s="91">
        <v>0</v>
      </c>
      <c r="L24" s="36" t="s">
        <v>184</v>
      </c>
    </row>
    <row r="25" spans="1:14">
      <c r="A25" s="78">
        <f t="shared" ref="A25:B34" si="12">A24+1</f>
        <v>19</v>
      </c>
      <c r="B25" s="74" t="e">
        <f>B24+1</f>
        <v>#REF!</v>
      </c>
      <c r="C25" s="74" t="e">
        <f t="shared" si="9"/>
        <v>#REF!</v>
      </c>
      <c r="D25" s="75">
        <v>0</v>
      </c>
      <c r="E25" s="74" t="e">
        <f t="shared" si="10"/>
        <v>#REF!</v>
      </c>
      <c r="F25" s="75">
        <v>0</v>
      </c>
      <c r="G25" s="76" t="str">
        <f t="shared" si="11"/>
        <v/>
      </c>
      <c r="H25" s="77"/>
      <c r="I25" s="77"/>
      <c r="J25" s="77">
        <v>0</v>
      </c>
      <c r="K25" s="91">
        <v>0</v>
      </c>
      <c r="L25" s="36" t="s">
        <v>184</v>
      </c>
    </row>
    <row r="26" spans="1:14">
      <c r="A26" s="78">
        <f t="shared" si="12"/>
        <v>20</v>
      </c>
      <c r="B26" s="74" t="e">
        <f>B25+1</f>
        <v>#REF!</v>
      </c>
      <c r="C26" s="74" t="e">
        <f t="shared" si="9"/>
        <v>#REF!</v>
      </c>
      <c r="D26" s="75">
        <v>0</v>
      </c>
      <c r="E26" s="74" t="e">
        <f t="shared" si="10"/>
        <v>#REF!</v>
      </c>
      <c r="F26" s="75">
        <v>0</v>
      </c>
      <c r="G26" s="76" t="str">
        <f t="shared" si="11"/>
        <v/>
      </c>
      <c r="H26" s="77"/>
      <c r="I26" s="77"/>
      <c r="J26" s="77">
        <v>0</v>
      </c>
      <c r="K26" s="91">
        <v>0</v>
      </c>
      <c r="L26" s="36" t="s">
        <v>184</v>
      </c>
    </row>
    <row r="27" spans="1:14">
      <c r="A27" s="78">
        <f t="shared" si="12"/>
        <v>21</v>
      </c>
      <c r="B27" s="74" t="e">
        <f>B26+1</f>
        <v>#REF!</v>
      </c>
      <c r="C27" s="74" t="e">
        <f t="shared" si="9"/>
        <v>#REF!</v>
      </c>
      <c r="D27" s="75">
        <v>0</v>
      </c>
      <c r="E27" s="74" t="e">
        <f t="shared" si="10"/>
        <v>#REF!</v>
      </c>
      <c r="F27" s="75">
        <v>0</v>
      </c>
      <c r="G27" s="76" t="str">
        <f t="shared" si="11"/>
        <v/>
      </c>
      <c r="H27" s="77"/>
      <c r="I27" s="77"/>
      <c r="J27" s="77">
        <v>0</v>
      </c>
      <c r="K27" s="91">
        <v>0</v>
      </c>
      <c r="L27" s="36" t="s">
        <v>184</v>
      </c>
    </row>
    <row r="28" spans="1:14">
      <c r="A28" s="78">
        <f t="shared" si="12"/>
        <v>22</v>
      </c>
      <c r="B28" s="74" t="e">
        <f t="shared" si="12"/>
        <v>#REF!</v>
      </c>
      <c r="C28" s="74" t="e">
        <f t="shared" si="9"/>
        <v>#REF!</v>
      </c>
      <c r="D28" s="75">
        <v>0</v>
      </c>
      <c r="E28" s="74" t="e">
        <f t="shared" si="10"/>
        <v>#REF!</v>
      </c>
      <c r="F28" s="75">
        <v>0</v>
      </c>
      <c r="G28" s="76" t="str">
        <f t="shared" si="11"/>
        <v/>
      </c>
      <c r="H28" s="77"/>
      <c r="I28" s="77"/>
      <c r="J28" s="77">
        <v>0</v>
      </c>
      <c r="K28" s="91">
        <v>0</v>
      </c>
      <c r="L28" s="36" t="s">
        <v>184</v>
      </c>
    </row>
    <row r="29" spans="1:14">
      <c r="A29" s="78">
        <f t="shared" si="12"/>
        <v>23</v>
      </c>
      <c r="B29" s="74" t="e">
        <f t="shared" ref="B29" si="13">B28+1</f>
        <v>#REF!</v>
      </c>
      <c r="C29" s="74" t="e">
        <f t="shared" ref="C29:C31" si="14">B29</f>
        <v>#REF!</v>
      </c>
      <c r="D29" s="75">
        <v>0</v>
      </c>
      <c r="E29" s="74" t="e">
        <f t="shared" ref="E29:E31" si="15">C29+1</f>
        <v>#REF!</v>
      </c>
      <c r="F29" s="75">
        <v>0</v>
      </c>
      <c r="G29" s="76" t="str">
        <f t="shared" ref="G29:G31" si="16">IFERROR(((E29-C29)+(F29-D29)),"")</f>
        <v/>
      </c>
      <c r="H29" s="77"/>
      <c r="I29" s="77"/>
      <c r="J29" s="77">
        <v>0</v>
      </c>
      <c r="K29" s="91">
        <v>0</v>
      </c>
      <c r="L29" s="36" t="s">
        <v>184</v>
      </c>
    </row>
    <row r="30" spans="1:14">
      <c r="A30" s="78">
        <f t="shared" si="12"/>
        <v>24</v>
      </c>
      <c r="B30" s="74" t="e">
        <f t="shared" ref="B30" si="17">B29+1</f>
        <v>#REF!</v>
      </c>
      <c r="C30" s="74" t="e">
        <f t="shared" si="14"/>
        <v>#REF!</v>
      </c>
      <c r="D30" s="75">
        <v>0</v>
      </c>
      <c r="E30" s="74" t="e">
        <f t="shared" si="15"/>
        <v>#REF!</v>
      </c>
      <c r="F30" s="75">
        <v>0</v>
      </c>
      <c r="G30" s="76" t="str">
        <f t="shared" si="16"/>
        <v/>
      </c>
      <c r="H30" s="77"/>
      <c r="I30" s="77"/>
      <c r="J30" s="77">
        <v>0</v>
      </c>
      <c r="K30" s="91">
        <v>0</v>
      </c>
      <c r="L30" s="36" t="s">
        <v>184</v>
      </c>
    </row>
    <row r="31" spans="1:14">
      <c r="A31" s="78">
        <f t="shared" si="12"/>
        <v>25</v>
      </c>
      <c r="B31" s="74" t="e">
        <f t="shared" ref="B31" si="18">B30+1</f>
        <v>#REF!</v>
      </c>
      <c r="C31" s="74" t="e">
        <f t="shared" si="14"/>
        <v>#REF!</v>
      </c>
      <c r="D31" s="75">
        <v>0</v>
      </c>
      <c r="E31" s="74" t="e">
        <f t="shared" si="15"/>
        <v>#REF!</v>
      </c>
      <c r="F31" s="75">
        <v>0</v>
      </c>
      <c r="G31" s="76" t="str">
        <f t="shared" si="16"/>
        <v/>
      </c>
      <c r="H31" s="77"/>
      <c r="I31" s="77"/>
      <c r="J31" s="77">
        <v>0</v>
      </c>
      <c r="K31" s="91">
        <v>0</v>
      </c>
      <c r="L31" s="36" t="s">
        <v>184</v>
      </c>
    </row>
    <row r="32" spans="1:14">
      <c r="A32" s="78">
        <f t="shared" si="12"/>
        <v>26</v>
      </c>
      <c r="B32" s="74" t="e">
        <f t="shared" si="12"/>
        <v>#REF!</v>
      </c>
      <c r="C32" s="74" t="e">
        <f t="shared" si="9"/>
        <v>#REF!</v>
      </c>
      <c r="D32" s="75">
        <v>0</v>
      </c>
      <c r="E32" s="74" t="e">
        <f t="shared" si="10"/>
        <v>#REF!</v>
      </c>
      <c r="F32" s="75">
        <v>0</v>
      </c>
      <c r="G32" s="76" t="str">
        <f t="shared" si="11"/>
        <v/>
      </c>
      <c r="H32" s="77"/>
      <c r="I32" s="77"/>
      <c r="J32" s="77">
        <v>0</v>
      </c>
      <c r="K32" s="91">
        <v>0</v>
      </c>
      <c r="L32" s="36" t="s">
        <v>184</v>
      </c>
    </row>
    <row r="33" spans="1:12">
      <c r="A33" s="78">
        <f t="shared" si="12"/>
        <v>27</v>
      </c>
      <c r="B33" s="74" t="e">
        <f t="shared" si="12"/>
        <v>#REF!</v>
      </c>
      <c r="C33" s="74" t="e">
        <f t="shared" si="9"/>
        <v>#REF!</v>
      </c>
      <c r="D33" s="75">
        <v>0</v>
      </c>
      <c r="E33" s="74" t="e">
        <f t="shared" si="10"/>
        <v>#REF!</v>
      </c>
      <c r="F33" s="75">
        <v>0</v>
      </c>
      <c r="G33" s="76" t="str">
        <f t="shared" si="11"/>
        <v/>
      </c>
      <c r="H33" s="77"/>
      <c r="I33" s="77"/>
      <c r="J33" s="77">
        <v>0</v>
      </c>
      <c r="K33" s="91">
        <v>0</v>
      </c>
      <c r="L33" s="36" t="s">
        <v>184</v>
      </c>
    </row>
    <row r="34" spans="1:12">
      <c r="A34" s="78">
        <f t="shared" si="12"/>
        <v>28</v>
      </c>
      <c r="B34" s="74" t="e">
        <f t="shared" si="12"/>
        <v>#REF!</v>
      </c>
      <c r="C34" s="74" t="e">
        <f t="shared" si="9"/>
        <v>#REF!</v>
      </c>
      <c r="D34" s="75">
        <v>0</v>
      </c>
      <c r="E34" s="74" t="e">
        <f t="shared" si="10"/>
        <v>#REF!</v>
      </c>
      <c r="F34" s="75">
        <v>0</v>
      </c>
      <c r="G34" s="76" t="str">
        <f t="shared" si="11"/>
        <v/>
      </c>
      <c r="H34" s="77"/>
      <c r="I34" s="77"/>
      <c r="J34" s="77">
        <v>0</v>
      </c>
      <c r="K34" s="91">
        <v>0</v>
      </c>
      <c r="L34" s="36" t="s">
        <v>184</v>
      </c>
    </row>
    <row r="35" spans="1:12">
      <c r="A35" s="78">
        <f t="shared" ref="A35:B35" si="19">A34+1</f>
        <v>29</v>
      </c>
      <c r="B35" s="74" t="e">
        <f t="shared" si="19"/>
        <v>#REF!</v>
      </c>
      <c r="C35" s="74" t="e">
        <f t="shared" si="9"/>
        <v>#REF!</v>
      </c>
      <c r="D35" s="75">
        <v>0</v>
      </c>
      <c r="E35" s="74" t="e">
        <f t="shared" si="10"/>
        <v>#REF!</v>
      </c>
      <c r="F35" s="75">
        <v>0</v>
      </c>
      <c r="G35" s="76" t="str">
        <f t="shared" ref="G35" si="20">IFERROR(((E35-C35)+(F35-D35)),"")</f>
        <v/>
      </c>
      <c r="H35" s="77"/>
      <c r="I35" s="77"/>
      <c r="J35" s="77">
        <v>0</v>
      </c>
      <c r="K35" s="91">
        <v>0</v>
      </c>
      <c r="L35" s="36" t="s">
        <v>184</v>
      </c>
    </row>
    <row r="36" spans="1:12">
      <c r="A36" s="78">
        <f t="shared" ref="A36:B37" si="21">A35+1</f>
        <v>30</v>
      </c>
      <c r="B36" s="74" t="e">
        <f t="shared" si="21"/>
        <v>#REF!</v>
      </c>
      <c r="C36" s="74" t="e">
        <f t="shared" ref="C36" si="22">B36</f>
        <v>#REF!</v>
      </c>
      <c r="D36" s="75">
        <v>0</v>
      </c>
      <c r="E36" s="74" t="e">
        <f t="shared" ref="E36" si="23">C36+1</f>
        <v>#REF!</v>
      </c>
      <c r="F36" s="75">
        <v>0</v>
      </c>
      <c r="G36" s="76" t="str">
        <f t="shared" ref="G36" si="24">IFERROR(((E36-C36)+(F36-D36)),"")</f>
        <v/>
      </c>
      <c r="H36" s="77"/>
      <c r="I36" s="77"/>
      <c r="J36" s="77">
        <v>0</v>
      </c>
      <c r="K36" s="91">
        <v>0</v>
      </c>
      <c r="L36" s="36" t="s">
        <v>184</v>
      </c>
    </row>
    <row r="37" spans="1:12">
      <c r="A37" s="78">
        <f t="shared" si="21"/>
        <v>31</v>
      </c>
      <c r="B37" s="74" t="e">
        <f t="shared" si="21"/>
        <v>#REF!</v>
      </c>
      <c r="C37" s="74" t="e">
        <f t="shared" ref="C37" si="25">B37</f>
        <v>#REF!</v>
      </c>
      <c r="D37" s="75">
        <v>0</v>
      </c>
      <c r="E37" s="74" t="e">
        <f t="shared" ref="E37" si="26">C37+1</f>
        <v>#REF!</v>
      </c>
      <c r="F37" s="75">
        <v>0</v>
      </c>
      <c r="G37" s="76" t="str">
        <f t="shared" ref="G37" si="27">IFERROR(((E37-C37)+(F37-D37)),"")</f>
        <v/>
      </c>
      <c r="H37" s="77"/>
      <c r="I37" s="77"/>
      <c r="J37" s="77">
        <v>0</v>
      </c>
      <c r="K37" s="91">
        <v>0</v>
      </c>
      <c r="L37" s="36" t="s">
        <v>184</v>
      </c>
    </row>
    <row r="38" spans="1:12">
      <c r="A38" s="78"/>
      <c r="B38" s="74"/>
      <c r="C38" s="74"/>
      <c r="D38" s="75"/>
      <c r="E38" s="74"/>
      <c r="F38" s="75"/>
      <c r="G38" s="76"/>
      <c r="H38" s="77"/>
      <c r="I38" s="77"/>
      <c r="J38" s="77"/>
      <c r="K38" s="91"/>
      <c r="L38" s="36"/>
    </row>
    <row r="39" spans="1:12">
      <c r="A39" s="82" t="s">
        <v>7</v>
      </c>
      <c r="B39" s="83"/>
      <c r="C39" s="83"/>
      <c r="D39" s="83"/>
      <c r="E39" s="83"/>
      <c r="F39" s="83"/>
      <c r="G39" s="84">
        <f>SUM(G7:G38)</f>
        <v>0</v>
      </c>
      <c r="H39" s="85"/>
      <c r="I39" s="85"/>
      <c r="J39" s="93">
        <f>SUM(J7:J38)</f>
        <v>0</v>
      </c>
      <c r="K39" s="93">
        <f>AVERAGE(K7:K38)</f>
        <v>0</v>
      </c>
      <c r="L39" s="94"/>
    </row>
    <row r="40" spans="1:12">
      <c r="A40" s="86" t="s">
        <v>127</v>
      </c>
      <c r="B40" s="87"/>
      <c r="C40" s="87"/>
      <c r="D40" s="87"/>
      <c r="E40" s="87"/>
      <c r="F40" s="87"/>
      <c r="G40" s="88">
        <f>G39/SUMPRODUCT((G7:G38&gt;0)*1)</f>
        <v>0</v>
      </c>
      <c r="H40" s="89"/>
      <c r="I40" s="89"/>
      <c r="J40" s="89"/>
      <c r="K40" s="89" t="e">
        <f>K39/SUMPRODUCT((K7:K38&gt;0)*1)</f>
        <v>#DIV/0!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80" zoomScaleNormal="80" workbookViewId="0">
      <pane ySplit="6" topLeftCell="A7" activePane="bottomLeft" state="frozen"/>
      <selection pane="bottomLef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149</v>
      </c>
      <c r="D1" s="5"/>
      <c r="E1" s="5"/>
      <c r="F1" s="5"/>
    </row>
    <row r="2" spans="1:12">
      <c r="B2" s="5"/>
      <c r="C2" s="149" t="s">
        <v>48</v>
      </c>
      <c r="D2" s="5"/>
      <c r="E2" s="5"/>
      <c r="F2" s="5"/>
      <c r="L2" s="98" t="s">
        <v>151</v>
      </c>
    </row>
    <row r="3" spans="1:12">
      <c r="B3" s="5"/>
      <c r="C3" s="6" t="str">
        <f>PCIM!C3</f>
        <v>Bulan April 2026</v>
      </c>
      <c r="D3" s="5"/>
      <c r="E3" s="5"/>
      <c r="F3" s="5"/>
    </row>
    <row r="4" spans="1:12">
      <c r="B4" s="8"/>
      <c r="C4" s="47">
        <f>'Summary sales'!A4</f>
        <v>46113</v>
      </c>
      <c r="D4" s="8"/>
      <c r="E4" s="5"/>
      <c r="F4" s="5"/>
      <c r="J4" s="5" t="s">
        <v>152</v>
      </c>
      <c r="K4" s="28">
        <f>MAX(K7:K39)</f>
        <v>173.10041666667288</v>
      </c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662" t="s">
        <v>156</v>
      </c>
      <c r="I5" s="663"/>
      <c r="J5" s="675" t="s">
        <v>157</v>
      </c>
      <c r="K5" s="679" t="s">
        <v>158</v>
      </c>
      <c r="L5" s="673" t="s">
        <v>159</v>
      </c>
    </row>
    <row r="6" spans="1:12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11" t="s">
        <v>153</v>
      </c>
      <c r="I6" s="209" t="s">
        <v>154</v>
      </c>
      <c r="J6" s="678"/>
      <c r="K6" s="680"/>
      <c r="L6" s="674"/>
    </row>
    <row r="7" spans="1:12">
      <c r="A7" s="72">
        <v>1</v>
      </c>
      <c r="B7" s="73">
        <f>C4</f>
        <v>46113</v>
      </c>
      <c r="C7" s="73">
        <f>C4</f>
        <v>46113</v>
      </c>
      <c r="D7" s="207">
        <v>0.29166666666666702</v>
      </c>
      <c r="E7" s="73">
        <f>C7+1</f>
        <v>46114</v>
      </c>
      <c r="F7" s="207">
        <v>0.29166666666666702</v>
      </c>
      <c r="G7" s="76">
        <f>IFERROR(((E7-C7)+(F7-D7)),"")</f>
        <v>1</v>
      </c>
      <c r="H7" s="208">
        <v>3005918.11</v>
      </c>
      <c r="I7" s="208">
        <v>3008725.46</v>
      </c>
      <c r="J7" s="77">
        <f t="shared" ref="J7:J12" si="0">I7-H7</f>
        <v>2807.3500000000931</v>
      </c>
      <c r="K7" s="91">
        <f t="shared" ref="K7:K12" si="1">J7/24</f>
        <v>116.97291666667054</v>
      </c>
      <c r="L7" s="99"/>
    </row>
    <row r="8" spans="1:12">
      <c r="A8" s="78">
        <f>A7+1</f>
        <v>2</v>
      </c>
      <c r="B8" s="74">
        <f>B7+1</f>
        <v>46114</v>
      </c>
      <c r="C8" s="74">
        <f t="shared" ref="C8:C36" si="2">B8</f>
        <v>46114</v>
      </c>
      <c r="D8" s="75">
        <f>D7</f>
        <v>0.29166666666666702</v>
      </c>
      <c r="E8" s="74">
        <f>C8+1</f>
        <v>46115</v>
      </c>
      <c r="F8" s="75">
        <v>0.29166666666666702</v>
      </c>
      <c r="G8" s="76">
        <f>IFERROR(((E8-C8)+(F8-D8)),"")</f>
        <v>1</v>
      </c>
      <c r="H8" s="77">
        <f t="shared" ref="H8:H36" si="3">I7</f>
        <v>3008725.46</v>
      </c>
      <c r="I8" s="77">
        <v>3012054.13</v>
      </c>
      <c r="J8" s="77">
        <f t="shared" si="0"/>
        <v>3328.6699999999255</v>
      </c>
      <c r="K8" s="91">
        <f t="shared" si="1"/>
        <v>138.69458333333023</v>
      </c>
      <c r="L8" s="101"/>
    </row>
    <row r="9" spans="1:12">
      <c r="A9" s="78">
        <f t="shared" ref="A9:B24" si="4">A8+1</f>
        <v>3</v>
      </c>
      <c r="B9" s="74">
        <f t="shared" si="4"/>
        <v>46115</v>
      </c>
      <c r="C9" s="74">
        <f t="shared" si="2"/>
        <v>46115</v>
      </c>
      <c r="D9" s="75">
        <f t="shared" ref="D9:D36" si="5">D8</f>
        <v>0.29166666666666702</v>
      </c>
      <c r="E9" s="74">
        <f t="shared" ref="E9:E36" si="6">C9+1</f>
        <v>46116</v>
      </c>
      <c r="F9" s="75">
        <v>0.29166666666666702</v>
      </c>
      <c r="G9" s="76">
        <f>IFERROR(((E9-C9)+(F9-D9)),"")</f>
        <v>1</v>
      </c>
      <c r="H9" s="77">
        <f t="shared" si="3"/>
        <v>3012054.13</v>
      </c>
      <c r="I9" s="77">
        <v>3016168.12</v>
      </c>
      <c r="J9" s="77">
        <f t="shared" si="0"/>
        <v>4113.9900000002235</v>
      </c>
      <c r="K9" s="91">
        <f t="shared" si="1"/>
        <v>171.41625000000931</v>
      </c>
      <c r="L9" s="101"/>
    </row>
    <row r="10" spans="1:12">
      <c r="A10" s="78">
        <f t="shared" si="4"/>
        <v>4</v>
      </c>
      <c r="B10" s="74">
        <f t="shared" si="4"/>
        <v>46116</v>
      </c>
      <c r="C10" s="74">
        <f t="shared" si="2"/>
        <v>46116</v>
      </c>
      <c r="D10" s="75">
        <f t="shared" si="5"/>
        <v>0.29166666666666702</v>
      </c>
      <c r="E10" s="74">
        <f t="shared" si="6"/>
        <v>46117</v>
      </c>
      <c r="F10" s="75">
        <v>0.29166666666666702</v>
      </c>
      <c r="G10" s="76">
        <f>IFERROR(((E10-C10)+(F10-D10)),"")</f>
        <v>1</v>
      </c>
      <c r="H10" s="77">
        <f t="shared" si="3"/>
        <v>3016168.12</v>
      </c>
      <c r="I10" s="77">
        <v>3020227.15</v>
      </c>
      <c r="J10" s="77">
        <f t="shared" si="0"/>
        <v>4059.0299999997951</v>
      </c>
      <c r="K10" s="91">
        <f t="shared" si="1"/>
        <v>169.12624999999147</v>
      </c>
      <c r="L10" s="36"/>
    </row>
    <row r="11" spans="1:12">
      <c r="A11" s="78">
        <f t="shared" si="4"/>
        <v>5</v>
      </c>
      <c r="B11" s="74">
        <f t="shared" si="4"/>
        <v>46117</v>
      </c>
      <c r="C11" s="74">
        <f t="shared" si="2"/>
        <v>46117</v>
      </c>
      <c r="D11" s="75">
        <f t="shared" si="5"/>
        <v>0.29166666666666702</v>
      </c>
      <c r="E11" s="74">
        <f t="shared" si="6"/>
        <v>46118</v>
      </c>
      <c r="F11" s="75">
        <v>0.29166666666666702</v>
      </c>
      <c r="G11" s="76">
        <f t="shared" ref="G11:G36" si="7">IFERROR(((E11-C11)+(F11-D11)),"")</f>
        <v>1</v>
      </c>
      <c r="H11" s="77">
        <f t="shared" si="3"/>
        <v>3020227.15</v>
      </c>
      <c r="I11" s="77">
        <v>3024097.57</v>
      </c>
      <c r="J11" s="77">
        <f t="shared" si="0"/>
        <v>3870.4199999999255</v>
      </c>
      <c r="K11" s="91">
        <f t="shared" si="1"/>
        <v>161.26749999999689</v>
      </c>
      <c r="L11" s="101"/>
    </row>
    <row r="12" spans="1:12">
      <c r="A12" s="78">
        <f t="shared" si="4"/>
        <v>6</v>
      </c>
      <c r="B12" s="74">
        <f t="shared" si="4"/>
        <v>46118</v>
      </c>
      <c r="C12" s="74">
        <f t="shared" si="2"/>
        <v>46118</v>
      </c>
      <c r="D12" s="75">
        <f t="shared" si="5"/>
        <v>0.29166666666666702</v>
      </c>
      <c r="E12" s="74">
        <f t="shared" si="6"/>
        <v>46119</v>
      </c>
      <c r="F12" s="75">
        <v>0.29166666666666702</v>
      </c>
      <c r="G12" s="76">
        <f t="shared" si="7"/>
        <v>1</v>
      </c>
      <c r="H12" s="77">
        <f t="shared" si="3"/>
        <v>3024097.57</v>
      </c>
      <c r="I12" s="77">
        <v>3028096.13</v>
      </c>
      <c r="J12" s="77">
        <f t="shared" si="0"/>
        <v>3998.5600000000559</v>
      </c>
      <c r="K12" s="91">
        <f t="shared" si="1"/>
        <v>166.60666666666899</v>
      </c>
      <c r="L12" s="101"/>
    </row>
    <row r="13" spans="1:12">
      <c r="A13" s="78">
        <f t="shared" si="4"/>
        <v>7</v>
      </c>
      <c r="B13" s="74">
        <f t="shared" si="4"/>
        <v>46119</v>
      </c>
      <c r="C13" s="74">
        <f t="shared" si="2"/>
        <v>46119</v>
      </c>
      <c r="D13" s="75">
        <f t="shared" si="5"/>
        <v>0.29166666666666702</v>
      </c>
      <c r="E13" s="74">
        <f t="shared" si="6"/>
        <v>46120</v>
      </c>
      <c r="F13" s="75">
        <v>0.29166666666666702</v>
      </c>
      <c r="G13" s="76">
        <f t="shared" si="7"/>
        <v>1</v>
      </c>
      <c r="H13" s="77">
        <f t="shared" si="3"/>
        <v>3028096.13</v>
      </c>
      <c r="I13" s="77">
        <v>3031240.01</v>
      </c>
      <c r="J13" s="77">
        <f t="shared" ref="J13" si="8">I13-H13</f>
        <v>3143.8799999998882</v>
      </c>
      <c r="K13" s="91">
        <f t="shared" ref="K13" si="9">J13/24</f>
        <v>130.99499999999534</v>
      </c>
      <c r="L13" s="101"/>
    </row>
    <row r="14" spans="1:12">
      <c r="A14" s="78">
        <f t="shared" si="4"/>
        <v>8</v>
      </c>
      <c r="B14" s="74">
        <f t="shared" si="4"/>
        <v>46120</v>
      </c>
      <c r="C14" s="74">
        <f t="shared" si="2"/>
        <v>46120</v>
      </c>
      <c r="D14" s="75">
        <f t="shared" si="5"/>
        <v>0.29166666666666702</v>
      </c>
      <c r="E14" s="74">
        <f t="shared" si="6"/>
        <v>46121</v>
      </c>
      <c r="F14" s="75">
        <v>0.29166666666666702</v>
      </c>
      <c r="G14" s="76">
        <f t="shared" si="7"/>
        <v>1</v>
      </c>
      <c r="H14" s="77">
        <f t="shared" si="3"/>
        <v>3031240.01</v>
      </c>
      <c r="I14" s="77">
        <v>3035245.95</v>
      </c>
      <c r="J14" s="77">
        <f t="shared" ref="J14" si="10">I14-H14</f>
        <v>4005.9400000004098</v>
      </c>
      <c r="K14" s="91">
        <f t="shared" ref="K14" si="11">J14/24</f>
        <v>166.91416666668374</v>
      </c>
      <c r="L14" s="101"/>
    </row>
    <row r="15" spans="1:12">
      <c r="A15" s="78">
        <f t="shared" si="4"/>
        <v>9</v>
      </c>
      <c r="B15" s="74">
        <f t="shared" si="4"/>
        <v>46121</v>
      </c>
      <c r="C15" s="74">
        <f t="shared" si="2"/>
        <v>46121</v>
      </c>
      <c r="D15" s="75">
        <f t="shared" si="5"/>
        <v>0.29166666666666702</v>
      </c>
      <c r="E15" s="74">
        <f t="shared" si="6"/>
        <v>46122</v>
      </c>
      <c r="F15" s="75">
        <v>0.29166666666666702</v>
      </c>
      <c r="G15" s="76">
        <f t="shared" si="7"/>
        <v>1</v>
      </c>
      <c r="H15" s="77">
        <f t="shared" si="3"/>
        <v>3035245.95</v>
      </c>
      <c r="I15" s="77">
        <v>3039284.94</v>
      </c>
      <c r="J15" s="77">
        <f t="shared" ref="J15:J36" si="12">I15-H15</f>
        <v>4038.9899999997579</v>
      </c>
      <c r="K15" s="91">
        <f t="shared" ref="K15:K36" si="13">J15/24</f>
        <v>168.2912499999899</v>
      </c>
      <c r="L15" s="101"/>
    </row>
    <row r="16" spans="1:12">
      <c r="A16" s="78">
        <f t="shared" si="4"/>
        <v>10</v>
      </c>
      <c r="B16" s="74">
        <f t="shared" si="4"/>
        <v>46122</v>
      </c>
      <c r="C16" s="74">
        <f t="shared" si="2"/>
        <v>46122</v>
      </c>
      <c r="D16" s="75">
        <f t="shared" si="5"/>
        <v>0.29166666666666702</v>
      </c>
      <c r="E16" s="74">
        <f t="shared" si="6"/>
        <v>46123</v>
      </c>
      <c r="F16" s="75">
        <v>0.29166666666666702</v>
      </c>
      <c r="G16" s="76">
        <f t="shared" si="7"/>
        <v>1</v>
      </c>
      <c r="H16" s="77">
        <f t="shared" si="3"/>
        <v>3039284.94</v>
      </c>
      <c r="I16" s="77">
        <v>3043267.95</v>
      </c>
      <c r="J16" s="77">
        <f t="shared" si="12"/>
        <v>3983.0100000002421</v>
      </c>
      <c r="K16" s="91">
        <f t="shared" si="13"/>
        <v>165.9587500000101</v>
      </c>
      <c r="L16" s="101"/>
    </row>
    <row r="17" spans="1:14">
      <c r="A17" s="78">
        <f t="shared" si="4"/>
        <v>11</v>
      </c>
      <c r="B17" s="74">
        <f t="shared" si="4"/>
        <v>46123</v>
      </c>
      <c r="C17" s="74">
        <f t="shared" si="2"/>
        <v>46123</v>
      </c>
      <c r="D17" s="75">
        <f t="shared" si="5"/>
        <v>0.29166666666666702</v>
      </c>
      <c r="E17" s="74">
        <f t="shared" si="6"/>
        <v>46124</v>
      </c>
      <c r="F17" s="75">
        <v>0.29166666666666702</v>
      </c>
      <c r="G17" s="76">
        <f t="shared" si="7"/>
        <v>1</v>
      </c>
      <c r="H17" s="77">
        <f t="shared" si="3"/>
        <v>3043267.95</v>
      </c>
      <c r="I17" s="77">
        <v>3047104.01</v>
      </c>
      <c r="J17" s="77">
        <f t="shared" si="12"/>
        <v>3836.0599999995902</v>
      </c>
      <c r="K17" s="91">
        <f t="shared" si="13"/>
        <v>159.83583333331626</v>
      </c>
      <c r="L17" s="101"/>
    </row>
    <row r="18" spans="1:14">
      <c r="A18" s="78">
        <f t="shared" si="4"/>
        <v>12</v>
      </c>
      <c r="B18" s="74">
        <f t="shared" si="4"/>
        <v>46124</v>
      </c>
      <c r="C18" s="74">
        <f t="shared" si="2"/>
        <v>46124</v>
      </c>
      <c r="D18" s="75">
        <f t="shared" si="5"/>
        <v>0.29166666666666702</v>
      </c>
      <c r="E18" s="74">
        <f t="shared" si="6"/>
        <v>46125</v>
      </c>
      <c r="F18" s="75">
        <v>0.29166666666666702</v>
      </c>
      <c r="G18" s="76">
        <f t="shared" si="7"/>
        <v>1</v>
      </c>
      <c r="H18" s="77">
        <f t="shared" si="3"/>
        <v>3047104.01</v>
      </c>
      <c r="I18" s="77">
        <v>3051118.99</v>
      </c>
      <c r="J18" s="77">
        <f t="shared" si="12"/>
        <v>4014.980000000447</v>
      </c>
      <c r="K18" s="91">
        <f t="shared" si="13"/>
        <v>167.29083333335197</v>
      </c>
      <c r="L18" s="101"/>
    </row>
    <row r="19" spans="1:14">
      <c r="A19" s="78">
        <f t="shared" si="4"/>
        <v>13</v>
      </c>
      <c r="B19" s="74">
        <f t="shared" si="4"/>
        <v>46125</v>
      </c>
      <c r="C19" s="74">
        <f t="shared" si="2"/>
        <v>46125</v>
      </c>
      <c r="D19" s="75">
        <f t="shared" si="5"/>
        <v>0.29166666666666702</v>
      </c>
      <c r="E19" s="74">
        <f t="shared" si="6"/>
        <v>46126</v>
      </c>
      <c r="F19" s="75">
        <v>0.29166666666666702</v>
      </c>
      <c r="G19" s="76">
        <f t="shared" si="7"/>
        <v>1</v>
      </c>
      <c r="H19" s="77">
        <f t="shared" si="3"/>
        <v>3051118.99</v>
      </c>
      <c r="I19" s="77">
        <v>3055032.09</v>
      </c>
      <c r="J19" s="77">
        <f t="shared" si="12"/>
        <v>3913.0999999996275</v>
      </c>
      <c r="K19" s="91">
        <f t="shared" si="13"/>
        <v>163.0458333333178</v>
      </c>
      <c r="L19" s="101"/>
      <c r="N19" s="3"/>
    </row>
    <row r="20" spans="1:14">
      <c r="A20" s="78">
        <f t="shared" si="4"/>
        <v>14</v>
      </c>
      <c r="B20" s="74">
        <f t="shared" si="4"/>
        <v>46126</v>
      </c>
      <c r="C20" s="74">
        <f t="shared" si="2"/>
        <v>46126</v>
      </c>
      <c r="D20" s="75">
        <f t="shared" si="5"/>
        <v>0.29166666666666702</v>
      </c>
      <c r="E20" s="74">
        <f t="shared" si="6"/>
        <v>46127</v>
      </c>
      <c r="F20" s="75">
        <v>0.29166666666666702</v>
      </c>
      <c r="G20" s="76">
        <f t="shared" si="7"/>
        <v>1</v>
      </c>
      <c r="H20" s="77">
        <f t="shared" si="3"/>
        <v>3055032.09</v>
      </c>
      <c r="I20" s="77">
        <v>3058766.72</v>
      </c>
      <c r="J20" s="77">
        <f t="shared" si="12"/>
        <v>3734.6300000003539</v>
      </c>
      <c r="K20" s="91">
        <f t="shared" si="13"/>
        <v>155.60958333334807</v>
      </c>
      <c r="L20" s="101"/>
    </row>
    <row r="21" spans="1:14">
      <c r="A21" s="78">
        <f t="shared" si="4"/>
        <v>15</v>
      </c>
      <c r="B21" s="74">
        <f t="shared" si="4"/>
        <v>46127</v>
      </c>
      <c r="C21" s="74">
        <f t="shared" si="2"/>
        <v>46127</v>
      </c>
      <c r="D21" s="75">
        <f t="shared" si="5"/>
        <v>0.29166666666666702</v>
      </c>
      <c r="E21" s="74">
        <f t="shared" si="6"/>
        <v>46128</v>
      </c>
      <c r="F21" s="75">
        <v>0.29166666666666702</v>
      </c>
      <c r="G21" s="76">
        <f t="shared" si="7"/>
        <v>1</v>
      </c>
      <c r="H21" s="77">
        <f t="shared" si="3"/>
        <v>3058766.72</v>
      </c>
      <c r="I21" s="77">
        <v>3062683.09</v>
      </c>
      <c r="J21" s="77">
        <f t="shared" si="12"/>
        <v>3916.3699999996461</v>
      </c>
      <c r="K21" s="91">
        <f t="shared" si="13"/>
        <v>163.18208333331859</v>
      </c>
      <c r="L21" s="101"/>
    </row>
    <row r="22" spans="1:14">
      <c r="A22" s="78">
        <f t="shared" si="4"/>
        <v>16</v>
      </c>
      <c r="B22" s="74">
        <f t="shared" si="4"/>
        <v>46128</v>
      </c>
      <c r="C22" s="74">
        <f t="shared" si="2"/>
        <v>46128</v>
      </c>
      <c r="D22" s="75">
        <f t="shared" si="5"/>
        <v>0.29166666666666702</v>
      </c>
      <c r="E22" s="74">
        <f t="shared" si="6"/>
        <v>46129</v>
      </c>
      <c r="F22" s="75">
        <v>0.29166666666666702</v>
      </c>
      <c r="G22" s="76">
        <f t="shared" si="7"/>
        <v>1</v>
      </c>
      <c r="H22" s="77">
        <f t="shared" si="3"/>
        <v>3062683.09</v>
      </c>
      <c r="I22" s="77">
        <v>3066653</v>
      </c>
      <c r="J22" s="77">
        <f t="shared" si="12"/>
        <v>3969.910000000149</v>
      </c>
      <c r="K22" s="91">
        <f t="shared" si="13"/>
        <v>165.41291666667288</v>
      </c>
      <c r="L22" s="101"/>
    </row>
    <row r="23" spans="1:14">
      <c r="A23" s="78">
        <f t="shared" si="4"/>
        <v>17</v>
      </c>
      <c r="B23" s="74">
        <f t="shared" si="4"/>
        <v>46129</v>
      </c>
      <c r="C23" s="74">
        <f t="shared" si="2"/>
        <v>46129</v>
      </c>
      <c r="D23" s="75">
        <f t="shared" si="5"/>
        <v>0.29166666666666702</v>
      </c>
      <c r="E23" s="74">
        <f t="shared" si="6"/>
        <v>46130</v>
      </c>
      <c r="F23" s="75">
        <v>0.29166666666666702</v>
      </c>
      <c r="G23" s="76">
        <f t="shared" si="7"/>
        <v>1</v>
      </c>
      <c r="H23" s="77">
        <f t="shared" si="3"/>
        <v>3066653</v>
      </c>
      <c r="I23" s="77">
        <v>3070506.3</v>
      </c>
      <c r="J23" s="77">
        <f t="shared" si="12"/>
        <v>3853.2999999998137</v>
      </c>
      <c r="K23" s="91">
        <f t="shared" si="13"/>
        <v>160.55416666665892</v>
      </c>
      <c r="L23" s="101"/>
    </row>
    <row r="24" spans="1:14">
      <c r="A24" s="78">
        <f t="shared" si="4"/>
        <v>18</v>
      </c>
      <c r="B24" s="74">
        <f t="shared" si="4"/>
        <v>46130</v>
      </c>
      <c r="C24" s="74">
        <f t="shared" si="2"/>
        <v>46130</v>
      </c>
      <c r="D24" s="75">
        <f t="shared" si="5"/>
        <v>0.29166666666666702</v>
      </c>
      <c r="E24" s="74">
        <f t="shared" si="6"/>
        <v>46131</v>
      </c>
      <c r="F24" s="75">
        <v>0.29166666666666702</v>
      </c>
      <c r="G24" s="76">
        <f t="shared" si="7"/>
        <v>1</v>
      </c>
      <c r="H24" s="77">
        <f t="shared" si="3"/>
        <v>3070506.3</v>
      </c>
      <c r="I24" s="77">
        <v>3074609.54</v>
      </c>
      <c r="J24" s="77">
        <f t="shared" si="12"/>
        <v>4103.2400000002235</v>
      </c>
      <c r="K24" s="91">
        <f t="shared" si="13"/>
        <v>170.96833333334266</v>
      </c>
      <c r="L24" s="101"/>
    </row>
    <row r="25" spans="1:14">
      <c r="A25" s="78">
        <f t="shared" ref="A25:B36" si="14">A24+1</f>
        <v>19</v>
      </c>
      <c r="B25" s="74">
        <f t="shared" si="14"/>
        <v>46131</v>
      </c>
      <c r="C25" s="74">
        <f t="shared" si="2"/>
        <v>46131</v>
      </c>
      <c r="D25" s="75">
        <f t="shared" si="5"/>
        <v>0.29166666666666702</v>
      </c>
      <c r="E25" s="74">
        <f t="shared" si="6"/>
        <v>46132</v>
      </c>
      <c r="F25" s="75">
        <v>0.29166666666666702</v>
      </c>
      <c r="G25" s="76">
        <f t="shared" si="7"/>
        <v>1</v>
      </c>
      <c r="H25" s="77">
        <f t="shared" si="3"/>
        <v>3074609.54</v>
      </c>
      <c r="I25" s="77">
        <v>3078353.95</v>
      </c>
      <c r="J25" s="77">
        <f t="shared" si="12"/>
        <v>3744.410000000149</v>
      </c>
      <c r="K25" s="91">
        <f t="shared" si="13"/>
        <v>156.01708333333954</v>
      </c>
      <c r="L25" s="101"/>
    </row>
    <row r="26" spans="1:14">
      <c r="A26" s="78">
        <f t="shared" si="14"/>
        <v>20</v>
      </c>
      <c r="B26" s="74">
        <f t="shared" si="14"/>
        <v>46132</v>
      </c>
      <c r="C26" s="74">
        <f t="shared" si="2"/>
        <v>46132</v>
      </c>
      <c r="D26" s="75">
        <f t="shared" si="5"/>
        <v>0.29166666666666702</v>
      </c>
      <c r="E26" s="74">
        <f t="shared" si="6"/>
        <v>46133</v>
      </c>
      <c r="F26" s="75">
        <v>0.29166666666666702</v>
      </c>
      <c r="G26" s="76">
        <f t="shared" si="7"/>
        <v>1</v>
      </c>
      <c r="H26" s="77">
        <f t="shared" si="3"/>
        <v>3078353.95</v>
      </c>
      <c r="I26" s="77">
        <v>3082236.4</v>
      </c>
      <c r="J26" s="77">
        <f t="shared" si="12"/>
        <v>3882.4499999997206</v>
      </c>
      <c r="K26" s="91">
        <f t="shared" si="13"/>
        <v>161.76874999998836</v>
      </c>
      <c r="L26" s="101"/>
    </row>
    <row r="27" spans="1:14">
      <c r="A27" s="78">
        <f t="shared" si="14"/>
        <v>21</v>
      </c>
      <c r="B27" s="74">
        <f t="shared" si="14"/>
        <v>46133</v>
      </c>
      <c r="C27" s="74">
        <f t="shared" si="2"/>
        <v>46133</v>
      </c>
      <c r="D27" s="75">
        <f t="shared" si="5"/>
        <v>0.29166666666666702</v>
      </c>
      <c r="E27" s="74">
        <f t="shared" si="6"/>
        <v>46134</v>
      </c>
      <c r="F27" s="75">
        <v>0.29166666666666702</v>
      </c>
      <c r="G27" s="76">
        <f t="shared" si="7"/>
        <v>1</v>
      </c>
      <c r="H27" s="77">
        <f t="shared" si="3"/>
        <v>3082236.4</v>
      </c>
      <c r="I27" s="77">
        <v>3086146.14</v>
      </c>
      <c r="J27" s="77">
        <f t="shared" si="12"/>
        <v>3909.7400000002235</v>
      </c>
      <c r="K27" s="91">
        <f t="shared" si="13"/>
        <v>162.90583333334266</v>
      </c>
      <c r="L27" s="101"/>
    </row>
    <row r="28" spans="1:14">
      <c r="A28" s="78">
        <f t="shared" si="14"/>
        <v>22</v>
      </c>
      <c r="B28" s="74">
        <f t="shared" si="14"/>
        <v>46134</v>
      </c>
      <c r="C28" s="74">
        <f t="shared" si="2"/>
        <v>46134</v>
      </c>
      <c r="D28" s="75">
        <f t="shared" si="5"/>
        <v>0.29166666666666702</v>
      </c>
      <c r="E28" s="74">
        <f t="shared" si="6"/>
        <v>46135</v>
      </c>
      <c r="F28" s="75">
        <v>0.29166666666666702</v>
      </c>
      <c r="G28" s="76">
        <f t="shared" si="7"/>
        <v>1</v>
      </c>
      <c r="H28" s="77">
        <f t="shared" si="3"/>
        <v>3086146.14</v>
      </c>
      <c r="I28" s="77">
        <v>3090170.64</v>
      </c>
      <c r="J28" s="77">
        <f t="shared" si="12"/>
        <v>4024.5</v>
      </c>
      <c r="K28" s="91">
        <f t="shared" si="13"/>
        <v>167.6875</v>
      </c>
      <c r="L28" s="101"/>
    </row>
    <row r="29" spans="1:14">
      <c r="A29" s="78">
        <f t="shared" si="14"/>
        <v>23</v>
      </c>
      <c r="B29" s="74">
        <f t="shared" si="14"/>
        <v>46135</v>
      </c>
      <c r="C29" s="74">
        <f t="shared" si="2"/>
        <v>46135</v>
      </c>
      <c r="D29" s="75">
        <f t="shared" si="5"/>
        <v>0.29166666666666702</v>
      </c>
      <c r="E29" s="74">
        <f t="shared" si="6"/>
        <v>46136</v>
      </c>
      <c r="F29" s="75">
        <v>0.29166666666666702</v>
      </c>
      <c r="G29" s="76">
        <f t="shared" si="7"/>
        <v>1</v>
      </c>
      <c r="H29" s="77">
        <f t="shared" si="3"/>
        <v>3090170.64</v>
      </c>
      <c r="I29" s="77">
        <v>3094181.94</v>
      </c>
      <c r="J29" s="77">
        <f t="shared" si="12"/>
        <v>4011.2999999998137</v>
      </c>
      <c r="K29" s="91">
        <f t="shared" si="13"/>
        <v>167.13749999999223</v>
      </c>
      <c r="L29" s="101"/>
    </row>
    <row r="30" spans="1:14">
      <c r="A30" s="78">
        <f t="shared" si="14"/>
        <v>24</v>
      </c>
      <c r="B30" s="74">
        <f t="shared" si="14"/>
        <v>46136</v>
      </c>
      <c r="C30" s="74">
        <f t="shared" si="2"/>
        <v>46136</v>
      </c>
      <c r="D30" s="75">
        <f t="shared" si="5"/>
        <v>0.29166666666666702</v>
      </c>
      <c r="E30" s="74">
        <f t="shared" si="6"/>
        <v>46137</v>
      </c>
      <c r="F30" s="75">
        <v>0.29166666666666702</v>
      </c>
      <c r="G30" s="76">
        <f t="shared" si="7"/>
        <v>1</v>
      </c>
      <c r="H30" s="77">
        <f t="shared" si="3"/>
        <v>3094181.94</v>
      </c>
      <c r="I30" s="77">
        <v>3098244.22</v>
      </c>
      <c r="J30" s="77">
        <f t="shared" si="12"/>
        <v>4062.2800000002608</v>
      </c>
      <c r="K30" s="91">
        <f t="shared" si="13"/>
        <v>169.26166666667754</v>
      </c>
      <c r="L30" s="101"/>
    </row>
    <row r="31" spans="1:14">
      <c r="A31" s="78">
        <f t="shared" si="14"/>
        <v>25</v>
      </c>
      <c r="B31" s="74">
        <f t="shared" si="14"/>
        <v>46137</v>
      </c>
      <c r="C31" s="74">
        <f t="shared" si="2"/>
        <v>46137</v>
      </c>
      <c r="D31" s="75">
        <f t="shared" si="5"/>
        <v>0.29166666666666702</v>
      </c>
      <c r="E31" s="74">
        <f t="shared" si="6"/>
        <v>46138</v>
      </c>
      <c r="F31" s="75">
        <v>0.29166666666666702</v>
      </c>
      <c r="G31" s="76">
        <f t="shared" si="7"/>
        <v>1</v>
      </c>
      <c r="H31" s="77">
        <f t="shared" si="3"/>
        <v>3098244.22</v>
      </c>
      <c r="I31" s="77">
        <v>3102213.21</v>
      </c>
      <c r="J31" s="77">
        <f t="shared" si="12"/>
        <v>3968.9899999997579</v>
      </c>
      <c r="K31" s="91">
        <f t="shared" si="13"/>
        <v>165.37458333332324</v>
      </c>
      <c r="L31" s="101"/>
    </row>
    <row r="32" spans="1:14">
      <c r="A32" s="78">
        <f t="shared" si="14"/>
        <v>26</v>
      </c>
      <c r="B32" s="74">
        <f t="shared" si="14"/>
        <v>46138</v>
      </c>
      <c r="C32" s="74">
        <f t="shared" si="2"/>
        <v>46138</v>
      </c>
      <c r="D32" s="75">
        <f t="shared" si="5"/>
        <v>0.29166666666666702</v>
      </c>
      <c r="E32" s="74">
        <f t="shared" si="6"/>
        <v>46139</v>
      </c>
      <c r="F32" s="75">
        <v>0.29166666666666702</v>
      </c>
      <c r="G32" s="76">
        <f t="shared" si="7"/>
        <v>1</v>
      </c>
      <c r="H32" s="77">
        <f t="shared" si="3"/>
        <v>3102213.21</v>
      </c>
      <c r="I32" s="77">
        <v>3106222.15</v>
      </c>
      <c r="J32" s="77">
        <f t="shared" si="12"/>
        <v>4008.9399999999441</v>
      </c>
      <c r="K32" s="91">
        <f t="shared" si="13"/>
        <v>167.03916666666433</v>
      </c>
      <c r="L32" s="101"/>
    </row>
    <row r="33" spans="1:12">
      <c r="A33" s="78">
        <f t="shared" si="14"/>
        <v>27</v>
      </c>
      <c r="B33" s="74">
        <f t="shared" si="14"/>
        <v>46139</v>
      </c>
      <c r="C33" s="74">
        <f t="shared" si="2"/>
        <v>46139</v>
      </c>
      <c r="D33" s="75">
        <f t="shared" si="5"/>
        <v>0.29166666666666702</v>
      </c>
      <c r="E33" s="74">
        <f t="shared" si="6"/>
        <v>46140</v>
      </c>
      <c r="F33" s="75">
        <v>0.29166666666666702</v>
      </c>
      <c r="G33" s="76">
        <f t="shared" si="7"/>
        <v>1</v>
      </c>
      <c r="H33" s="77">
        <f t="shared" si="3"/>
        <v>3106222.15</v>
      </c>
      <c r="I33" s="208">
        <v>3110043.42</v>
      </c>
      <c r="J33" s="77">
        <f t="shared" si="12"/>
        <v>3821.2700000000186</v>
      </c>
      <c r="K33" s="91">
        <f t="shared" si="13"/>
        <v>159.2195833333341</v>
      </c>
      <c r="L33" s="101"/>
    </row>
    <row r="34" spans="1:12">
      <c r="A34" s="78">
        <f t="shared" si="14"/>
        <v>28</v>
      </c>
      <c r="B34" s="74">
        <f t="shared" si="14"/>
        <v>46140</v>
      </c>
      <c r="C34" s="74">
        <f t="shared" si="2"/>
        <v>46140</v>
      </c>
      <c r="D34" s="75">
        <f t="shared" si="5"/>
        <v>0.29166666666666702</v>
      </c>
      <c r="E34" s="74">
        <f t="shared" si="6"/>
        <v>46141</v>
      </c>
      <c r="F34" s="75">
        <v>0.29166666666666702</v>
      </c>
      <c r="G34" s="76">
        <f t="shared" si="7"/>
        <v>1</v>
      </c>
      <c r="H34" s="77">
        <f t="shared" si="3"/>
        <v>3110043.42</v>
      </c>
      <c r="I34" s="208">
        <v>3113410.33</v>
      </c>
      <c r="J34" s="77">
        <f t="shared" si="12"/>
        <v>3366.910000000149</v>
      </c>
      <c r="K34" s="91">
        <f t="shared" si="13"/>
        <v>140.28791666667288</v>
      </c>
      <c r="L34" s="101"/>
    </row>
    <row r="35" spans="1:12">
      <c r="A35" s="78">
        <f t="shared" si="14"/>
        <v>29</v>
      </c>
      <c r="B35" s="74">
        <f t="shared" si="14"/>
        <v>46141</v>
      </c>
      <c r="C35" s="74">
        <f t="shared" si="2"/>
        <v>46141</v>
      </c>
      <c r="D35" s="75">
        <f t="shared" si="5"/>
        <v>0.29166666666666702</v>
      </c>
      <c r="E35" s="74">
        <f t="shared" si="6"/>
        <v>46142</v>
      </c>
      <c r="F35" s="75">
        <v>0.29166666666666702</v>
      </c>
      <c r="G35" s="76">
        <f t="shared" si="7"/>
        <v>1</v>
      </c>
      <c r="H35" s="77">
        <f t="shared" si="3"/>
        <v>3113410.33</v>
      </c>
      <c r="I35" s="208">
        <v>3117564.74</v>
      </c>
      <c r="J35" s="77">
        <f t="shared" si="12"/>
        <v>4154.410000000149</v>
      </c>
      <c r="K35" s="91">
        <f t="shared" si="13"/>
        <v>173.10041666667288</v>
      </c>
      <c r="L35" s="101"/>
    </row>
    <row r="36" spans="1:12">
      <c r="A36" s="78">
        <f t="shared" si="14"/>
        <v>30</v>
      </c>
      <c r="B36" s="74">
        <f t="shared" si="14"/>
        <v>46142</v>
      </c>
      <c r="C36" s="74">
        <f t="shared" si="2"/>
        <v>46142</v>
      </c>
      <c r="D36" s="75">
        <f t="shared" si="5"/>
        <v>0.29166666666666702</v>
      </c>
      <c r="E36" s="74">
        <f t="shared" si="6"/>
        <v>46143</v>
      </c>
      <c r="F36" s="75">
        <v>0.29166666666666702</v>
      </c>
      <c r="G36" s="76">
        <f t="shared" si="7"/>
        <v>1</v>
      </c>
      <c r="H36" s="77">
        <f t="shared" si="3"/>
        <v>3117564.74</v>
      </c>
      <c r="I36" s="208">
        <v>3118447.69</v>
      </c>
      <c r="J36" s="77">
        <f t="shared" si="12"/>
        <v>882.9499999997206</v>
      </c>
      <c r="K36" s="91">
        <f t="shared" si="13"/>
        <v>36.789583333321694</v>
      </c>
      <c r="L36" s="101"/>
    </row>
    <row r="37" spans="1:12">
      <c r="A37" s="78"/>
      <c r="B37" s="74"/>
      <c r="C37" s="74"/>
      <c r="D37" s="75"/>
      <c r="E37" s="74"/>
      <c r="F37" s="75"/>
      <c r="G37" s="76"/>
      <c r="H37" s="77"/>
      <c r="I37" s="208"/>
      <c r="J37" s="77"/>
      <c r="K37" s="91"/>
      <c r="L37" s="36"/>
    </row>
    <row r="38" spans="1:12">
      <c r="A38" s="78"/>
      <c r="B38" s="74"/>
      <c r="C38" s="74"/>
      <c r="D38" s="75"/>
      <c r="E38" s="74"/>
      <c r="F38" s="75"/>
      <c r="G38" s="76"/>
      <c r="H38" s="77"/>
      <c r="I38" s="208"/>
      <c r="J38" s="77"/>
      <c r="K38" s="91"/>
      <c r="L38" s="36"/>
    </row>
    <row r="39" spans="1:12">
      <c r="A39" s="78"/>
      <c r="B39" s="74"/>
      <c r="C39" s="74"/>
      <c r="D39" s="75"/>
      <c r="E39" s="74"/>
      <c r="F39" s="75"/>
      <c r="G39" s="76"/>
      <c r="H39" s="77"/>
      <c r="I39" s="208"/>
      <c r="J39" s="77"/>
      <c r="K39" s="91"/>
      <c r="L39" s="101"/>
    </row>
    <row r="40" spans="1:12">
      <c r="A40" s="82" t="s">
        <v>7</v>
      </c>
      <c r="B40" s="83"/>
      <c r="C40" s="83"/>
      <c r="D40" s="83"/>
      <c r="E40" s="83"/>
      <c r="F40" s="83"/>
      <c r="G40" s="84">
        <f>SUM(G7:G39)</f>
        <v>30</v>
      </c>
      <c r="H40" s="85"/>
      <c r="I40" s="85"/>
      <c r="J40" s="93">
        <f>SUM(J7:J39)</f>
        <v>112529.58000000007</v>
      </c>
      <c r="K40" s="93">
        <f>AVERAGE(K7:K39)</f>
        <v>156.29108333333343</v>
      </c>
      <c r="L40" s="94"/>
    </row>
    <row r="41" spans="1:12">
      <c r="A41" s="86" t="s">
        <v>127</v>
      </c>
      <c r="B41" s="87"/>
      <c r="C41" s="87"/>
      <c r="D41" s="87"/>
      <c r="E41" s="87"/>
      <c r="F41" s="87"/>
      <c r="G41" s="88">
        <f>G40/SUMPRODUCT((G7:G39&gt;0)*1)</f>
        <v>1</v>
      </c>
      <c r="H41" s="89"/>
      <c r="I41" s="89"/>
      <c r="J41" s="89"/>
      <c r="K41" s="89">
        <f>K40/SUMPRODUCT((K7:K39&gt;0)*1)</f>
        <v>5.2097027777777809</v>
      </c>
      <c r="L41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0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8"/>
  <sheetViews>
    <sheetView zoomScaleSheetLayoutView="90" workbookViewId="0">
      <pane xSplit="3" ySplit="7" topLeftCell="D37" activePane="bottomRight" state="frozenSplit"/>
      <selection pane="topRight"/>
      <selection pane="bottomLeft"/>
      <selection pane="bottomRight" activeCell="O62" sqref="O62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20.140625" style="1" customWidth="1"/>
    <col min="5" max="6" width="10.7109375" style="1" customWidth="1"/>
    <col min="7" max="12" width="9.140625" style="1"/>
    <col min="13" max="14" width="9.140625" style="3"/>
    <col min="15" max="15" width="19.140625" style="4" customWidth="1"/>
    <col min="16" max="16" width="36.140625" style="1" customWidth="1"/>
    <col min="17" max="17" width="11.85546875" style="1" customWidth="1"/>
    <col min="18" max="16384" width="9.140625" style="1"/>
  </cols>
  <sheetData>
    <row r="1" spans="1:18">
      <c r="B1" s="5"/>
      <c r="C1" s="6" t="s">
        <v>149</v>
      </c>
      <c r="D1" s="5"/>
      <c r="E1" s="5"/>
      <c r="F1" s="5"/>
      <c r="G1" s="5"/>
      <c r="H1" s="5"/>
      <c r="I1" s="5"/>
      <c r="J1" s="5"/>
      <c r="K1" s="5"/>
      <c r="L1" s="5"/>
      <c r="M1" s="28"/>
      <c r="N1" s="28"/>
      <c r="O1" s="29"/>
    </row>
    <row r="2" spans="1:18">
      <c r="B2" s="5"/>
      <c r="C2" s="6" t="s">
        <v>193</v>
      </c>
      <c r="D2" s="5"/>
      <c r="E2" s="5"/>
      <c r="F2" s="5"/>
      <c r="G2" s="5"/>
      <c r="H2" s="5"/>
      <c r="I2" s="28"/>
      <c r="J2" s="5"/>
      <c r="K2" s="5"/>
      <c r="L2" s="5"/>
      <c r="M2" s="28"/>
      <c r="N2" s="28"/>
      <c r="O2" s="200" t="s">
        <v>151</v>
      </c>
    </row>
    <row r="3" spans="1:18">
      <c r="B3" s="5"/>
      <c r="C3" s="6" t="str">
        <f>RB!C3</f>
        <v>Bulan April 2026</v>
      </c>
      <c r="D3" s="5"/>
      <c r="E3" s="5"/>
      <c r="F3" s="5"/>
      <c r="G3" s="5"/>
      <c r="H3" s="5"/>
      <c r="I3" s="5"/>
      <c r="J3" s="5"/>
      <c r="K3" s="5"/>
      <c r="L3" s="5"/>
      <c r="M3" s="28"/>
      <c r="N3" s="28"/>
      <c r="O3" s="29"/>
    </row>
    <row r="4" spans="1:18">
      <c r="B4" s="8"/>
      <c r="C4" s="8">
        <f>RB!C4</f>
        <v>46113</v>
      </c>
      <c r="D4" s="9"/>
      <c r="E4" s="151"/>
      <c r="F4" s="151"/>
      <c r="G4" s="5"/>
      <c r="H4" s="5"/>
      <c r="I4" s="5"/>
      <c r="J4" s="5"/>
      <c r="K4" s="5"/>
      <c r="L4" s="5"/>
      <c r="M4" s="28"/>
      <c r="N4" s="28"/>
      <c r="O4" s="29" t="s">
        <v>152</v>
      </c>
    </row>
    <row r="5" spans="1:18" ht="15.75" customHeight="1">
      <c r="A5" s="659" t="s">
        <v>107</v>
      </c>
      <c r="B5" s="656" t="s">
        <v>108</v>
      </c>
      <c r="C5" s="656" t="s">
        <v>194</v>
      </c>
      <c r="D5" s="656" t="s">
        <v>195</v>
      </c>
      <c r="E5" s="656" t="s">
        <v>196</v>
      </c>
      <c r="F5" s="656" t="s">
        <v>197</v>
      </c>
      <c r="G5" s="662" t="s">
        <v>198</v>
      </c>
      <c r="H5" s="663"/>
      <c r="I5" s="663"/>
      <c r="J5" s="663"/>
      <c r="K5" s="663"/>
      <c r="L5" s="663"/>
      <c r="M5" s="663"/>
      <c r="N5" s="664"/>
      <c r="O5" s="665" t="s">
        <v>157</v>
      </c>
      <c r="P5" s="668" t="s">
        <v>199</v>
      </c>
    </row>
    <row r="6" spans="1:18" ht="19.5" customHeight="1">
      <c r="A6" s="660"/>
      <c r="B6" s="657"/>
      <c r="C6" s="657"/>
      <c r="D6" s="657"/>
      <c r="E6" s="657"/>
      <c r="F6" s="657"/>
      <c r="G6" s="671" t="s">
        <v>153</v>
      </c>
      <c r="H6" s="672"/>
      <c r="I6" s="671" t="s">
        <v>154</v>
      </c>
      <c r="J6" s="672"/>
      <c r="K6" s="671" t="s">
        <v>153</v>
      </c>
      <c r="L6" s="672"/>
      <c r="M6" s="671" t="s">
        <v>154</v>
      </c>
      <c r="N6" s="672"/>
      <c r="O6" s="666"/>
      <c r="P6" s="669"/>
    </row>
    <row r="7" spans="1:18" ht="33.75" customHeight="1">
      <c r="A7" s="661"/>
      <c r="B7" s="658"/>
      <c r="C7" s="658"/>
      <c r="D7" s="658"/>
      <c r="E7" s="658"/>
      <c r="F7" s="658"/>
      <c r="G7" s="11" t="s">
        <v>108</v>
      </c>
      <c r="H7" s="11" t="s">
        <v>160</v>
      </c>
      <c r="I7" s="11" t="s">
        <v>108</v>
      </c>
      <c r="J7" s="11" t="s">
        <v>160</v>
      </c>
      <c r="K7" s="31" t="s">
        <v>200</v>
      </c>
      <c r="L7" s="11" t="s">
        <v>201</v>
      </c>
      <c r="M7" s="31" t="s">
        <v>200</v>
      </c>
      <c r="N7" s="11" t="s">
        <v>201</v>
      </c>
      <c r="O7" s="667"/>
      <c r="P7" s="670"/>
    </row>
    <row r="8" spans="1:18">
      <c r="A8" s="78"/>
      <c r="B8" s="74"/>
      <c r="C8" s="197"/>
      <c r="D8" s="197"/>
      <c r="E8" s="20"/>
      <c r="F8" s="165"/>
      <c r="G8" s="22"/>
      <c r="H8" s="23"/>
      <c r="I8" s="22"/>
      <c r="J8" s="23"/>
      <c r="K8" s="23"/>
      <c r="L8" s="23"/>
      <c r="M8" s="201"/>
      <c r="N8" s="201"/>
      <c r="O8" s="40"/>
      <c r="P8" s="202"/>
    </row>
    <row r="9" spans="1:18">
      <c r="A9" s="78">
        <f t="shared" ref="A9:A10" si="0">A8+1</f>
        <v>1</v>
      </c>
      <c r="B9" s="74">
        <f t="shared" ref="B9" si="1">I9</f>
        <v>46113</v>
      </c>
      <c r="C9" s="197" t="s">
        <v>202</v>
      </c>
      <c r="D9" s="197" t="s">
        <v>203</v>
      </c>
      <c r="E9" s="20">
        <v>46111</v>
      </c>
      <c r="F9" s="170" t="s">
        <v>134</v>
      </c>
      <c r="G9" s="22">
        <v>46112</v>
      </c>
      <c r="H9" s="23">
        <v>0.66180555555555598</v>
      </c>
      <c r="I9" s="22">
        <v>46113</v>
      </c>
      <c r="J9" s="23">
        <v>0.29166666666666702</v>
      </c>
      <c r="K9" s="203">
        <v>170</v>
      </c>
      <c r="L9" s="203">
        <v>27</v>
      </c>
      <c r="M9" s="203">
        <v>15</v>
      </c>
      <c r="N9" s="203">
        <v>27</v>
      </c>
      <c r="O9" s="40">
        <v>3233.36</v>
      </c>
      <c r="P9" s="204"/>
      <c r="Q9" s="46"/>
      <c r="R9" s="4"/>
    </row>
    <row r="10" spans="1:18">
      <c r="A10" s="78">
        <f t="shared" si="0"/>
        <v>2</v>
      </c>
      <c r="B10" s="14">
        <f t="shared" ref="B10:B31" si="2">I10</f>
        <v>46113</v>
      </c>
      <c r="C10" s="197" t="s">
        <v>204</v>
      </c>
      <c r="D10" s="197" t="s">
        <v>205</v>
      </c>
      <c r="E10" s="20">
        <v>46112</v>
      </c>
      <c r="F10" s="170" t="s">
        <v>134</v>
      </c>
      <c r="G10" s="22">
        <v>46113</v>
      </c>
      <c r="H10" s="23">
        <v>0.29166666666666702</v>
      </c>
      <c r="I10" s="22">
        <v>46113</v>
      </c>
      <c r="J10" s="23">
        <v>0.83958333333333302</v>
      </c>
      <c r="K10" s="203">
        <v>165</v>
      </c>
      <c r="L10" s="203">
        <v>27</v>
      </c>
      <c r="M10" s="203">
        <v>10</v>
      </c>
      <c r="N10" s="203">
        <v>27</v>
      </c>
      <c r="O10" s="40">
        <v>2719.37</v>
      </c>
      <c r="P10" s="204"/>
      <c r="Q10" s="46"/>
      <c r="R10" s="4"/>
    </row>
    <row r="11" spans="1:18">
      <c r="A11" s="78">
        <f t="shared" ref="A11:A31" si="3">A10+1</f>
        <v>3</v>
      </c>
      <c r="B11" s="14">
        <f t="shared" si="2"/>
        <v>46114</v>
      </c>
      <c r="C11" s="197" t="s">
        <v>206</v>
      </c>
      <c r="D11" s="198" t="s">
        <v>207</v>
      </c>
      <c r="E11" s="20">
        <v>46113</v>
      </c>
      <c r="F11" s="170" t="s">
        <v>134</v>
      </c>
      <c r="G11" s="22">
        <v>46113</v>
      </c>
      <c r="H11" s="23">
        <v>0.83958333333333302</v>
      </c>
      <c r="I11" s="22">
        <v>46114</v>
      </c>
      <c r="J11" s="23">
        <v>0.375</v>
      </c>
      <c r="K11" s="203">
        <v>185</v>
      </c>
      <c r="L11" s="203">
        <v>27</v>
      </c>
      <c r="M11" s="203">
        <v>10</v>
      </c>
      <c r="N11" s="203">
        <v>27</v>
      </c>
      <c r="O11" s="40">
        <v>3061.44</v>
      </c>
      <c r="P11" s="204"/>
      <c r="R11" s="4"/>
    </row>
    <row r="12" spans="1:18">
      <c r="A12" s="78">
        <f t="shared" si="3"/>
        <v>4</v>
      </c>
      <c r="B12" s="14">
        <f t="shared" si="2"/>
        <v>46115</v>
      </c>
      <c r="C12" s="197" t="s">
        <v>208</v>
      </c>
      <c r="D12" s="198" t="s">
        <v>209</v>
      </c>
      <c r="E12" s="20">
        <v>46113</v>
      </c>
      <c r="F12" s="170" t="s">
        <v>135</v>
      </c>
      <c r="G12" s="22">
        <v>46114</v>
      </c>
      <c r="H12" s="23">
        <v>0.375</v>
      </c>
      <c r="I12" s="22">
        <v>46115</v>
      </c>
      <c r="J12" s="23">
        <v>0.110416666666667</v>
      </c>
      <c r="K12" s="203">
        <v>185</v>
      </c>
      <c r="L12" s="203">
        <v>27</v>
      </c>
      <c r="M12" s="203">
        <v>20</v>
      </c>
      <c r="N12" s="203">
        <v>27</v>
      </c>
      <c r="O12" s="40">
        <v>3222.25</v>
      </c>
      <c r="P12" s="204"/>
      <c r="R12" s="4"/>
    </row>
    <row r="13" spans="1:18">
      <c r="A13" s="78">
        <f t="shared" si="3"/>
        <v>5</v>
      </c>
      <c r="B13" s="14">
        <f t="shared" si="2"/>
        <v>46115</v>
      </c>
      <c r="C13" s="197" t="s">
        <v>210</v>
      </c>
      <c r="D13" s="197" t="s">
        <v>211</v>
      </c>
      <c r="E13" s="20">
        <v>46114</v>
      </c>
      <c r="F13" s="170" t="s">
        <v>134</v>
      </c>
      <c r="G13" s="22">
        <v>46115</v>
      </c>
      <c r="H13" s="23">
        <v>0.110416666666667</v>
      </c>
      <c r="I13" s="22">
        <v>46115</v>
      </c>
      <c r="J13" s="23">
        <v>0.59375</v>
      </c>
      <c r="K13" s="203">
        <v>160</v>
      </c>
      <c r="L13" s="203">
        <v>27</v>
      </c>
      <c r="M13" s="203">
        <v>10</v>
      </c>
      <c r="N13" s="203">
        <v>27</v>
      </c>
      <c r="O13" s="40">
        <v>2680.19</v>
      </c>
      <c r="P13" s="204"/>
      <c r="R13" s="4"/>
    </row>
    <row r="14" spans="1:18">
      <c r="A14" s="78">
        <f t="shared" si="3"/>
        <v>6</v>
      </c>
      <c r="B14" s="14">
        <f t="shared" si="2"/>
        <v>46116</v>
      </c>
      <c r="C14" s="197" t="s">
        <v>212</v>
      </c>
      <c r="D14" s="197" t="s">
        <v>213</v>
      </c>
      <c r="E14" s="20">
        <v>46115</v>
      </c>
      <c r="F14" s="170" t="s">
        <v>134</v>
      </c>
      <c r="G14" s="22">
        <v>46115</v>
      </c>
      <c r="H14" s="23">
        <v>0.59375</v>
      </c>
      <c r="I14" s="22">
        <v>46116</v>
      </c>
      <c r="J14" s="23">
        <v>0.12708333333333299</v>
      </c>
      <c r="K14" s="203">
        <v>190</v>
      </c>
      <c r="L14" s="203">
        <v>27</v>
      </c>
      <c r="M14" s="203">
        <v>10</v>
      </c>
      <c r="N14" s="203">
        <v>27</v>
      </c>
      <c r="O14" s="4">
        <v>2984.09</v>
      </c>
      <c r="P14" s="204"/>
      <c r="R14" s="4"/>
    </row>
    <row r="15" spans="1:18">
      <c r="A15" s="78">
        <f t="shared" si="3"/>
        <v>7</v>
      </c>
      <c r="B15" s="14">
        <f t="shared" si="2"/>
        <v>46116</v>
      </c>
      <c r="C15" s="197" t="s">
        <v>214</v>
      </c>
      <c r="D15" s="198" t="s">
        <v>215</v>
      </c>
      <c r="E15" s="20">
        <v>46115</v>
      </c>
      <c r="F15" s="170" t="s">
        <v>134</v>
      </c>
      <c r="G15" s="22">
        <v>46116</v>
      </c>
      <c r="H15" s="23">
        <v>0.12708333333333299</v>
      </c>
      <c r="I15" s="22">
        <v>46116</v>
      </c>
      <c r="J15" s="23">
        <v>0.60069444444444398</v>
      </c>
      <c r="K15" s="203">
        <v>185</v>
      </c>
      <c r="L15" s="203">
        <v>27</v>
      </c>
      <c r="M15" s="203">
        <v>10</v>
      </c>
      <c r="N15" s="203">
        <v>27</v>
      </c>
      <c r="O15" s="40">
        <v>3338.34</v>
      </c>
      <c r="P15" s="204"/>
      <c r="Q15" s="46"/>
      <c r="R15" s="4"/>
    </row>
    <row r="16" spans="1:18">
      <c r="A16" s="78">
        <f t="shared" si="3"/>
        <v>8</v>
      </c>
      <c r="B16" s="74">
        <f t="shared" si="2"/>
        <v>46117</v>
      </c>
      <c r="C16" s="197" t="s">
        <v>216</v>
      </c>
      <c r="D16" s="197" t="s">
        <v>217</v>
      </c>
      <c r="E16" s="20">
        <v>46116</v>
      </c>
      <c r="F16" s="170" t="s">
        <v>134</v>
      </c>
      <c r="G16" s="22">
        <v>46116</v>
      </c>
      <c r="H16" s="23">
        <v>0.60069444444444398</v>
      </c>
      <c r="I16" s="22">
        <v>46117</v>
      </c>
      <c r="J16" s="23">
        <v>0.34027777777777801</v>
      </c>
      <c r="K16" s="203">
        <v>196</v>
      </c>
      <c r="L16" s="203">
        <v>27</v>
      </c>
      <c r="M16" s="203">
        <v>10</v>
      </c>
      <c r="N16" s="203">
        <v>27</v>
      </c>
      <c r="O16" s="4">
        <v>3403.25</v>
      </c>
      <c r="P16" s="204"/>
      <c r="Q16" s="46"/>
      <c r="R16" s="4"/>
    </row>
    <row r="17" spans="1:18">
      <c r="A17" s="78">
        <f t="shared" si="3"/>
        <v>9</v>
      </c>
      <c r="B17" s="74">
        <f t="shared" si="2"/>
        <v>46117</v>
      </c>
      <c r="C17" s="197" t="s">
        <v>218</v>
      </c>
      <c r="D17" s="197" t="s">
        <v>219</v>
      </c>
      <c r="E17" s="20">
        <v>46116</v>
      </c>
      <c r="F17" s="170" t="s">
        <v>134</v>
      </c>
      <c r="G17" s="22">
        <v>46117</v>
      </c>
      <c r="H17" s="23">
        <v>0.34027777777777801</v>
      </c>
      <c r="I17" s="22">
        <v>46117</v>
      </c>
      <c r="J17" s="23">
        <v>0.92152777777777795</v>
      </c>
      <c r="K17" s="203">
        <v>175</v>
      </c>
      <c r="L17" s="203">
        <v>27</v>
      </c>
      <c r="M17" s="203">
        <v>10</v>
      </c>
      <c r="N17" s="203">
        <v>27</v>
      </c>
      <c r="O17" s="40">
        <v>2555.38</v>
      </c>
      <c r="P17" s="204"/>
      <c r="Q17" s="46"/>
      <c r="R17" s="4"/>
    </row>
    <row r="18" spans="1:18">
      <c r="A18" s="78">
        <f t="shared" si="3"/>
        <v>10</v>
      </c>
      <c r="B18" s="74">
        <f t="shared" si="2"/>
        <v>46118</v>
      </c>
      <c r="C18" s="197" t="s">
        <v>220</v>
      </c>
      <c r="D18" s="197" t="s">
        <v>221</v>
      </c>
      <c r="E18" s="20">
        <v>46117</v>
      </c>
      <c r="F18" s="170" t="s">
        <v>134</v>
      </c>
      <c r="G18" s="22">
        <v>46117</v>
      </c>
      <c r="H18" s="23">
        <v>0.92152777777777795</v>
      </c>
      <c r="I18" s="22">
        <v>46118</v>
      </c>
      <c r="J18" s="23">
        <v>0.44236111111111098</v>
      </c>
      <c r="K18" s="203">
        <v>190</v>
      </c>
      <c r="L18" s="203">
        <v>27</v>
      </c>
      <c r="M18" s="203">
        <v>10</v>
      </c>
      <c r="N18" s="203">
        <v>27</v>
      </c>
      <c r="O18" s="4">
        <v>2917.76</v>
      </c>
      <c r="P18" s="204"/>
      <c r="R18" s="4"/>
    </row>
    <row r="19" spans="1:18">
      <c r="A19" s="78">
        <f t="shared" si="3"/>
        <v>11</v>
      </c>
      <c r="B19" s="74">
        <f t="shared" si="2"/>
        <v>46118</v>
      </c>
      <c r="C19" s="197" t="s">
        <v>222</v>
      </c>
      <c r="D19" s="197" t="s">
        <v>223</v>
      </c>
      <c r="E19" s="20">
        <v>46117</v>
      </c>
      <c r="F19" s="170" t="s">
        <v>134</v>
      </c>
      <c r="G19" s="22">
        <v>46118</v>
      </c>
      <c r="H19" s="23">
        <v>0.44236111111111098</v>
      </c>
      <c r="I19" s="22">
        <v>46118</v>
      </c>
      <c r="J19" s="23">
        <v>0.98819444444444404</v>
      </c>
      <c r="K19" s="203">
        <v>190</v>
      </c>
      <c r="L19" s="203">
        <v>27</v>
      </c>
      <c r="M19" s="203">
        <v>10</v>
      </c>
      <c r="N19" s="203">
        <v>27</v>
      </c>
      <c r="O19" s="40">
        <v>2616.64</v>
      </c>
      <c r="P19" s="204"/>
      <c r="R19" s="4"/>
    </row>
    <row r="20" spans="1:18">
      <c r="A20" s="78">
        <f t="shared" si="3"/>
        <v>12</v>
      </c>
      <c r="B20" s="74">
        <f t="shared" si="2"/>
        <v>46119</v>
      </c>
      <c r="C20" s="197" t="s">
        <v>224</v>
      </c>
      <c r="D20" s="197" t="s">
        <v>225</v>
      </c>
      <c r="E20" s="20">
        <v>46118</v>
      </c>
      <c r="F20" s="170" t="s">
        <v>134</v>
      </c>
      <c r="G20" s="22">
        <v>46118</v>
      </c>
      <c r="H20" s="23">
        <v>0.98819444444444404</v>
      </c>
      <c r="I20" s="22">
        <v>46119</v>
      </c>
      <c r="J20" s="23">
        <v>0.45138888888888901</v>
      </c>
      <c r="K20" s="203">
        <v>180</v>
      </c>
      <c r="L20" s="203">
        <v>27</v>
      </c>
      <c r="M20" s="203">
        <v>15</v>
      </c>
      <c r="N20" s="203">
        <v>27</v>
      </c>
      <c r="O20" s="4">
        <v>3421.58</v>
      </c>
      <c r="P20" s="204"/>
      <c r="Q20" s="46"/>
      <c r="R20" s="4"/>
    </row>
    <row r="21" spans="1:18">
      <c r="A21" s="78">
        <f t="shared" si="3"/>
        <v>13</v>
      </c>
      <c r="B21" s="74">
        <f t="shared" si="2"/>
        <v>46119</v>
      </c>
      <c r="C21" s="197" t="s">
        <v>226</v>
      </c>
      <c r="D21" s="197" t="s">
        <v>227</v>
      </c>
      <c r="E21" s="20">
        <v>46118</v>
      </c>
      <c r="F21" s="170" t="s">
        <v>134</v>
      </c>
      <c r="G21" s="22">
        <v>46119</v>
      </c>
      <c r="H21" s="23">
        <v>0.45138888888888901</v>
      </c>
      <c r="I21" s="22">
        <v>46119</v>
      </c>
      <c r="J21" s="23">
        <v>0.89861111111111103</v>
      </c>
      <c r="K21" s="203">
        <v>180</v>
      </c>
      <c r="L21" s="203">
        <v>27</v>
      </c>
      <c r="M21" s="203">
        <v>20</v>
      </c>
      <c r="N21" s="203">
        <v>27</v>
      </c>
      <c r="O21" s="4">
        <v>3314.46</v>
      </c>
      <c r="P21" s="204"/>
      <c r="R21" s="4"/>
    </row>
    <row r="22" spans="1:18">
      <c r="A22" s="78">
        <f t="shared" si="3"/>
        <v>14</v>
      </c>
      <c r="B22" s="74">
        <f t="shared" si="2"/>
        <v>46120</v>
      </c>
      <c r="C22" s="197" t="s">
        <v>228</v>
      </c>
      <c r="D22" s="197" t="s">
        <v>229</v>
      </c>
      <c r="E22" s="20">
        <v>46119</v>
      </c>
      <c r="F22" s="170" t="s">
        <v>134</v>
      </c>
      <c r="G22" s="22">
        <v>46119</v>
      </c>
      <c r="H22" s="23">
        <v>0.89861111111111103</v>
      </c>
      <c r="I22" s="22">
        <v>46120</v>
      </c>
      <c r="J22" s="23">
        <v>0.36111111111111099</v>
      </c>
      <c r="K22" s="203">
        <v>195</v>
      </c>
      <c r="L22" s="203">
        <v>27</v>
      </c>
      <c r="M22" s="203">
        <v>15</v>
      </c>
      <c r="N22" s="203">
        <v>27</v>
      </c>
      <c r="O22" s="40">
        <v>2848.1</v>
      </c>
      <c r="P22" s="204"/>
      <c r="R22" s="4"/>
    </row>
    <row r="23" spans="1:18">
      <c r="A23" s="78">
        <f t="shared" si="3"/>
        <v>15</v>
      </c>
      <c r="B23" s="74">
        <f t="shared" si="2"/>
        <v>46120</v>
      </c>
      <c r="C23" s="197" t="s">
        <v>230</v>
      </c>
      <c r="D23" s="197" t="s">
        <v>231</v>
      </c>
      <c r="E23" s="20">
        <v>46120</v>
      </c>
      <c r="F23" s="170" t="s">
        <v>20</v>
      </c>
      <c r="G23" s="22">
        <v>46120</v>
      </c>
      <c r="H23" s="23">
        <v>0.36111111111111099</v>
      </c>
      <c r="I23" s="22">
        <v>46120</v>
      </c>
      <c r="J23" s="23">
        <v>0.53125</v>
      </c>
      <c r="K23" s="203">
        <v>75</v>
      </c>
      <c r="L23" s="203">
        <v>27</v>
      </c>
      <c r="M23" s="203">
        <v>15</v>
      </c>
      <c r="N23" s="203">
        <v>27</v>
      </c>
      <c r="O23" s="40">
        <v>883.63321428571396</v>
      </c>
      <c r="P23" s="204"/>
      <c r="R23" s="4"/>
    </row>
    <row r="24" spans="1:18">
      <c r="A24" s="78">
        <f t="shared" si="3"/>
        <v>16</v>
      </c>
      <c r="B24" s="74">
        <f t="shared" si="2"/>
        <v>46121</v>
      </c>
      <c r="C24" s="197" t="s">
        <v>224</v>
      </c>
      <c r="D24" s="197" t="s">
        <v>232</v>
      </c>
      <c r="E24" s="20">
        <v>46120</v>
      </c>
      <c r="F24" s="170" t="s">
        <v>134</v>
      </c>
      <c r="G24" s="22">
        <v>46120</v>
      </c>
      <c r="H24" s="23">
        <v>0.53125</v>
      </c>
      <c r="I24" s="22">
        <v>46121</v>
      </c>
      <c r="J24" s="23">
        <v>3.4027777777777803E-2</v>
      </c>
      <c r="K24" s="203">
        <v>200</v>
      </c>
      <c r="L24" s="203">
        <v>27</v>
      </c>
      <c r="M24" s="203">
        <v>10</v>
      </c>
      <c r="N24" s="203">
        <v>27</v>
      </c>
      <c r="O24" s="40">
        <v>2653.01</v>
      </c>
      <c r="P24" s="204"/>
      <c r="R24" s="4"/>
    </row>
    <row r="25" spans="1:18">
      <c r="A25" s="78">
        <f t="shared" si="3"/>
        <v>17</v>
      </c>
      <c r="B25" s="74">
        <f t="shared" si="2"/>
        <v>46121</v>
      </c>
      <c r="C25" s="197" t="s">
        <v>220</v>
      </c>
      <c r="D25" s="197" t="s">
        <v>233</v>
      </c>
      <c r="E25" s="20">
        <v>46120</v>
      </c>
      <c r="F25" s="170" t="s">
        <v>134</v>
      </c>
      <c r="G25" s="22">
        <v>46121</v>
      </c>
      <c r="H25" s="23">
        <v>3.4027777777777803E-2</v>
      </c>
      <c r="I25" s="22">
        <v>46121</v>
      </c>
      <c r="J25" s="23">
        <v>0.51041666666666696</v>
      </c>
      <c r="K25" s="203">
        <v>185</v>
      </c>
      <c r="L25" s="203">
        <v>27</v>
      </c>
      <c r="M25" s="203">
        <v>15</v>
      </c>
      <c r="N25" s="203">
        <v>27</v>
      </c>
      <c r="O25" s="40">
        <v>2148.5</v>
      </c>
      <c r="P25" s="204"/>
      <c r="R25" s="4"/>
    </row>
    <row r="26" spans="1:18">
      <c r="A26" s="78">
        <f t="shared" si="3"/>
        <v>18</v>
      </c>
      <c r="B26" s="74">
        <f t="shared" si="2"/>
        <v>46122</v>
      </c>
      <c r="C26" s="197" t="s">
        <v>234</v>
      </c>
      <c r="D26" s="197" t="s">
        <v>235</v>
      </c>
      <c r="E26" s="20">
        <v>46121</v>
      </c>
      <c r="F26" s="170" t="s">
        <v>134</v>
      </c>
      <c r="G26" s="22">
        <v>46121</v>
      </c>
      <c r="H26" s="23">
        <v>0.51041666666666696</v>
      </c>
      <c r="I26" s="22">
        <v>46122</v>
      </c>
      <c r="J26" s="23">
        <v>2.70833333333333E-2</v>
      </c>
      <c r="K26" s="203">
        <v>200</v>
      </c>
      <c r="L26" s="203">
        <v>27</v>
      </c>
      <c r="M26" s="203">
        <v>10</v>
      </c>
      <c r="N26" s="203">
        <v>27</v>
      </c>
      <c r="O26" s="40">
        <v>2896.1</v>
      </c>
      <c r="P26" s="204"/>
      <c r="R26" s="4"/>
    </row>
    <row r="27" spans="1:18">
      <c r="A27" s="78">
        <f t="shared" si="3"/>
        <v>19</v>
      </c>
      <c r="B27" s="74">
        <f t="shared" si="2"/>
        <v>46122</v>
      </c>
      <c r="C27" s="197" t="s">
        <v>230</v>
      </c>
      <c r="D27" s="197" t="s">
        <v>236</v>
      </c>
      <c r="E27" s="20">
        <v>46121</v>
      </c>
      <c r="F27" s="170" t="s">
        <v>134</v>
      </c>
      <c r="G27" s="22">
        <v>46122</v>
      </c>
      <c r="H27" s="23">
        <v>2.70833333333333E-2</v>
      </c>
      <c r="I27" s="22">
        <v>46122</v>
      </c>
      <c r="J27" s="23">
        <v>0.6</v>
      </c>
      <c r="K27" s="203">
        <v>190</v>
      </c>
      <c r="L27" s="203">
        <v>27</v>
      </c>
      <c r="M27" s="203">
        <v>15</v>
      </c>
      <c r="N27" s="203">
        <v>27</v>
      </c>
      <c r="O27" s="40">
        <v>2569.39</v>
      </c>
      <c r="P27" s="204"/>
      <c r="R27" s="4"/>
    </row>
    <row r="28" spans="1:18">
      <c r="A28" s="78">
        <f t="shared" si="3"/>
        <v>20</v>
      </c>
      <c r="B28" s="74">
        <f t="shared" si="2"/>
        <v>46123</v>
      </c>
      <c r="C28" s="197" t="s">
        <v>210</v>
      </c>
      <c r="D28" s="197" t="s">
        <v>237</v>
      </c>
      <c r="E28" s="20">
        <v>46122</v>
      </c>
      <c r="F28" s="170" t="s">
        <v>134</v>
      </c>
      <c r="G28" s="22">
        <v>46122</v>
      </c>
      <c r="H28" s="23">
        <v>0.6</v>
      </c>
      <c r="I28" s="22">
        <v>46123</v>
      </c>
      <c r="J28" s="23">
        <v>0.13750000000000001</v>
      </c>
      <c r="K28" s="203">
        <v>205</v>
      </c>
      <c r="L28" s="203">
        <v>27</v>
      </c>
      <c r="M28" s="203">
        <v>10</v>
      </c>
      <c r="N28" s="203">
        <v>27</v>
      </c>
      <c r="O28" s="40">
        <v>2507.7399999999998</v>
      </c>
      <c r="P28" s="204"/>
      <c r="R28" s="4"/>
    </row>
    <row r="29" spans="1:18">
      <c r="A29" s="78">
        <f t="shared" si="3"/>
        <v>21</v>
      </c>
      <c r="B29" s="74">
        <f t="shared" si="2"/>
        <v>46123</v>
      </c>
      <c r="C29" s="199" t="s">
        <v>218</v>
      </c>
      <c r="D29" s="197" t="s">
        <v>238</v>
      </c>
      <c r="E29" s="20">
        <v>46122</v>
      </c>
      <c r="F29" s="170" t="s">
        <v>134</v>
      </c>
      <c r="G29" s="22">
        <v>46123</v>
      </c>
      <c r="H29" s="23">
        <v>0.13750000000000001</v>
      </c>
      <c r="I29" s="22">
        <v>46123</v>
      </c>
      <c r="J29" s="23">
        <v>0.60416666666666696</v>
      </c>
      <c r="K29" s="203">
        <v>190</v>
      </c>
      <c r="L29" s="203">
        <v>27</v>
      </c>
      <c r="M29" s="203">
        <v>15</v>
      </c>
      <c r="N29" s="203">
        <v>27</v>
      </c>
      <c r="O29" s="40">
        <v>2657.67</v>
      </c>
      <c r="P29" s="204"/>
      <c r="R29" s="4"/>
    </row>
    <row r="30" spans="1:18">
      <c r="A30" s="78">
        <f t="shared" si="3"/>
        <v>22</v>
      </c>
      <c r="B30" s="74">
        <f t="shared" si="2"/>
        <v>46125</v>
      </c>
      <c r="C30" s="197" t="s">
        <v>239</v>
      </c>
      <c r="D30" s="197" t="s">
        <v>240</v>
      </c>
      <c r="E30" s="20">
        <v>46122</v>
      </c>
      <c r="F30" s="170" t="s">
        <v>134</v>
      </c>
      <c r="G30" s="22">
        <v>46123</v>
      </c>
      <c r="H30" s="23">
        <v>0.60416666666666696</v>
      </c>
      <c r="I30" s="22">
        <v>46125</v>
      </c>
      <c r="J30" s="23">
        <v>6.9444444444444406E-2</v>
      </c>
      <c r="K30" s="203">
        <v>200</v>
      </c>
      <c r="L30" s="203">
        <v>27</v>
      </c>
      <c r="M30" s="203">
        <v>20</v>
      </c>
      <c r="N30" s="203">
        <v>27</v>
      </c>
      <c r="O30" s="40">
        <v>2920.31</v>
      </c>
      <c r="P30" s="204"/>
      <c r="R30" s="4"/>
    </row>
    <row r="31" spans="1:18">
      <c r="A31" s="78">
        <f t="shared" si="3"/>
        <v>23</v>
      </c>
      <c r="B31" s="74">
        <f t="shared" si="2"/>
        <v>46125</v>
      </c>
      <c r="C31" s="197" t="s">
        <v>241</v>
      </c>
      <c r="D31" s="197" t="s">
        <v>242</v>
      </c>
      <c r="E31" s="20">
        <v>46123</v>
      </c>
      <c r="F31" s="170" t="s">
        <v>134</v>
      </c>
      <c r="G31" s="22">
        <v>46125</v>
      </c>
      <c r="H31" s="23">
        <v>6.9444444444444406E-2</v>
      </c>
      <c r="I31" s="22">
        <v>46125</v>
      </c>
      <c r="J31" s="23">
        <v>0.60277777777777797</v>
      </c>
      <c r="K31" s="203">
        <v>180</v>
      </c>
      <c r="L31" s="203">
        <v>27</v>
      </c>
      <c r="M31" s="203">
        <v>15</v>
      </c>
      <c r="N31" s="203">
        <v>27</v>
      </c>
      <c r="O31" s="40">
        <v>2306.8200000000002</v>
      </c>
      <c r="P31" s="204"/>
      <c r="R31" s="4"/>
    </row>
    <row r="32" spans="1:18">
      <c r="A32" s="78">
        <f t="shared" ref="A32:A62" si="4">A31+1</f>
        <v>24</v>
      </c>
      <c r="B32" s="74">
        <f t="shared" ref="B32:B38" si="5">I32</f>
        <v>46126</v>
      </c>
      <c r="C32" s="197" t="s">
        <v>206</v>
      </c>
      <c r="D32" s="197" t="s">
        <v>243</v>
      </c>
      <c r="E32" s="20">
        <v>46124</v>
      </c>
      <c r="F32" s="170" t="s">
        <v>134</v>
      </c>
      <c r="G32" s="22">
        <v>46125</v>
      </c>
      <c r="H32" s="23">
        <v>0.60277777777777797</v>
      </c>
      <c r="I32" s="22">
        <v>46126</v>
      </c>
      <c r="J32" s="23">
        <v>0.125</v>
      </c>
      <c r="K32" s="203">
        <v>200</v>
      </c>
      <c r="L32" s="203">
        <v>27</v>
      </c>
      <c r="M32" s="203">
        <v>20</v>
      </c>
      <c r="N32" s="203">
        <v>27</v>
      </c>
      <c r="O32" s="40">
        <v>2706.81</v>
      </c>
      <c r="P32" s="204"/>
      <c r="R32" s="4"/>
    </row>
    <row r="33" spans="1:22">
      <c r="A33" s="78">
        <f t="shared" si="4"/>
        <v>25</v>
      </c>
      <c r="B33" s="74">
        <f t="shared" si="5"/>
        <v>46126</v>
      </c>
      <c r="C33" s="197" t="s">
        <v>226</v>
      </c>
      <c r="D33" s="198" t="s">
        <v>244</v>
      </c>
      <c r="E33" s="20">
        <v>46125</v>
      </c>
      <c r="F33" s="170" t="s">
        <v>134</v>
      </c>
      <c r="G33" s="22">
        <v>46126</v>
      </c>
      <c r="H33" s="23">
        <v>0.125</v>
      </c>
      <c r="I33" s="22">
        <v>46126</v>
      </c>
      <c r="J33" s="23">
        <v>0.625</v>
      </c>
      <c r="K33" s="203">
        <v>170</v>
      </c>
      <c r="L33" s="203">
        <v>27</v>
      </c>
      <c r="M33" s="203">
        <v>20</v>
      </c>
      <c r="N33" s="203">
        <v>27</v>
      </c>
      <c r="O33" s="40">
        <v>2735.32</v>
      </c>
      <c r="P33" s="204"/>
      <c r="R33" s="4"/>
    </row>
    <row r="34" spans="1:22">
      <c r="A34" s="78">
        <f t="shared" si="4"/>
        <v>26</v>
      </c>
      <c r="B34" s="74">
        <f t="shared" si="5"/>
        <v>46127</v>
      </c>
      <c r="C34" s="197" t="s">
        <v>208</v>
      </c>
      <c r="D34" s="197" t="s">
        <v>245</v>
      </c>
      <c r="E34" s="20">
        <v>46125</v>
      </c>
      <c r="F34" s="170" t="s">
        <v>134</v>
      </c>
      <c r="G34" s="22">
        <v>46126</v>
      </c>
      <c r="H34" s="23">
        <v>0.625</v>
      </c>
      <c r="I34" s="22">
        <v>46127</v>
      </c>
      <c r="J34" s="23">
        <v>5.6944444444444402E-2</v>
      </c>
      <c r="K34" s="203">
        <v>180</v>
      </c>
      <c r="L34" s="203">
        <v>27</v>
      </c>
      <c r="M34" s="203">
        <v>15</v>
      </c>
      <c r="N34" s="203">
        <v>27</v>
      </c>
      <c r="O34" s="40">
        <v>2732.58</v>
      </c>
      <c r="P34" s="204"/>
      <c r="R34" s="4"/>
    </row>
    <row r="35" spans="1:22">
      <c r="A35" s="78">
        <f t="shared" si="4"/>
        <v>27</v>
      </c>
      <c r="B35" s="74">
        <f t="shared" si="5"/>
        <v>46127</v>
      </c>
      <c r="C35" s="197" t="s">
        <v>246</v>
      </c>
      <c r="D35" s="197" t="s">
        <v>247</v>
      </c>
      <c r="E35" s="20">
        <v>46126</v>
      </c>
      <c r="F35" s="170" t="s">
        <v>134</v>
      </c>
      <c r="G35" s="22">
        <v>46127</v>
      </c>
      <c r="H35" s="23">
        <v>5.6944444444444402E-2</v>
      </c>
      <c r="I35" s="22">
        <v>46127</v>
      </c>
      <c r="J35" s="23">
        <v>0.68402777777777801</v>
      </c>
      <c r="K35" s="203">
        <v>190</v>
      </c>
      <c r="L35" s="203">
        <v>27</v>
      </c>
      <c r="M35" s="203">
        <v>20</v>
      </c>
      <c r="N35" s="203">
        <v>27</v>
      </c>
      <c r="O35" s="40">
        <v>2901.18</v>
      </c>
      <c r="P35" s="204"/>
      <c r="R35" s="4"/>
    </row>
    <row r="36" spans="1:22">
      <c r="A36" s="78">
        <f t="shared" si="4"/>
        <v>28</v>
      </c>
      <c r="B36" s="74">
        <f t="shared" si="5"/>
        <v>46128</v>
      </c>
      <c r="C36" s="198" t="s">
        <v>248</v>
      </c>
      <c r="D36" s="197" t="s">
        <v>302</v>
      </c>
      <c r="E36" s="20">
        <v>46126</v>
      </c>
      <c r="F36" s="170" t="s">
        <v>134</v>
      </c>
      <c r="G36" s="22">
        <v>46127</v>
      </c>
      <c r="H36" s="23">
        <v>0.68402777777777801</v>
      </c>
      <c r="I36" s="22">
        <v>46128</v>
      </c>
      <c r="J36" s="23">
        <v>0.27083333333333298</v>
      </c>
      <c r="K36" s="203">
        <v>195</v>
      </c>
      <c r="L36" s="203">
        <v>27</v>
      </c>
      <c r="M36" s="203">
        <v>15</v>
      </c>
      <c r="N36" s="203">
        <v>27</v>
      </c>
      <c r="O36" s="40">
        <v>3014.09</v>
      </c>
      <c r="P36" s="204"/>
      <c r="R36" s="4"/>
      <c r="U36" s="4"/>
    </row>
    <row r="37" spans="1:22">
      <c r="A37" s="78">
        <f t="shared" si="4"/>
        <v>29</v>
      </c>
      <c r="B37" s="74">
        <f t="shared" si="5"/>
        <v>46128</v>
      </c>
      <c r="C37" s="197" t="s">
        <v>226</v>
      </c>
      <c r="D37" s="197" t="s">
        <v>303</v>
      </c>
      <c r="E37" s="20">
        <v>46127</v>
      </c>
      <c r="F37" s="170" t="s">
        <v>134</v>
      </c>
      <c r="G37" s="22">
        <v>46128</v>
      </c>
      <c r="H37" s="23">
        <v>0.27083333333333298</v>
      </c>
      <c r="I37" s="22">
        <v>46128</v>
      </c>
      <c r="J37" s="23">
        <v>0.843055555555556</v>
      </c>
      <c r="K37" s="203">
        <v>185</v>
      </c>
      <c r="L37" s="203">
        <v>27</v>
      </c>
      <c r="M37" s="203">
        <v>15</v>
      </c>
      <c r="N37" s="203">
        <v>27</v>
      </c>
      <c r="O37" s="40">
        <v>2704.99</v>
      </c>
      <c r="P37" s="204"/>
      <c r="R37" s="4"/>
      <c r="U37" s="4"/>
      <c r="V37" s="40"/>
    </row>
    <row r="38" spans="1:22">
      <c r="A38" s="78">
        <f t="shared" si="4"/>
        <v>30</v>
      </c>
      <c r="B38" s="74">
        <f t="shared" si="5"/>
        <v>46129</v>
      </c>
      <c r="C38" s="197" t="s">
        <v>249</v>
      </c>
      <c r="D38" s="554" t="s">
        <v>304</v>
      </c>
      <c r="E38" s="20">
        <v>46128</v>
      </c>
      <c r="F38" s="170" t="s">
        <v>134</v>
      </c>
      <c r="G38" s="22">
        <v>46128</v>
      </c>
      <c r="H38" s="23">
        <v>0.843055555555556</v>
      </c>
      <c r="I38" s="22">
        <v>46129</v>
      </c>
      <c r="J38" s="23">
        <v>0.44305555555555554</v>
      </c>
      <c r="K38" s="203">
        <v>185</v>
      </c>
      <c r="L38" s="203">
        <v>27</v>
      </c>
      <c r="M38" s="203">
        <v>15</v>
      </c>
      <c r="N38" s="203">
        <v>27</v>
      </c>
      <c r="O38" s="40">
        <v>3056.92</v>
      </c>
      <c r="P38" s="204"/>
      <c r="R38" s="40"/>
      <c r="U38" s="4"/>
    </row>
    <row r="39" spans="1:22">
      <c r="A39" s="78">
        <f t="shared" si="4"/>
        <v>31</v>
      </c>
      <c r="B39" s="74">
        <f t="shared" ref="B39" si="6">I39</f>
        <v>46129</v>
      </c>
      <c r="C39" s="554" t="s">
        <v>206</v>
      </c>
      <c r="D39" s="197" t="s">
        <v>305</v>
      </c>
      <c r="E39" s="20">
        <v>46129</v>
      </c>
      <c r="F39" s="170" t="s">
        <v>134</v>
      </c>
      <c r="G39" s="22">
        <v>46129</v>
      </c>
      <c r="H39" s="23">
        <v>0.44305555555555598</v>
      </c>
      <c r="I39" s="22">
        <v>46129</v>
      </c>
      <c r="J39" s="23">
        <v>0.94791666666666663</v>
      </c>
      <c r="K39" s="203">
        <v>185</v>
      </c>
      <c r="L39" s="203">
        <v>27</v>
      </c>
      <c r="M39" s="203">
        <v>15</v>
      </c>
      <c r="N39" s="203">
        <v>27</v>
      </c>
      <c r="O39" s="40">
        <v>2588.87</v>
      </c>
      <c r="P39" s="204"/>
      <c r="R39" s="4"/>
      <c r="U39" s="4"/>
    </row>
    <row r="40" spans="1:22">
      <c r="A40" s="78">
        <f t="shared" si="4"/>
        <v>32</v>
      </c>
      <c r="B40" s="74">
        <f t="shared" ref="B40:B48" si="7">I40</f>
        <v>46130</v>
      </c>
      <c r="C40" s="197" t="s">
        <v>220</v>
      </c>
      <c r="D40" s="197" t="s">
        <v>250</v>
      </c>
      <c r="E40" s="20">
        <v>46129</v>
      </c>
      <c r="F40" s="170" t="s">
        <v>134</v>
      </c>
      <c r="G40" s="22">
        <v>46129</v>
      </c>
      <c r="H40" s="23">
        <v>0.94791666666666696</v>
      </c>
      <c r="I40" s="22">
        <v>46130</v>
      </c>
      <c r="J40" s="23">
        <v>0.43402777777777773</v>
      </c>
      <c r="K40" s="203">
        <v>185</v>
      </c>
      <c r="L40" s="203">
        <v>27</v>
      </c>
      <c r="M40" s="203">
        <v>15</v>
      </c>
      <c r="N40" s="203">
        <v>27</v>
      </c>
      <c r="O40" s="40">
        <v>2831.01</v>
      </c>
      <c r="P40" s="204"/>
      <c r="R40" s="4"/>
      <c r="U40" s="4"/>
    </row>
    <row r="41" spans="1:22">
      <c r="A41" s="78">
        <f t="shared" si="4"/>
        <v>33</v>
      </c>
      <c r="B41" s="74">
        <f t="shared" si="7"/>
        <v>46131</v>
      </c>
      <c r="C41" s="554" t="s">
        <v>251</v>
      </c>
      <c r="D41" s="554" t="s">
        <v>252</v>
      </c>
      <c r="E41" s="20">
        <v>46130</v>
      </c>
      <c r="F41" s="170" t="s">
        <v>135</v>
      </c>
      <c r="G41" s="22">
        <v>46130</v>
      </c>
      <c r="H41" s="23">
        <v>0.43402777777777773</v>
      </c>
      <c r="I41" s="22">
        <v>46131</v>
      </c>
      <c r="J41" s="23">
        <v>0.34722222222222227</v>
      </c>
      <c r="K41" s="203">
        <v>185</v>
      </c>
      <c r="L41" s="203">
        <v>27</v>
      </c>
      <c r="M41" s="203">
        <v>15</v>
      </c>
      <c r="N41" s="203">
        <v>27</v>
      </c>
      <c r="O41" s="40">
        <v>2560.44</v>
      </c>
      <c r="P41" s="204"/>
      <c r="R41" s="4"/>
      <c r="U41" s="4"/>
    </row>
    <row r="42" spans="1:22">
      <c r="A42" s="78">
        <f t="shared" si="4"/>
        <v>34</v>
      </c>
      <c r="B42" s="74">
        <f t="shared" si="7"/>
        <v>46131</v>
      </c>
      <c r="C42" s="197" t="s">
        <v>212</v>
      </c>
      <c r="D42" s="197" t="s">
        <v>300</v>
      </c>
      <c r="E42" s="20">
        <v>46130</v>
      </c>
      <c r="F42" s="170" t="s">
        <v>134</v>
      </c>
      <c r="G42" s="22">
        <v>46131</v>
      </c>
      <c r="H42" s="23">
        <v>0.34722222222222227</v>
      </c>
      <c r="I42" s="22">
        <v>46131</v>
      </c>
      <c r="J42" s="23">
        <v>0.99791666666666667</v>
      </c>
      <c r="K42" s="203">
        <v>175</v>
      </c>
      <c r="L42" s="203">
        <v>27</v>
      </c>
      <c r="M42" s="203">
        <v>20</v>
      </c>
      <c r="N42" s="203">
        <v>27</v>
      </c>
      <c r="O42" s="40">
        <v>2470.4299999999998</v>
      </c>
      <c r="P42" s="204"/>
      <c r="R42" s="4"/>
      <c r="U42" s="4"/>
    </row>
    <row r="43" spans="1:22">
      <c r="A43" s="78">
        <f t="shared" si="4"/>
        <v>35</v>
      </c>
      <c r="B43" s="74">
        <f t="shared" si="7"/>
        <v>46132</v>
      </c>
      <c r="C43" s="197" t="s">
        <v>218</v>
      </c>
      <c r="D43" s="197" t="s">
        <v>301</v>
      </c>
      <c r="E43" s="20">
        <v>46130</v>
      </c>
      <c r="F43" s="170" t="s">
        <v>134</v>
      </c>
      <c r="G43" s="22">
        <v>46131</v>
      </c>
      <c r="H43" s="23">
        <v>0.99791666666666667</v>
      </c>
      <c r="I43" s="22">
        <v>46132</v>
      </c>
      <c r="J43" s="23">
        <v>0.5541666666666667</v>
      </c>
      <c r="K43" s="203">
        <v>185</v>
      </c>
      <c r="L43" s="203">
        <v>27</v>
      </c>
      <c r="M43" s="203">
        <v>15</v>
      </c>
      <c r="N43" s="203">
        <v>27</v>
      </c>
      <c r="O43" s="40">
        <v>2669.95</v>
      </c>
      <c r="P43" s="204"/>
      <c r="R43" s="4"/>
      <c r="U43" s="4"/>
    </row>
    <row r="44" spans="1:22">
      <c r="A44" s="78">
        <f t="shared" si="4"/>
        <v>36</v>
      </c>
      <c r="B44" s="74">
        <f t="shared" si="7"/>
        <v>46133</v>
      </c>
      <c r="C44" s="197" t="s">
        <v>306</v>
      </c>
      <c r="D44" s="197" t="s">
        <v>308</v>
      </c>
      <c r="E44" s="20">
        <v>46131</v>
      </c>
      <c r="F44" s="170" t="s">
        <v>134</v>
      </c>
      <c r="G44" s="22">
        <v>46132</v>
      </c>
      <c r="H44" s="23">
        <v>0.5541666666666667</v>
      </c>
      <c r="I44" s="22">
        <v>46133</v>
      </c>
      <c r="J44" s="23">
        <v>8.4722222222222213E-2</v>
      </c>
      <c r="K44" s="203">
        <v>195</v>
      </c>
      <c r="L44" s="203">
        <v>27</v>
      </c>
      <c r="M44" s="203">
        <v>15</v>
      </c>
      <c r="N44" s="203">
        <v>27</v>
      </c>
      <c r="O44" s="40">
        <v>2677.67</v>
      </c>
      <c r="P44" s="204"/>
      <c r="R44" s="4"/>
      <c r="U44" s="4"/>
    </row>
    <row r="45" spans="1:22">
      <c r="A45" s="78">
        <f t="shared" si="4"/>
        <v>37</v>
      </c>
      <c r="B45" s="74">
        <f t="shared" si="7"/>
        <v>46133</v>
      </c>
      <c r="C45" s="197" t="s">
        <v>307</v>
      </c>
      <c r="D45" s="197" t="s">
        <v>309</v>
      </c>
      <c r="E45" s="20">
        <v>46132</v>
      </c>
      <c r="F45" s="170" t="s">
        <v>134</v>
      </c>
      <c r="G45" s="22">
        <v>46133</v>
      </c>
      <c r="H45" s="23">
        <v>8.4722222222222213E-2</v>
      </c>
      <c r="I45" s="22">
        <v>46133</v>
      </c>
      <c r="J45" s="23">
        <v>0.70416666666666661</v>
      </c>
      <c r="K45" s="203">
        <v>190</v>
      </c>
      <c r="L45" s="203">
        <v>27</v>
      </c>
      <c r="M45" s="203">
        <v>15</v>
      </c>
      <c r="N45" s="203">
        <v>27</v>
      </c>
      <c r="O45" s="40">
        <v>2705.94</v>
      </c>
      <c r="P45" s="204"/>
      <c r="R45" s="4"/>
      <c r="U45" s="4"/>
    </row>
    <row r="46" spans="1:22">
      <c r="A46" s="78">
        <f t="shared" si="4"/>
        <v>38</v>
      </c>
      <c r="B46" s="74">
        <f t="shared" si="7"/>
        <v>46134</v>
      </c>
      <c r="C46" s="197" t="s">
        <v>310</v>
      </c>
      <c r="D46" s="197" t="s">
        <v>311</v>
      </c>
      <c r="E46" s="20">
        <v>46132</v>
      </c>
      <c r="F46" s="170" t="s">
        <v>134</v>
      </c>
      <c r="G46" s="22">
        <v>46133</v>
      </c>
      <c r="H46" s="23">
        <v>0.70416666666666661</v>
      </c>
      <c r="I46" s="22">
        <v>46134</v>
      </c>
      <c r="J46" s="23">
        <v>0.33263888888888887</v>
      </c>
      <c r="K46" s="203">
        <v>190</v>
      </c>
      <c r="L46" s="203">
        <v>27</v>
      </c>
      <c r="M46" s="203">
        <v>15</v>
      </c>
      <c r="N46" s="203">
        <v>27</v>
      </c>
      <c r="O46" s="40">
        <v>2462.4899999999998</v>
      </c>
      <c r="P46" s="204"/>
      <c r="R46" s="4"/>
      <c r="U46" s="4"/>
    </row>
    <row r="47" spans="1:22">
      <c r="A47" s="78">
        <f t="shared" si="4"/>
        <v>39</v>
      </c>
      <c r="B47" s="74">
        <f t="shared" si="7"/>
        <v>46134</v>
      </c>
      <c r="C47" s="197" t="s">
        <v>306</v>
      </c>
      <c r="D47" s="197" t="s">
        <v>313</v>
      </c>
      <c r="E47" s="20">
        <v>46133</v>
      </c>
      <c r="F47" s="170" t="s">
        <v>134</v>
      </c>
      <c r="G47" s="22">
        <v>46134</v>
      </c>
      <c r="H47" s="23">
        <v>0.33263888888888887</v>
      </c>
      <c r="I47" s="22">
        <v>46134</v>
      </c>
      <c r="J47" s="23">
        <v>0.79652777777777783</v>
      </c>
      <c r="K47" s="203">
        <v>170</v>
      </c>
      <c r="L47" s="203">
        <v>27</v>
      </c>
      <c r="M47" s="203">
        <v>15</v>
      </c>
      <c r="N47" s="203">
        <v>27</v>
      </c>
      <c r="O47" s="40">
        <v>2800.15</v>
      </c>
      <c r="P47" s="204"/>
      <c r="R47" s="4"/>
      <c r="U47" s="4"/>
    </row>
    <row r="48" spans="1:22">
      <c r="A48" s="78">
        <f t="shared" si="4"/>
        <v>40</v>
      </c>
      <c r="B48" s="74">
        <f t="shared" si="7"/>
        <v>46135</v>
      </c>
      <c r="C48" s="197" t="s">
        <v>312</v>
      </c>
      <c r="D48" s="197" t="s">
        <v>314</v>
      </c>
      <c r="E48" s="20">
        <v>46134</v>
      </c>
      <c r="F48" s="170" t="s">
        <v>134</v>
      </c>
      <c r="G48" s="22">
        <v>46134</v>
      </c>
      <c r="H48" s="23">
        <v>0.79652777777777783</v>
      </c>
      <c r="I48" s="22">
        <v>46135</v>
      </c>
      <c r="J48" s="23">
        <v>0.28541666666666665</v>
      </c>
      <c r="K48" s="203">
        <v>190</v>
      </c>
      <c r="L48" s="203">
        <v>27</v>
      </c>
      <c r="M48" s="203">
        <v>20</v>
      </c>
      <c r="N48" s="203">
        <v>27</v>
      </c>
      <c r="O48" s="40">
        <v>2722.83</v>
      </c>
      <c r="P48" s="204"/>
      <c r="R48" s="4"/>
      <c r="U48" s="4"/>
    </row>
    <row r="49" spans="1:21">
      <c r="A49" s="78">
        <f t="shared" si="4"/>
        <v>41</v>
      </c>
      <c r="B49" s="74">
        <f t="shared" ref="B49:B50" si="8">I49</f>
        <v>46135</v>
      </c>
      <c r="C49" s="197" t="s">
        <v>226</v>
      </c>
      <c r="D49" s="197" t="s">
        <v>315</v>
      </c>
      <c r="E49" s="20">
        <v>46134</v>
      </c>
      <c r="F49" s="170" t="s">
        <v>134</v>
      </c>
      <c r="G49" s="22">
        <v>46135</v>
      </c>
      <c r="H49" s="23">
        <v>0.28541666666666665</v>
      </c>
      <c r="I49" s="22">
        <v>46135</v>
      </c>
      <c r="J49" s="23">
        <v>0.79166666666666663</v>
      </c>
      <c r="K49" s="203">
        <v>180</v>
      </c>
      <c r="L49" s="203">
        <v>27</v>
      </c>
      <c r="M49" s="203">
        <v>15</v>
      </c>
      <c r="N49" s="203">
        <v>27</v>
      </c>
      <c r="O49" s="40">
        <v>2148.5100000000002</v>
      </c>
      <c r="P49" s="204"/>
      <c r="R49" s="4"/>
      <c r="U49" s="4"/>
    </row>
    <row r="50" spans="1:21">
      <c r="A50" s="78">
        <f t="shared" si="4"/>
        <v>42</v>
      </c>
      <c r="B50" s="74">
        <f t="shared" si="8"/>
        <v>46136</v>
      </c>
      <c r="C50" s="197" t="s">
        <v>248</v>
      </c>
      <c r="D50" s="197" t="s">
        <v>316</v>
      </c>
      <c r="E50" s="20">
        <v>46135</v>
      </c>
      <c r="F50" s="170" t="s">
        <v>134</v>
      </c>
      <c r="G50" s="22">
        <v>46135</v>
      </c>
      <c r="H50" s="23">
        <v>0.79166666666666663</v>
      </c>
      <c r="I50" s="22">
        <v>46136</v>
      </c>
      <c r="J50" s="23">
        <v>0.28402777777777777</v>
      </c>
      <c r="K50" s="203">
        <v>190</v>
      </c>
      <c r="L50" s="203">
        <v>27</v>
      </c>
      <c r="M50" s="203">
        <v>15</v>
      </c>
      <c r="N50" s="203">
        <v>27</v>
      </c>
      <c r="O50" s="40">
        <v>2612.09</v>
      </c>
      <c r="P50" s="204"/>
      <c r="R50" s="4"/>
      <c r="S50" s="40"/>
      <c r="U50" s="4"/>
    </row>
    <row r="51" spans="1:21">
      <c r="A51" s="78">
        <f t="shared" si="4"/>
        <v>43</v>
      </c>
      <c r="B51" s="74">
        <f t="shared" ref="B51:B54" si="9">I51</f>
        <v>46136</v>
      </c>
      <c r="C51" s="197" t="s">
        <v>228</v>
      </c>
      <c r="D51" s="197" t="s">
        <v>317</v>
      </c>
      <c r="E51" s="20">
        <v>46135</v>
      </c>
      <c r="F51" s="170" t="s">
        <v>134</v>
      </c>
      <c r="G51" s="22">
        <v>46136</v>
      </c>
      <c r="H51" s="23">
        <v>0.28402777777777777</v>
      </c>
      <c r="I51" s="22">
        <v>46136</v>
      </c>
      <c r="J51" s="23">
        <v>0.73611111111111116</v>
      </c>
      <c r="K51" s="203">
        <v>190</v>
      </c>
      <c r="L51" s="203">
        <v>27</v>
      </c>
      <c r="M51" s="203">
        <v>20</v>
      </c>
      <c r="N51" s="203">
        <v>27</v>
      </c>
      <c r="O51" s="40">
        <v>2240.11</v>
      </c>
      <c r="P51" s="204"/>
      <c r="R51" s="4"/>
      <c r="S51" s="40"/>
      <c r="U51" s="4"/>
    </row>
    <row r="52" spans="1:21">
      <c r="A52" s="78">
        <f t="shared" si="4"/>
        <v>44</v>
      </c>
      <c r="B52" s="74">
        <f t="shared" si="9"/>
        <v>46137</v>
      </c>
      <c r="C52" s="197" t="s">
        <v>204</v>
      </c>
      <c r="D52" s="197" t="s">
        <v>318</v>
      </c>
      <c r="E52" s="20">
        <v>46136</v>
      </c>
      <c r="F52" s="170" t="s">
        <v>134</v>
      </c>
      <c r="G52" s="22">
        <v>46136</v>
      </c>
      <c r="H52" s="23">
        <v>0.73611111111111116</v>
      </c>
      <c r="I52" s="22">
        <v>46137</v>
      </c>
      <c r="J52" s="23">
        <v>0.28333333333333333</v>
      </c>
      <c r="K52" s="203">
        <v>200</v>
      </c>
      <c r="L52" s="203">
        <v>27</v>
      </c>
      <c r="M52" s="203">
        <v>25</v>
      </c>
      <c r="N52" s="203">
        <v>27</v>
      </c>
      <c r="O52" s="40">
        <v>2697.96</v>
      </c>
      <c r="P52" s="204"/>
      <c r="R52" s="4"/>
      <c r="S52" s="40"/>
      <c r="U52" s="4"/>
    </row>
    <row r="53" spans="1:21">
      <c r="A53" s="78">
        <f t="shared" si="4"/>
        <v>45</v>
      </c>
      <c r="B53" s="74">
        <f t="shared" si="9"/>
        <v>46137</v>
      </c>
      <c r="C53" s="197" t="s">
        <v>248</v>
      </c>
      <c r="D53" s="197" t="s">
        <v>320</v>
      </c>
      <c r="E53" s="20">
        <v>46136</v>
      </c>
      <c r="F53" s="170" t="s">
        <v>134</v>
      </c>
      <c r="G53" s="22">
        <v>46137</v>
      </c>
      <c r="H53" s="23">
        <v>0.28333333333333333</v>
      </c>
      <c r="I53" s="22">
        <v>46137</v>
      </c>
      <c r="J53" s="23">
        <v>0.77708333333333324</v>
      </c>
      <c r="K53" s="203">
        <v>180</v>
      </c>
      <c r="L53" s="203">
        <v>27</v>
      </c>
      <c r="M53" s="203">
        <v>15</v>
      </c>
      <c r="N53" s="203">
        <v>27</v>
      </c>
      <c r="O53" s="40">
        <v>2533.7199999999998</v>
      </c>
      <c r="P53" s="204"/>
      <c r="R53" s="4"/>
      <c r="U53" s="4"/>
    </row>
    <row r="54" spans="1:21">
      <c r="A54" s="78">
        <f t="shared" si="4"/>
        <v>46</v>
      </c>
      <c r="B54" s="74">
        <f t="shared" si="9"/>
        <v>46139</v>
      </c>
      <c r="C54" s="197" t="s">
        <v>224</v>
      </c>
      <c r="D54" s="197" t="s">
        <v>321</v>
      </c>
      <c r="E54" s="20">
        <v>46137</v>
      </c>
      <c r="F54" s="170" t="s">
        <v>134</v>
      </c>
      <c r="G54" s="22">
        <v>46137</v>
      </c>
      <c r="H54" s="23">
        <v>0.77708333333333324</v>
      </c>
      <c r="I54" s="22">
        <v>46139</v>
      </c>
      <c r="J54" s="23">
        <v>0.30555555555555552</v>
      </c>
      <c r="K54" s="203">
        <v>200</v>
      </c>
      <c r="L54" s="203">
        <v>27</v>
      </c>
      <c r="M54" s="203">
        <v>15</v>
      </c>
      <c r="N54" s="203">
        <v>27</v>
      </c>
      <c r="O54" s="4">
        <v>2724.08</v>
      </c>
      <c r="P54" s="204"/>
      <c r="R54" s="4"/>
      <c r="U54" s="4"/>
    </row>
    <row r="55" spans="1:21">
      <c r="A55" s="78">
        <f t="shared" si="4"/>
        <v>47</v>
      </c>
      <c r="B55" s="74">
        <f t="shared" ref="B55:B58" si="10">I55</f>
        <v>46139</v>
      </c>
      <c r="C55" s="197" t="s">
        <v>228</v>
      </c>
      <c r="D55" s="197" t="s">
        <v>323</v>
      </c>
      <c r="E55" s="20">
        <v>46137</v>
      </c>
      <c r="F55" s="170" t="s">
        <v>134</v>
      </c>
      <c r="G55" s="22">
        <v>46139</v>
      </c>
      <c r="H55" s="23">
        <v>0.30555555555555552</v>
      </c>
      <c r="I55" s="22">
        <v>46139</v>
      </c>
      <c r="J55" s="23">
        <v>0.89513888888888893</v>
      </c>
      <c r="K55" s="203">
        <v>185</v>
      </c>
      <c r="L55" s="203">
        <v>27</v>
      </c>
      <c r="M55" s="203">
        <v>10</v>
      </c>
      <c r="N55" s="203">
        <v>27</v>
      </c>
      <c r="O55" s="4">
        <v>2616.54</v>
      </c>
      <c r="P55" s="204"/>
      <c r="R55" s="4"/>
      <c r="U55" s="4"/>
    </row>
    <row r="56" spans="1:21">
      <c r="A56" s="78">
        <f t="shared" si="4"/>
        <v>48</v>
      </c>
      <c r="B56" s="74">
        <f t="shared" si="10"/>
        <v>46140</v>
      </c>
      <c r="C56" s="197" t="s">
        <v>310</v>
      </c>
      <c r="D56" s="197" t="s">
        <v>326</v>
      </c>
      <c r="E56" s="20">
        <v>46139</v>
      </c>
      <c r="F56" s="170" t="s">
        <v>134</v>
      </c>
      <c r="G56" s="22">
        <v>46140</v>
      </c>
      <c r="H56" s="23">
        <v>0.36805555555555558</v>
      </c>
      <c r="I56" s="22">
        <v>46140</v>
      </c>
      <c r="J56" s="23">
        <v>0.85416666666666663</v>
      </c>
      <c r="K56" s="203">
        <v>195</v>
      </c>
      <c r="L56" s="203">
        <v>27</v>
      </c>
      <c r="M56" s="203">
        <v>10</v>
      </c>
      <c r="N56" s="203">
        <v>27</v>
      </c>
      <c r="O56" s="40">
        <v>2815.18</v>
      </c>
      <c r="P56" s="204"/>
      <c r="R56" s="4"/>
      <c r="U56" s="4"/>
    </row>
    <row r="57" spans="1:21">
      <c r="A57" s="78">
        <f t="shared" si="4"/>
        <v>49</v>
      </c>
      <c r="B57" s="74">
        <f t="shared" si="10"/>
        <v>46141</v>
      </c>
      <c r="C57" s="197" t="s">
        <v>307</v>
      </c>
      <c r="D57" s="197" t="s">
        <v>327</v>
      </c>
      <c r="E57" s="20">
        <v>46139</v>
      </c>
      <c r="F57" s="170" t="s">
        <v>134</v>
      </c>
      <c r="G57" s="22">
        <v>46140</v>
      </c>
      <c r="H57" s="23">
        <v>0.85416666666666663</v>
      </c>
      <c r="I57" s="22">
        <v>46141</v>
      </c>
      <c r="J57" s="23">
        <v>0.3125</v>
      </c>
      <c r="K57" s="203">
        <v>195</v>
      </c>
      <c r="L57" s="203">
        <v>27</v>
      </c>
      <c r="M57" s="203">
        <v>15</v>
      </c>
      <c r="N57" s="203">
        <v>27</v>
      </c>
      <c r="O57" s="40">
        <v>2670.29</v>
      </c>
      <c r="P57" s="204"/>
      <c r="R57" s="4"/>
      <c r="U57" s="4"/>
    </row>
    <row r="58" spans="1:21">
      <c r="A58" s="78">
        <f t="shared" si="4"/>
        <v>50</v>
      </c>
      <c r="B58" s="74">
        <f t="shared" si="10"/>
        <v>46141</v>
      </c>
      <c r="C58" s="197" t="s">
        <v>204</v>
      </c>
      <c r="D58" s="198" t="s">
        <v>328</v>
      </c>
      <c r="E58" s="20">
        <v>46139</v>
      </c>
      <c r="F58" s="170" t="s">
        <v>134</v>
      </c>
      <c r="G58" s="22">
        <v>46141</v>
      </c>
      <c r="H58" s="23">
        <v>0.3125</v>
      </c>
      <c r="I58" s="22">
        <v>46141</v>
      </c>
      <c r="J58" s="23">
        <v>0.80069444444444438</v>
      </c>
      <c r="K58" s="203">
        <v>190</v>
      </c>
      <c r="L58" s="203">
        <v>27</v>
      </c>
      <c r="M58" s="203">
        <v>15</v>
      </c>
      <c r="N58" s="203">
        <v>27</v>
      </c>
      <c r="O58" s="40">
        <v>2911.4</v>
      </c>
      <c r="P58" s="204"/>
      <c r="R58" s="4"/>
      <c r="U58" s="4"/>
    </row>
    <row r="59" spans="1:21">
      <c r="A59" s="78">
        <f t="shared" si="4"/>
        <v>51</v>
      </c>
      <c r="B59" s="74">
        <f t="shared" ref="B59:B62" si="11">I59</f>
        <v>46142</v>
      </c>
      <c r="C59" s="197" t="s">
        <v>249</v>
      </c>
      <c r="D59" s="197" t="s">
        <v>335</v>
      </c>
      <c r="E59" s="20">
        <v>46140</v>
      </c>
      <c r="F59" s="170" t="s">
        <v>134</v>
      </c>
      <c r="G59" s="22">
        <v>46141</v>
      </c>
      <c r="H59" s="23">
        <v>0.80069444444444438</v>
      </c>
      <c r="I59" s="22">
        <v>46142</v>
      </c>
      <c r="J59" s="23">
        <v>0.28125</v>
      </c>
      <c r="K59" s="203">
        <v>195</v>
      </c>
      <c r="L59" s="203">
        <v>27</v>
      </c>
      <c r="M59" s="203">
        <v>15</v>
      </c>
      <c r="N59" s="203">
        <v>27</v>
      </c>
      <c r="O59" s="40">
        <v>2451.38</v>
      </c>
      <c r="P59" s="204"/>
      <c r="R59" s="4"/>
      <c r="S59" s="100"/>
      <c r="U59" s="4"/>
    </row>
    <row r="60" spans="1:21">
      <c r="A60" s="78">
        <f t="shared" si="4"/>
        <v>52</v>
      </c>
      <c r="B60" s="74">
        <f t="shared" si="11"/>
        <v>46142</v>
      </c>
      <c r="C60" s="197" t="s">
        <v>246</v>
      </c>
      <c r="D60" s="197" t="s">
        <v>336</v>
      </c>
      <c r="E60" s="20">
        <v>46140</v>
      </c>
      <c r="F60" s="170" t="s">
        <v>134</v>
      </c>
      <c r="G60" s="22">
        <v>46141</v>
      </c>
      <c r="H60" s="23">
        <v>0.80069444444444438</v>
      </c>
      <c r="I60" s="22">
        <v>46142</v>
      </c>
      <c r="J60" s="23">
        <v>0.28125</v>
      </c>
      <c r="K60" s="203">
        <v>195</v>
      </c>
      <c r="L60" s="203">
        <v>27</v>
      </c>
      <c r="M60" s="203">
        <v>15</v>
      </c>
      <c r="N60" s="203">
        <v>27</v>
      </c>
      <c r="O60" s="40">
        <v>2867.67</v>
      </c>
      <c r="P60" s="204"/>
      <c r="R60" s="4"/>
      <c r="S60" s="100"/>
      <c r="U60" s="4"/>
    </row>
    <row r="61" spans="1:21">
      <c r="A61" s="78">
        <f t="shared" si="4"/>
        <v>53</v>
      </c>
      <c r="B61" s="74">
        <f t="shared" si="11"/>
        <v>46142</v>
      </c>
      <c r="C61" s="197" t="s">
        <v>204</v>
      </c>
      <c r="D61" s="197" t="s">
        <v>337</v>
      </c>
      <c r="E61" s="20">
        <v>46141</v>
      </c>
      <c r="F61" s="170" t="s">
        <v>134</v>
      </c>
      <c r="G61" s="22">
        <v>46142</v>
      </c>
      <c r="H61" s="23">
        <v>0.28125</v>
      </c>
      <c r="I61" s="22">
        <v>46142</v>
      </c>
      <c r="J61" s="23">
        <v>0.72916666666666663</v>
      </c>
      <c r="K61" s="203">
        <v>175</v>
      </c>
      <c r="L61" s="203">
        <v>27</v>
      </c>
      <c r="M61" s="203">
        <v>15</v>
      </c>
      <c r="N61" s="203">
        <v>27</v>
      </c>
      <c r="O61" s="40">
        <v>2768.17</v>
      </c>
      <c r="P61" s="204"/>
      <c r="R61" s="4"/>
      <c r="S61" s="100"/>
      <c r="U61" s="4"/>
    </row>
    <row r="62" spans="1:21">
      <c r="A62" s="78">
        <f t="shared" si="4"/>
        <v>54</v>
      </c>
      <c r="B62" s="74">
        <f t="shared" si="11"/>
        <v>46142</v>
      </c>
      <c r="C62" s="197" t="s">
        <v>312</v>
      </c>
      <c r="D62" s="197" t="s">
        <v>338</v>
      </c>
      <c r="E62" s="20">
        <v>46142</v>
      </c>
      <c r="F62" s="170" t="s">
        <v>134</v>
      </c>
      <c r="G62" s="22">
        <v>46142</v>
      </c>
      <c r="H62" s="23">
        <v>0.72916666666666663</v>
      </c>
      <c r="I62" s="22">
        <v>46142</v>
      </c>
      <c r="J62" s="23">
        <v>0.90486111111111101</v>
      </c>
      <c r="K62" s="203">
        <v>190</v>
      </c>
      <c r="L62" s="203">
        <v>27</v>
      </c>
      <c r="M62" s="203">
        <v>135</v>
      </c>
      <c r="N62" s="203">
        <v>27</v>
      </c>
      <c r="O62" s="40">
        <v>3087.38</v>
      </c>
      <c r="P62" s="204"/>
      <c r="R62" s="4"/>
      <c r="S62" s="100"/>
      <c r="U62" s="4"/>
    </row>
    <row r="63" spans="1:21">
      <c r="A63" s="78"/>
      <c r="B63" s="74"/>
      <c r="C63" s="197"/>
      <c r="D63" s="197"/>
      <c r="E63" s="20"/>
      <c r="F63" s="170"/>
      <c r="G63" s="22"/>
      <c r="H63" s="23"/>
      <c r="I63" s="22"/>
      <c r="J63" s="23"/>
      <c r="K63" s="203"/>
      <c r="L63" s="203"/>
      <c r="M63" s="203"/>
      <c r="N63" s="203"/>
      <c r="O63" s="40"/>
      <c r="P63" s="204"/>
      <c r="R63" s="4"/>
      <c r="S63" s="100"/>
      <c r="U63" s="4"/>
    </row>
    <row r="64" spans="1:21">
      <c r="A64" s="78"/>
      <c r="B64" s="74"/>
      <c r="C64" s="197"/>
      <c r="D64" s="197"/>
      <c r="E64" s="20"/>
      <c r="F64" s="170"/>
      <c r="G64" s="22"/>
      <c r="H64" s="23"/>
      <c r="I64" s="22"/>
      <c r="J64" s="23"/>
      <c r="K64" s="203"/>
      <c r="L64" s="203"/>
      <c r="M64" s="203"/>
      <c r="N64" s="203"/>
      <c r="O64" s="40"/>
      <c r="P64" s="204"/>
      <c r="R64" s="4"/>
      <c r="S64" s="100"/>
      <c r="U64" s="4"/>
    </row>
    <row r="65" spans="1:21">
      <c r="A65" s="78"/>
      <c r="B65" s="74"/>
      <c r="C65" s="197"/>
      <c r="D65" s="197"/>
      <c r="E65" s="20"/>
      <c r="F65" s="170"/>
      <c r="G65" s="22"/>
      <c r="H65" s="23"/>
      <c r="I65" s="22"/>
      <c r="J65" s="23"/>
      <c r="K65" s="203"/>
      <c r="L65" s="203"/>
      <c r="M65" s="203"/>
      <c r="N65" s="203"/>
      <c r="O65" s="40"/>
      <c r="P65" s="204"/>
      <c r="R65" s="4"/>
      <c r="S65" s="100"/>
      <c r="U65" s="4"/>
    </row>
    <row r="66" spans="1:21">
      <c r="A66" s="78"/>
      <c r="B66" s="74"/>
      <c r="C66" s="197"/>
      <c r="D66" s="197"/>
      <c r="E66" s="20"/>
      <c r="F66" s="170"/>
      <c r="G66" s="22"/>
      <c r="H66" s="23"/>
      <c r="I66" s="22"/>
      <c r="J66" s="23"/>
      <c r="K66" s="203"/>
      <c r="L66" s="203"/>
      <c r="M66" s="203"/>
      <c r="N66" s="203"/>
      <c r="O66" s="40"/>
      <c r="P66" s="204"/>
      <c r="R66" s="4"/>
      <c r="S66" s="100"/>
      <c r="U66" s="4"/>
    </row>
    <row r="67" spans="1:21">
      <c r="A67" s="78"/>
      <c r="B67" s="74"/>
      <c r="C67" s="197"/>
      <c r="D67" s="197"/>
      <c r="E67" s="20"/>
      <c r="F67" s="165"/>
      <c r="G67" s="22"/>
      <c r="H67" s="23"/>
      <c r="I67" s="22"/>
      <c r="J67" s="23"/>
      <c r="K67" s="23"/>
      <c r="L67" s="23"/>
      <c r="M67" s="201"/>
      <c r="N67" s="201"/>
      <c r="O67" s="40"/>
      <c r="P67" s="205"/>
    </row>
    <row r="68" spans="1:21">
      <c r="A68" s="24" t="s">
        <v>7</v>
      </c>
      <c r="B68" s="25"/>
      <c r="C68" s="25"/>
      <c r="D68" s="25"/>
      <c r="E68" s="25"/>
      <c r="F68" s="25"/>
      <c r="G68" s="25"/>
      <c r="H68" s="27"/>
      <c r="I68" s="25"/>
      <c r="J68" s="27"/>
      <c r="K68" s="27"/>
      <c r="L68" s="27"/>
      <c r="M68" s="42"/>
      <c r="N68" s="42"/>
      <c r="O68" s="43">
        <f>SUM(O8:O67)</f>
        <v>147345.53321428571</v>
      </c>
      <c r="P68" s="206"/>
    </row>
  </sheetData>
  <autoFilter ref="A1:P58"/>
  <mergeCells count="13">
    <mergeCell ref="F5:F7"/>
    <mergeCell ref="O5:O7"/>
    <mergeCell ref="P5:P7"/>
    <mergeCell ref="A5:A7"/>
    <mergeCell ref="B5:B7"/>
    <mergeCell ref="C5:C7"/>
    <mergeCell ref="D5:D7"/>
    <mergeCell ref="E5:E7"/>
    <mergeCell ref="G5:N5"/>
    <mergeCell ref="G6:H6"/>
    <mergeCell ref="I6:J6"/>
    <mergeCell ref="K6:L6"/>
    <mergeCell ref="M6:N6"/>
  </mergeCells>
  <hyperlinks>
    <hyperlink ref="O2" location="'Summary sales'!A1" display="SUMMARY"/>
  </hyperlinks>
  <pageMargins left="0.7" right="0.7" top="0.75" bottom="0.75" header="0.3" footer="0.3"/>
  <pageSetup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zoomScale="85" zoomScaleNormal="85" workbookViewId="0">
      <pane xSplit="2" ySplit="7" topLeftCell="C23" activePane="bottomRight" state="frozen"/>
      <selection pane="topRight"/>
      <selection pane="bottomLeft"/>
      <selection pane="bottomRight" activeCell="C42" sqref="C42"/>
    </sheetView>
  </sheetViews>
  <sheetFormatPr defaultColWidth="9.140625" defaultRowHeight="15"/>
  <cols>
    <col min="1" max="3" width="9.140625" style="1"/>
    <col min="4" max="4" width="7.7109375" style="1" customWidth="1"/>
    <col min="5" max="5" width="9.140625" style="1"/>
    <col min="6" max="6" width="7.7109375" style="1" customWidth="1"/>
    <col min="7" max="9" width="9.140625" style="1"/>
    <col min="10" max="10" width="15.7109375" style="4" customWidth="1"/>
    <col min="11" max="11" width="12.7109375" style="69" customWidth="1"/>
    <col min="12" max="12" width="12.140625" style="4" customWidth="1"/>
    <col min="13" max="13" width="15.28515625" style="1" customWidth="1"/>
    <col min="14" max="14" width="11.85546875" style="1" customWidth="1"/>
    <col min="15" max="15" width="65" style="1" customWidth="1"/>
    <col min="16" max="16384" width="9.140625" style="1"/>
  </cols>
  <sheetData>
    <row r="1" spans="1:15">
      <c r="D1" s="149" t="s">
        <v>253</v>
      </c>
      <c r="F1" s="9"/>
      <c r="G1" s="9"/>
      <c r="H1" s="9"/>
      <c r="I1" s="9"/>
      <c r="J1" s="190"/>
      <c r="K1" s="191"/>
      <c r="L1" s="190"/>
      <c r="M1" s="9"/>
      <c r="N1" s="9"/>
      <c r="O1" s="9"/>
    </row>
    <row r="2" spans="1:15">
      <c r="D2" s="149" t="s">
        <v>254</v>
      </c>
      <c r="F2" s="9"/>
      <c r="G2" s="9"/>
      <c r="H2" s="9"/>
      <c r="I2" s="9"/>
      <c r="J2" s="54" t="s">
        <v>255</v>
      </c>
      <c r="K2" s="192"/>
      <c r="L2" s="193">
        <f>SUM(L8:L37)</f>
        <v>23605.545999999973</v>
      </c>
      <c r="M2" s="9"/>
      <c r="N2" s="9"/>
      <c r="O2" s="98" t="s">
        <v>151</v>
      </c>
    </row>
    <row r="3" spans="1:15">
      <c r="D3" s="150" t="str">
        <f>IDP!C3</f>
        <v>Bulan April 2026</v>
      </c>
      <c r="F3" s="9"/>
      <c r="G3" s="9"/>
      <c r="H3" s="9"/>
      <c r="I3" s="9"/>
      <c r="J3" s="190"/>
      <c r="K3" s="191"/>
      <c r="L3" s="190"/>
      <c r="M3" s="9"/>
      <c r="N3" s="9"/>
      <c r="O3" s="9"/>
    </row>
    <row r="4" spans="1:15">
      <c r="B4" s="9"/>
      <c r="C4" s="9"/>
      <c r="D4" s="151">
        <f>IDP!C4</f>
        <v>46113</v>
      </c>
      <c r="E4" s="9"/>
      <c r="F4" s="9"/>
      <c r="G4" s="9"/>
      <c r="H4" s="9"/>
      <c r="I4" s="9"/>
      <c r="J4" s="190"/>
      <c r="K4" s="191"/>
      <c r="L4" s="190"/>
      <c r="M4" s="9"/>
      <c r="N4" s="9"/>
      <c r="O4" s="9"/>
    </row>
    <row r="5" spans="1:15" ht="15" customHeight="1">
      <c r="A5" s="716" t="s">
        <v>256</v>
      </c>
      <c r="B5" s="716" t="s">
        <v>257</v>
      </c>
      <c r="C5" s="719" t="s">
        <v>258</v>
      </c>
      <c r="D5" s="711" t="s">
        <v>198</v>
      </c>
      <c r="E5" s="712"/>
      <c r="F5" s="712"/>
      <c r="G5" s="713"/>
      <c r="H5" s="703" t="s">
        <v>259</v>
      </c>
      <c r="I5" s="704"/>
      <c r="J5" s="707" t="s">
        <v>156</v>
      </c>
      <c r="K5" s="708"/>
      <c r="L5" s="694" t="s">
        <v>260</v>
      </c>
      <c r="M5" s="697" t="s">
        <v>155</v>
      </c>
      <c r="N5" s="697" t="s">
        <v>261</v>
      </c>
      <c r="O5" s="700" t="s">
        <v>159</v>
      </c>
    </row>
    <row r="6" spans="1:15" ht="32.25" customHeight="1">
      <c r="A6" s="717"/>
      <c r="B6" s="717"/>
      <c r="C6" s="720"/>
      <c r="D6" s="714" t="s">
        <v>262</v>
      </c>
      <c r="E6" s="715"/>
      <c r="F6" s="714" t="s">
        <v>154</v>
      </c>
      <c r="G6" s="715"/>
      <c r="H6" s="705"/>
      <c r="I6" s="706"/>
      <c r="J6" s="709"/>
      <c r="K6" s="710"/>
      <c r="L6" s="695"/>
      <c r="M6" s="698"/>
      <c r="N6" s="698"/>
      <c r="O6" s="701"/>
    </row>
    <row r="7" spans="1:15" ht="15.75" customHeight="1">
      <c r="A7" s="718"/>
      <c r="B7" s="718"/>
      <c r="C7" s="721"/>
      <c r="D7" s="110" t="s">
        <v>108</v>
      </c>
      <c r="E7" s="110" t="s">
        <v>160</v>
      </c>
      <c r="F7" s="110" t="s">
        <v>108</v>
      </c>
      <c r="G7" s="110" t="s">
        <v>160</v>
      </c>
      <c r="H7" s="110" t="s">
        <v>153</v>
      </c>
      <c r="I7" s="110" t="s">
        <v>263</v>
      </c>
      <c r="J7" s="129" t="s">
        <v>153</v>
      </c>
      <c r="K7" s="194" t="s">
        <v>263</v>
      </c>
      <c r="L7" s="696"/>
      <c r="M7" s="699"/>
      <c r="N7" s="699"/>
      <c r="O7" s="702"/>
    </row>
    <row r="8" spans="1:15">
      <c r="A8" s="184">
        <f>A7+1</f>
        <v>1</v>
      </c>
      <c r="B8" s="185">
        <f>F8</f>
        <v>46113</v>
      </c>
      <c r="C8" s="186" t="s">
        <v>264</v>
      </c>
      <c r="D8" s="22">
        <v>46113</v>
      </c>
      <c r="E8" s="118">
        <v>0.29166666666666702</v>
      </c>
      <c r="F8" s="22">
        <v>46113</v>
      </c>
      <c r="G8" s="118">
        <v>0.60416666666666696</v>
      </c>
      <c r="H8" s="187">
        <v>165</v>
      </c>
      <c r="I8" s="187">
        <v>15</v>
      </c>
      <c r="J8" s="134">
        <v>892912.10100000002</v>
      </c>
      <c r="K8" s="139">
        <v>893596.71499999997</v>
      </c>
      <c r="L8" s="134">
        <v>684.61399999994296</v>
      </c>
      <c r="M8" s="160">
        <f t="shared" ref="M8:M11" si="0">IFERROR(((F8-D8+G8-E8)),"")</f>
        <v>0.31249999999999994</v>
      </c>
      <c r="N8" s="161">
        <f t="shared" ref="N8" si="1">L8/24</f>
        <v>28.525583333330957</v>
      </c>
      <c r="O8" s="145"/>
    </row>
    <row r="9" spans="1:15">
      <c r="A9" s="184">
        <f t="shared" ref="A9:A55" si="2">A8+1</f>
        <v>2</v>
      </c>
      <c r="B9" s="185">
        <f t="shared" ref="B9:B34" si="3">F9</f>
        <v>46114</v>
      </c>
      <c r="C9" s="186" t="s">
        <v>265</v>
      </c>
      <c r="D9" s="22">
        <v>46113</v>
      </c>
      <c r="E9" s="118">
        <v>0.60416666666666696</v>
      </c>
      <c r="F9" s="22">
        <v>46114</v>
      </c>
      <c r="G9" s="118">
        <v>0.73958333333333304</v>
      </c>
      <c r="H9" s="187">
        <v>180</v>
      </c>
      <c r="I9" s="187">
        <v>20</v>
      </c>
      <c r="J9" s="139">
        <f>K8</f>
        <v>893596.71499999997</v>
      </c>
      <c r="K9" s="139">
        <v>894407.58799999999</v>
      </c>
      <c r="L9" s="134">
        <v>810.87300000002097</v>
      </c>
      <c r="M9" s="160">
        <f t="shared" ref="M9" si="4">IFERROR(((F9-D9+G9-E9)),"")</f>
        <v>1.1354166666666661</v>
      </c>
      <c r="N9" s="161">
        <f t="shared" ref="N9" si="5">L9/24</f>
        <v>33.786375000000874</v>
      </c>
      <c r="O9" s="145"/>
    </row>
    <row r="10" spans="1:15">
      <c r="A10" s="184">
        <f t="shared" si="2"/>
        <v>3</v>
      </c>
      <c r="B10" s="185">
        <f t="shared" si="3"/>
        <v>46115</v>
      </c>
      <c r="C10" s="186" t="s">
        <v>266</v>
      </c>
      <c r="D10" s="22">
        <v>46114</v>
      </c>
      <c r="E10" s="118">
        <v>0.73958333333333304</v>
      </c>
      <c r="F10" s="22">
        <v>46115</v>
      </c>
      <c r="G10" s="118">
        <v>0.70833333333333304</v>
      </c>
      <c r="H10" s="187">
        <v>145</v>
      </c>
      <c r="I10" s="187">
        <v>15</v>
      </c>
      <c r="J10" s="139">
        <f t="shared" ref="J10:J36" si="6">K9</f>
        <v>894407.58799999999</v>
      </c>
      <c r="K10" s="139">
        <v>895091.28700000001</v>
      </c>
      <c r="L10" s="134">
        <f t="shared" ref="L10" si="7">K10-J10</f>
        <v>683.69900000002235</v>
      </c>
      <c r="M10" s="160">
        <f t="shared" ref="M10" si="8">IFERROR(((F10-D10+G10-E10)),"")</f>
        <v>0.96875</v>
      </c>
      <c r="N10" s="161">
        <f t="shared" ref="N10" si="9">L10/24</f>
        <v>28.487458333334263</v>
      </c>
      <c r="O10" s="145"/>
    </row>
    <row r="11" spans="1:15">
      <c r="A11" s="184">
        <f t="shared" si="2"/>
        <v>4</v>
      </c>
      <c r="B11" s="185">
        <f t="shared" si="3"/>
        <v>46118</v>
      </c>
      <c r="C11" s="186" t="s">
        <v>267</v>
      </c>
      <c r="D11" s="22">
        <v>46115</v>
      </c>
      <c r="E11" s="118">
        <v>0.70833333333333304</v>
      </c>
      <c r="F11" s="22">
        <v>46118</v>
      </c>
      <c r="G11" s="118">
        <v>0.60416666666666696</v>
      </c>
      <c r="H11" s="187">
        <v>205</v>
      </c>
      <c r="I11" s="187">
        <v>15</v>
      </c>
      <c r="J11" s="139">
        <f t="shared" si="6"/>
        <v>895091.28700000001</v>
      </c>
      <c r="K11" s="139">
        <v>895995.38899999997</v>
      </c>
      <c r="L11" s="134">
        <f t="shared" ref="L11" si="10">K11-J11</f>
        <v>904.1019999999553</v>
      </c>
      <c r="M11" s="160">
        <f t="shared" si="0"/>
        <v>2.8958333333333339</v>
      </c>
      <c r="N11" s="161">
        <f t="shared" ref="N11" si="11">L11/24</f>
        <v>37.670916666664802</v>
      </c>
      <c r="O11" s="145"/>
    </row>
    <row r="12" spans="1:15">
      <c r="A12" s="184">
        <f t="shared" si="2"/>
        <v>5</v>
      </c>
      <c r="B12" s="185">
        <f t="shared" si="3"/>
        <v>46119</v>
      </c>
      <c r="C12" s="186" t="s">
        <v>268</v>
      </c>
      <c r="D12" s="22">
        <v>46118</v>
      </c>
      <c r="E12" s="118">
        <v>0.60416666666666696</v>
      </c>
      <c r="F12" s="22">
        <v>46119</v>
      </c>
      <c r="G12" s="118">
        <v>0.54166666666666696</v>
      </c>
      <c r="H12" s="187">
        <v>180</v>
      </c>
      <c r="I12" s="187">
        <v>15</v>
      </c>
      <c r="J12" s="139">
        <f t="shared" si="6"/>
        <v>895995.38899999997</v>
      </c>
      <c r="K12" s="139">
        <v>896826.049</v>
      </c>
      <c r="L12" s="134">
        <f t="shared" ref="L12:L13" si="12">K12-J12</f>
        <v>830.6600000000326</v>
      </c>
      <c r="M12" s="160">
        <f t="shared" ref="M12" si="13">IFERROR(((F12-D12+G12-E12)),"")</f>
        <v>0.9375</v>
      </c>
      <c r="N12" s="161">
        <f t="shared" ref="N12" si="14">L12/24</f>
        <v>34.610833333334689</v>
      </c>
      <c r="O12" s="145"/>
    </row>
    <row r="13" spans="1:15">
      <c r="A13" s="184">
        <f t="shared" si="2"/>
        <v>6</v>
      </c>
      <c r="B13" s="185">
        <f t="shared" si="3"/>
        <v>46120</v>
      </c>
      <c r="C13" s="186" t="s">
        <v>269</v>
      </c>
      <c r="D13" s="22">
        <v>46119</v>
      </c>
      <c r="E13" s="118">
        <v>0.54166666666666696</v>
      </c>
      <c r="F13" s="22">
        <v>46120</v>
      </c>
      <c r="G13" s="118">
        <v>0.16666666666666699</v>
      </c>
      <c r="H13" s="187">
        <v>145</v>
      </c>
      <c r="I13" s="187">
        <v>20</v>
      </c>
      <c r="J13" s="139">
        <f t="shared" si="6"/>
        <v>896826.049</v>
      </c>
      <c r="K13" s="139">
        <v>897478.14099999995</v>
      </c>
      <c r="L13" s="134">
        <f t="shared" si="12"/>
        <v>652.09199999994598</v>
      </c>
      <c r="M13" s="160">
        <f t="shared" ref="M13:M14" si="15">IFERROR(((F13-D13+G13-E13)),"")</f>
        <v>0.625</v>
      </c>
      <c r="N13" s="161">
        <f t="shared" ref="N13:N14" si="16">L13/24</f>
        <v>27.170499999997748</v>
      </c>
      <c r="O13" s="145"/>
    </row>
    <row r="14" spans="1:15">
      <c r="A14" s="184">
        <f t="shared" si="2"/>
        <v>7</v>
      </c>
      <c r="B14" s="185">
        <f t="shared" si="3"/>
        <v>46120</v>
      </c>
      <c r="C14" s="186" t="s">
        <v>265</v>
      </c>
      <c r="D14" s="22">
        <v>46120</v>
      </c>
      <c r="E14" s="118">
        <v>0.16666666666666699</v>
      </c>
      <c r="F14" s="22">
        <v>46120</v>
      </c>
      <c r="G14" s="118">
        <v>0.65277777777777801</v>
      </c>
      <c r="H14" s="187">
        <v>170</v>
      </c>
      <c r="I14" s="187">
        <v>10</v>
      </c>
      <c r="J14" s="139">
        <f t="shared" si="6"/>
        <v>897478.14099999995</v>
      </c>
      <c r="K14" s="139">
        <v>898335.59199999995</v>
      </c>
      <c r="L14" s="134">
        <f t="shared" ref="L14" si="17">K14-J14</f>
        <v>857.45100000000093</v>
      </c>
      <c r="M14" s="160">
        <f t="shared" si="15"/>
        <v>0.48611111111111105</v>
      </c>
      <c r="N14" s="161">
        <f t="shared" si="16"/>
        <v>35.727125000000036</v>
      </c>
      <c r="O14" s="145"/>
    </row>
    <row r="15" spans="1:15">
      <c r="A15" s="184">
        <f t="shared" si="2"/>
        <v>8</v>
      </c>
      <c r="B15" s="185">
        <f t="shared" si="3"/>
        <v>46121</v>
      </c>
      <c r="C15" s="186" t="s">
        <v>270</v>
      </c>
      <c r="D15" s="22">
        <v>46120</v>
      </c>
      <c r="E15" s="118">
        <v>0.65277777777777801</v>
      </c>
      <c r="F15" s="22">
        <v>46121</v>
      </c>
      <c r="G15" s="118">
        <v>0.5</v>
      </c>
      <c r="H15" s="187">
        <v>190</v>
      </c>
      <c r="I15" s="187">
        <v>20</v>
      </c>
      <c r="J15" s="139">
        <f t="shared" si="6"/>
        <v>898335.59199999995</v>
      </c>
      <c r="K15" s="139">
        <v>899162.92</v>
      </c>
      <c r="L15" s="134">
        <f t="shared" ref="L15:L17" si="18">K15-J15</f>
        <v>827.32800000009593</v>
      </c>
      <c r="M15" s="160">
        <f t="shared" ref="M15:M17" si="19">IFERROR(((F15-D15+G15-E15)),"")</f>
        <v>0.84722222222222199</v>
      </c>
      <c r="N15" s="161">
        <f t="shared" ref="N15:N17" si="20">L15/24</f>
        <v>34.472000000003995</v>
      </c>
      <c r="O15" s="145"/>
    </row>
    <row r="16" spans="1:15">
      <c r="A16" s="184">
        <f t="shared" si="2"/>
        <v>9</v>
      </c>
      <c r="B16" s="185">
        <f t="shared" si="3"/>
        <v>46122</v>
      </c>
      <c r="C16" s="186" t="s">
        <v>271</v>
      </c>
      <c r="D16" s="22">
        <v>46121</v>
      </c>
      <c r="E16" s="118">
        <v>0.5</v>
      </c>
      <c r="F16" s="22">
        <v>46122</v>
      </c>
      <c r="G16" s="118">
        <v>0.16666666666666699</v>
      </c>
      <c r="H16" s="187">
        <v>180</v>
      </c>
      <c r="I16" s="187">
        <v>10</v>
      </c>
      <c r="J16" s="139">
        <f t="shared" si="6"/>
        <v>899162.92</v>
      </c>
      <c r="K16" s="139">
        <v>900007.34900000005</v>
      </c>
      <c r="L16" s="134">
        <f t="shared" si="18"/>
        <v>844.42900000000373</v>
      </c>
      <c r="M16" s="160">
        <f t="shared" si="19"/>
        <v>0.66666666666666696</v>
      </c>
      <c r="N16" s="161">
        <f t="shared" si="20"/>
        <v>35.184541666666824</v>
      </c>
      <c r="O16" s="145"/>
    </row>
    <row r="17" spans="1:15">
      <c r="A17" s="184">
        <f t="shared" si="2"/>
        <v>10</v>
      </c>
      <c r="B17" s="185">
        <f t="shared" si="3"/>
        <v>46122</v>
      </c>
      <c r="C17" s="186" t="s">
        <v>265</v>
      </c>
      <c r="D17" s="22">
        <v>46122</v>
      </c>
      <c r="E17" s="118">
        <v>0.16666666666666699</v>
      </c>
      <c r="F17" s="22">
        <v>46122</v>
      </c>
      <c r="G17" s="118">
        <v>0.66666666666666696</v>
      </c>
      <c r="H17" s="187">
        <v>145</v>
      </c>
      <c r="I17" s="187">
        <v>20</v>
      </c>
      <c r="J17" s="139">
        <f t="shared" si="6"/>
        <v>900007.34900000005</v>
      </c>
      <c r="K17" s="139">
        <v>900660.44200000004</v>
      </c>
      <c r="L17" s="134">
        <f t="shared" si="18"/>
        <v>653.09299999999348</v>
      </c>
      <c r="M17" s="160">
        <f t="shared" si="19"/>
        <v>0.5</v>
      </c>
      <c r="N17" s="161">
        <f t="shared" si="20"/>
        <v>27.212208333333063</v>
      </c>
      <c r="O17" s="145"/>
    </row>
    <row r="18" spans="1:15">
      <c r="A18" s="184">
        <f t="shared" si="2"/>
        <v>11</v>
      </c>
      <c r="B18" s="185">
        <f t="shared" si="3"/>
        <v>46125</v>
      </c>
      <c r="C18" s="186" t="s">
        <v>268</v>
      </c>
      <c r="D18" s="22">
        <v>46122</v>
      </c>
      <c r="E18" s="118">
        <v>0.66666666666666696</v>
      </c>
      <c r="F18" s="22">
        <v>46125</v>
      </c>
      <c r="G18" s="118">
        <v>0.5625</v>
      </c>
      <c r="H18" s="187">
        <v>190</v>
      </c>
      <c r="I18" s="187">
        <v>15</v>
      </c>
      <c r="J18" s="139">
        <f t="shared" si="6"/>
        <v>900660.44200000004</v>
      </c>
      <c r="K18" s="139">
        <v>901506.24399999995</v>
      </c>
      <c r="L18" s="134">
        <f t="shared" ref="L18:L20" si="21">K18-J18</f>
        <v>845.80199999990873</v>
      </c>
      <c r="M18" s="160">
        <f t="shared" ref="M18:M20" si="22">IFERROR(((F18-D18+G18-E18)),"")</f>
        <v>2.895833333333333</v>
      </c>
      <c r="N18" s="161">
        <f t="shared" ref="N18:N20" si="23">L18/24</f>
        <v>35.241749999996195</v>
      </c>
      <c r="O18" s="145"/>
    </row>
    <row r="19" spans="1:15">
      <c r="A19" s="184">
        <f t="shared" si="2"/>
        <v>12</v>
      </c>
      <c r="B19" s="185">
        <f t="shared" ref="B19" si="24">F19</f>
        <v>46126</v>
      </c>
      <c r="C19" s="186" t="s">
        <v>264</v>
      </c>
      <c r="D19" s="22">
        <v>46125</v>
      </c>
      <c r="E19" s="118">
        <v>0.5625</v>
      </c>
      <c r="F19" s="22">
        <v>46126</v>
      </c>
      <c r="G19" s="118">
        <v>0.16666666666666699</v>
      </c>
      <c r="H19" s="187">
        <v>150</v>
      </c>
      <c r="I19" s="187">
        <v>5</v>
      </c>
      <c r="J19" s="139">
        <f t="shared" si="6"/>
        <v>901506.24399999995</v>
      </c>
      <c r="K19" s="139">
        <v>902207.89500000002</v>
      </c>
      <c r="L19" s="134">
        <f t="shared" si="21"/>
        <v>701.65100000007078</v>
      </c>
      <c r="M19" s="160">
        <f t="shared" si="22"/>
        <v>0.60416666666666696</v>
      </c>
      <c r="N19" s="161">
        <f t="shared" si="23"/>
        <v>29.235458333336283</v>
      </c>
      <c r="O19" s="145"/>
    </row>
    <row r="20" spans="1:15">
      <c r="A20" s="184">
        <f t="shared" si="2"/>
        <v>13</v>
      </c>
      <c r="B20" s="185">
        <f t="shared" si="3"/>
        <v>46126</v>
      </c>
      <c r="C20" s="186" t="s">
        <v>270</v>
      </c>
      <c r="D20" s="22">
        <v>46126</v>
      </c>
      <c r="E20" s="118">
        <v>0.16666666666666699</v>
      </c>
      <c r="F20" s="22">
        <v>46126</v>
      </c>
      <c r="G20" s="118">
        <v>0.70138888888888895</v>
      </c>
      <c r="H20" s="187">
        <v>185</v>
      </c>
      <c r="I20" s="187">
        <v>10</v>
      </c>
      <c r="J20" s="139">
        <f t="shared" si="6"/>
        <v>902207.89500000002</v>
      </c>
      <c r="K20" s="139">
        <v>903054.44900000002</v>
      </c>
      <c r="L20" s="134">
        <f t="shared" si="21"/>
        <v>846.55400000000373</v>
      </c>
      <c r="M20" s="160">
        <f t="shared" si="22"/>
        <v>0.53472222222222199</v>
      </c>
      <c r="N20" s="161">
        <f t="shared" si="23"/>
        <v>35.273083333333489</v>
      </c>
      <c r="O20" s="145"/>
    </row>
    <row r="21" spans="1:15">
      <c r="A21" s="184">
        <f t="shared" si="2"/>
        <v>14</v>
      </c>
      <c r="B21" s="185">
        <f t="shared" si="3"/>
        <v>46127</v>
      </c>
      <c r="C21" s="186" t="s">
        <v>272</v>
      </c>
      <c r="D21" s="22">
        <v>46126</v>
      </c>
      <c r="E21" s="118">
        <v>0.70138888888888895</v>
      </c>
      <c r="F21" s="22">
        <v>46127</v>
      </c>
      <c r="G21" s="118">
        <v>0.54166666666666696</v>
      </c>
      <c r="H21" s="187">
        <v>180</v>
      </c>
      <c r="I21" s="187">
        <v>10</v>
      </c>
      <c r="J21" s="139">
        <f t="shared" si="6"/>
        <v>903054.44900000002</v>
      </c>
      <c r="K21" s="139">
        <v>903926.44299999997</v>
      </c>
      <c r="L21" s="134">
        <f t="shared" ref="L21" si="25">K21-J21</f>
        <v>871.99399999994785</v>
      </c>
      <c r="M21" s="160">
        <f t="shared" ref="M21" si="26">IFERROR(((F21-D21+G21-E21)),"")</f>
        <v>0.84027777777777801</v>
      </c>
      <c r="N21" s="161">
        <f t="shared" ref="N21" si="27">L21/24</f>
        <v>36.33308333333116</v>
      </c>
      <c r="O21" s="145"/>
    </row>
    <row r="22" spans="1:15">
      <c r="A22" s="184">
        <f t="shared" si="2"/>
        <v>15</v>
      </c>
      <c r="B22" s="185">
        <f t="shared" si="3"/>
        <v>46128</v>
      </c>
      <c r="C22" s="186" t="s">
        <v>264</v>
      </c>
      <c r="D22" s="22">
        <v>46127</v>
      </c>
      <c r="E22" s="118">
        <v>0.54166666666666696</v>
      </c>
      <c r="F22" s="22">
        <v>46128</v>
      </c>
      <c r="G22" s="118">
        <v>0.41666666666666702</v>
      </c>
      <c r="H22" s="187">
        <v>170</v>
      </c>
      <c r="I22" s="187">
        <v>15</v>
      </c>
      <c r="J22" s="139">
        <f t="shared" si="6"/>
        <v>903926.44299999997</v>
      </c>
      <c r="K22" s="139">
        <v>904721.277</v>
      </c>
      <c r="L22" s="134">
        <f t="shared" ref="L22:L23" si="28">K22-J22</f>
        <v>794.83400000003166</v>
      </c>
      <c r="M22" s="160">
        <f t="shared" ref="M22:M23" si="29">IFERROR(((F22-D22+G22-E22)),"")</f>
        <v>0.875</v>
      </c>
      <c r="N22" s="161">
        <f t="shared" ref="N22:N23" si="30">L22/24</f>
        <v>33.118083333334653</v>
      </c>
      <c r="O22" s="145"/>
    </row>
    <row r="23" spans="1:15">
      <c r="A23" s="184">
        <f t="shared" si="2"/>
        <v>16</v>
      </c>
      <c r="B23" s="185">
        <f t="shared" si="3"/>
        <v>46128</v>
      </c>
      <c r="C23" s="186" t="s">
        <v>270</v>
      </c>
      <c r="D23" s="22">
        <v>46128</v>
      </c>
      <c r="E23" s="118">
        <v>0.41666666666666702</v>
      </c>
      <c r="F23" s="22">
        <v>46128</v>
      </c>
      <c r="G23" s="118">
        <v>0.875</v>
      </c>
      <c r="H23" s="187">
        <v>150</v>
      </c>
      <c r="I23" s="187">
        <v>15</v>
      </c>
      <c r="J23" s="139">
        <f t="shared" si="6"/>
        <v>904721.277</v>
      </c>
      <c r="K23" s="139">
        <v>905410.09400000004</v>
      </c>
      <c r="L23" s="134">
        <f t="shared" si="28"/>
        <v>688.81700000003912</v>
      </c>
      <c r="M23" s="160">
        <f t="shared" si="29"/>
        <v>0.45833333333333298</v>
      </c>
      <c r="N23" s="161">
        <f t="shared" si="30"/>
        <v>28.700708333334962</v>
      </c>
      <c r="O23" s="145"/>
    </row>
    <row r="24" spans="1:15">
      <c r="A24" s="184">
        <f t="shared" si="2"/>
        <v>17</v>
      </c>
      <c r="B24" s="185">
        <f t="shared" si="3"/>
        <v>46129</v>
      </c>
      <c r="C24" s="186" t="s">
        <v>266</v>
      </c>
      <c r="D24" s="22">
        <v>46128</v>
      </c>
      <c r="E24" s="118">
        <v>0.875</v>
      </c>
      <c r="F24" s="22">
        <v>46129</v>
      </c>
      <c r="G24" s="118">
        <v>0.58333333333333337</v>
      </c>
      <c r="H24" s="187">
        <v>180</v>
      </c>
      <c r="I24" s="187">
        <v>10</v>
      </c>
      <c r="J24" s="139">
        <f t="shared" si="6"/>
        <v>905410.09400000004</v>
      </c>
      <c r="K24" s="139">
        <v>906254.15700000001</v>
      </c>
      <c r="L24" s="134">
        <f t="shared" ref="L24" si="31">K24-J24</f>
        <v>844.06299999996554</v>
      </c>
      <c r="M24" s="160">
        <f t="shared" ref="M24" si="32">IFERROR(((F24-D24+G24-E24)),"")</f>
        <v>0.70833333333333348</v>
      </c>
      <c r="N24" s="161">
        <f t="shared" ref="N24" si="33">L24/24</f>
        <v>35.169291666665231</v>
      </c>
      <c r="O24" s="145"/>
    </row>
    <row r="25" spans="1:15">
      <c r="A25" s="184">
        <f t="shared" si="2"/>
        <v>18</v>
      </c>
      <c r="B25" s="185">
        <f t="shared" si="3"/>
        <v>46130</v>
      </c>
      <c r="C25" s="186" t="s">
        <v>273</v>
      </c>
      <c r="D25" s="22">
        <v>46129</v>
      </c>
      <c r="E25" s="118">
        <v>0.58333333333333337</v>
      </c>
      <c r="F25" s="22">
        <v>46130</v>
      </c>
      <c r="G25" s="118">
        <v>0.34375</v>
      </c>
      <c r="H25" s="187">
        <v>185</v>
      </c>
      <c r="I25" s="187">
        <v>10</v>
      </c>
      <c r="J25" s="139">
        <f t="shared" si="6"/>
        <v>906254.15700000001</v>
      </c>
      <c r="K25" s="139">
        <v>907103.49800000002</v>
      </c>
      <c r="L25" s="134">
        <f t="shared" ref="L25" si="34">K25-J25</f>
        <v>849.3410000000149</v>
      </c>
      <c r="M25" s="160">
        <f t="shared" ref="M25" si="35">IFERROR(((F25-D25+G25-E25)),"")</f>
        <v>0.76041666666666663</v>
      </c>
      <c r="N25" s="161">
        <f t="shared" ref="N25" si="36">L25/24</f>
        <v>35.389208333333954</v>
      </c>
      <c r="O25" s="145"/>
    </row>
    <row r="26" spans="1:15">
      <c r="A26" s="184">
        <f t="shared" si="2"/>
        <v>19</v>
      </c>
      <c r="B26" s="185">
        <f t="shared" si="3"/>
        <v>46132</v>
      </c>
      <c r="C26" s="186" t="s">
        <v>270</v>
      </c>
      <c r="D26" s="22">
        <v>46130</v>
      </c>
      <c r="E26" s="118">
        <v>0.34375</v>
      </c>
      <c r="F26" s="22">
        <v>46132</v>
      </c>
      <c r="G26" s="118">
        <v>0.35416666666666669</v>
      </c>
      <c r="H26" s="187">
        <v>180</v>
      </c>
      <c r="I26" s="187">
        <v>15</v>
      </c>
      <c r="J26" s="139">
        <f t="shared" si="6"/>
        <v>907103.49800000002</v>
      </c>
      <c r="K26" s="139">
        <v>907927.22</v>
      </c>
      <c r="L26" s="134">
        <f t="shared" ref="L26:L27" si="37">K26-J26</f>
        <v>823.72199999995064</v>
      </c>
      <c r="M26" s="160">
        <f t="shared" ref="M26:M27" si="38">IFERROR(((F26-D26+G26-E26)),"")</f>
        <v>2.0104166666666665</v>
      </c>
      <c r="N26" s="161">
        <f t="shared" ref="N26:N27" si="39">L26/24</f>
        <v>34.321749999997941</v>
      </c>
      <c r="O26" s="145"/>
    </row>
    <row r="27" spans="1:15">
      <c r="A27" s="184">
        <f t="shared" si="2"/>
        <v>20</v>
      </c>
      <c r="B27" s="185">
        <f t="shared" si="3"/>
        <v>46132</v>
      </c>
      <c r="C27" s="555" t="s">
        <v>271</v>
      </c>
      <c r="D27" s="188">
        <v>46132</v>
      </c>
      <c r="E27" s="116">
        <v>0.35416666666666669</v>
      </c>
      <c r="F27" s="22">
        <v>46132</v>
      </c>
      <c r="G27" s="118">
        <v>0.83333333333333337</v>
      </c>
      <c r="H27" s="187">
        <v>150</v>
      </c>
      <c r="I27" s="187">
        <v>20</v>
      </c>
      <c r="J27" s="139">
        <f t="shared" si="6"/>
        <v>907927.22</v>
      </c>
      <c r="K27" s="139">
        <v>908609.87800000003</v>
      </c>
      <c r="L27" s="134">
        <f t="shared" si="37"/>
        <v>682.65800000005402</v>
      </c>
      <c r="M27" s="160">
        <f t="shared" si="38"/>
        <v>0.47916666666666669</v>
      </c>
      <c r="N27" s="161">
        <f t="shared" si="39"/>
        <v>28.444083333335584</v>
      </c>
      <c r="O27" s="145"/>
    </row>
    <row r="28" spans="1:15">
      <c r="A28" s="184">
        <f t="shared" si="2"/>
        <v>21</v>
      </c>
      <c r="B28" s="185">
        <f t="shared" si="3"/>
        <v>46133</v>
      </c>
      <c r="C28" s="186" t="s">
        <v>264</v>
      </c>
      <c r="D28" s="22">
        <v>46132</v>
      </c>
      <c r="E28" s="118">
        <v>0.83333333333333337</v>
      </c>
      <c r="F28" s="22">
        <v>46133</v>
      </c>
      <c r="G28" s="118">
        <v>0.4375</v>
      </c>
      <c r="H28" s="187">
        <v>145</v>
      </c>
      <c r="I28" s="187">
        <v>15</v>
      </c>
      <c r="J28" s="139">
        <f t="shared" si="6"/>
        <v>908609.87800000003</v>
      </c>
      <c r="K28" s="139">
        <v>909275.90700000001</v>
      </c>
      <c r="L28" s="134">
        <f t="shared" ref="L28" si="40">K28-J28</f>
        <v>666.02899999998044</v>
      </c>
      <c r="M28" s="160">
        <f t="shared" ref="M28" si="41">IFERROR(((F28-D28+G28-E28)),"")</f>
        <v>0.60416666666666663</v>
      </c>
      <c r="N28" s="161">
        <f t="shared" ref="N28" si="42">L28/24</f>
        <v>27.751208333332517</v>
      </c>
      <c r="O28" s="145"/>
    </row>
    <row r="29" spans="1:15">
      <c r="A29" s="184">
        <f t="shared" si="2"/>
        <v>22</v>
      </c>
      <c r="B29" s="185">
        <f t="shared" si="3"/>
        <v>46134</v>
      </c>
      <c r="C29" s="186" t="s">
        <v>273</v>
      </c>
      <c r="D29" s="22">
        <v>46133</v>
      </c>
      <c r="E29" s="118">
        <v>0.4375</v>
      </c>
      <c r="F29" s="22">
        <v>46134</v>
      </c>
      <c r="G29" s="118">
        <v>0</v>
      </c>
      <c r="H29" s="187">
        <v>180</v>
      </c>
      <c r="I29" s="187">
        <v>15</v>
      </c>
      <c r="J29" s="139">
        <f t="shared" si="6"/>
        <v>909275.90700000001</v>
      </c>
      <c r="K29" s="139">
        <v>910099.22900000005</v>
      </c>
      <c r="L29" s="134">
        <f t="shared" ref="L29:L30" si="43">K29-J29</f>
        <v>823.32200000004377</v>
      </c>
      <c r="M29" s="160">
        <f t="shared" ref="M29:M30" si="44">IFERROR(((F29-D29+G29-E29)),"")</f>
        <v>0.5625</v>
      </c>
      <c r="N29" s="161">
        <f t="shared" ref="N29:N30" si="45">L29/24</f>
        <v>34.305083333335155</v>
      </c>
      <c r="O29" s="145"/>
    </row>
    <row r="30" spans="1:15">
      <c r="A30" s="184">
        <f t="shared" si="2"/>
        <v>23</v>
      </c>
      <c r="B30" s="185">
        <f t="shared" si="3"/>
        <v>46134</v>
      </c>
      <c r="C30" s="186" t="s">
        <v>271</v>
      </c>
      <c r="D30" s="22">
        <v>46134</v>
      </c>
      <c r="E30" s="118">
        <v>0</v>
      </c>
      <c r="F30" s="22">
        <v>46134</v>
      </c>
      <c r="G30" s="118">
        <v>0.5625</v>
      </c>
      <c r="H30" s="187">
        <v>200</v>
      </c>
      <c r="I30" s="187">
        <v>15</v>
      </c>
      <c r="J30" s="139">
        <f t="shared" si="6"/>
        <v>910099.22900000005</v>
      </c>
      <c r="K30" s="139">
        <v>910942.03200000001</v>
      </c>
      <c r="L30" s="134">
        <f t="shared" si="43"/>
        <v>842.80299999995623</v>
      </c>
      <c r="M30" s="160">
        <f t="shared" si="44"/>
        <v>0.5625</v>
      </c>
      <c r="N30" s="161">
        <f t="shared" si="45"/>
        <v>35.116791666664845</v>
      </c>
      <c r="O30" s="146"/>
    </row>
    <row r="31" spans="1:15">
      <c r="A31" s="184">
        <f t="shared" si="2"/>
        <v>24</v>
      </c>
      <c r="B31" s="185">
        <f t="shared" si="3"/>
        <v>46135</v>
      </c>
      <c r="C31" s="556" t="s">
        <v>270</v>
      </c>
      <c r="D31" s="22">
        <v>46134</v>
      </c>
      <c r="E31" s="118">
        <v>0.5625</v>
      </c>
      <c r="F31" s="22">
        <v>46135</v>
      </c>
      <c r="G31" s="118">
        <v>0.16666666666666666</v>
      </c>
      <c r="H31" s="187">
        <v>185</v>
      </c>
      <c r="I31" s="187">
        <v>15</v>
      </c>
      <c r="J31" s="139">
        <f t="shared" si="6"/>
        <v>910942.03200000001</v>
      </c>
      <c r="K31" s="139">
        <v>911762.16700000002</v>
      </c>
      <c r="L31" s="134">
        <f t="shared" ref="L31" si="46">K31-J31</f>
        <v>820.13500000000931</v>
      </c>
      <c r="M31" s="160">
        <f t="shared" ref="M31" si="47">IFERROR(((F31-D31+G31-E31)),"")</f>
        <v>0.60416666666666674</v>
      </c>
      <c r="N31" s="161">
        <f t="shared" ref="N31" si="48">L31/24</f>
        <v>34.172291666667057</v>
      </c>
      <c r="O31" s="146"/>
    </row>
    <row r="32" spans="1:15">
      <c r="A32" s="184">
        <f t="shared" si="2"/>
        <v>25</v>
      </c>
      <c r="B32" s="185">
        <f t="shared" si="3"/>
        <v>46135</v>
      </c>
      <c r="C32" s="559" t="s">
        <v>319</v>
      </c>
      <c r="D32" s="22">
        <v>46135</v>
      </c>
      <c r="E32" s="118">
        <v>0.16666666666666666</v>
      </c>
      <c r="F32" s="22">
        <v>46135</v>
      </c>
      <c r="G32" s="118">
        <v>0.75</v>
      </c>
      <c r="H32" s="187">
        <v>180</v>
      </c>
      <c r="I32" s="187">
        <v>15</v>
      </c>
      <c r="J32" s="139">
        <f t="shared" si="6"/>
        <v>911762.16700000002</v>
      </c>
      <c r="K32" s="139">
        <v>912595.82200000004</v>
      </c>
      <c r="L32" s="134">
        <f t="shared" ref="L32:L42" si="49">K32-J32</f>
        <v>833.65500000002794</v>
      </c>
      <c r="M32" s="160">
        <f t="shared" ref="M32:M35" si="50">IFERROR(((F32-D32+G32-E32)),"")</f>
        <v>0.58333333333333337</v>
      </c>
      <c r="N32" s="161">
        <f t="shared" ref="N32:N35" si="51">L32/24</f>
        <v>34.735625000001164</v>
      </c>
      <c r="O32" s="146"/>
    </row>
    <row r="33" spans="1:15">
      <c r="A33" s="184">
        <f t="shared" si="2"/>
        <v>26</v>
      </c>
      <c r="B33" s="185">
        <f t="shared" si="3"/>
        <v>46136</v>
      </c>
      <c r="C33" s="559" t="s">
        <v>264</v>
      </c>
      <c r="D33" s="22">
        <v>46135</v>
      </c>
      <c r="E33" s="118">
        <v>0.75</v>
      </c>
      <c r="F33" s="22">
        <v>46136</v>
      </c>
      <c r="G33" s="118">
        <v>0.41666666666666669</v>
      </c>
      <c r="H33" s="187">
        <v>150</v>
      </c>
      <c r="I33" s="187">
        <v>15</v>
      </c>
      <c r="J33" s="139">
        <f t="shared" si="6"/>
        <v>912595.82200000004</v>
      </c>
      <c r="K33" s="139">
        <v>913276.53200000001</v>
      </c>
      <c r="L33" s="134">
        <f t="shared" ref="L33:L34" si="52">K33-J33</f>
        <v>680.70999999996275</v>
      </c>
      <c r="M33" s="160">
        <f t="shared" ref="M33" si="53">IFERROR(((F33-D33+G33-E33)),"")</f>
        <v>0.66666666666666674</v>
      </c>
      <c r="N33" s="161">
        <f t="shared" ref="N33" si="54">L33/24</f>
        <v>28.362916666665114</v>
      </c>
      <c r="O33" s="146"/>
    </row>
    <row r="34" spans="1:15">
      <c r="A34" s="184">
        <f t="shared" si="2"/>
        <v>27</v>
      </c>
      <c r="B34" s="185">
        <f t="shared" si="3"/>
        <v>46137</v>
      </c>
      <c r="C34" s="559" t="s">
        <v>269</v>
      </c>
      <c r="D34" s="188">
        <v>46136</v>
      </c>
      <c r="E34" s="116">
        <v>0.41666666666666669</v>
      </c>
      <c r="F34" s="22">
        <v>46137</v>
      </c>
      <c r="G34" s="118">
        <v>0</v>
      </c>
      <c r="H34" s="187">
        <v>180</v>
      </c>
      <c r="I34" s="187">
        <v>20</v>
      </c>
      <c r="J34" s="139">
        <f t="shared" si="6"/>
        <v>913276.53200000001</v>
      </c>
      <c r="K34" s="139">
        <v>914063.52500000002</v>
      </c>
      <c r="L34" s="134">
        <f t="shared" si="52"/>
        <v>786.99300000001676</v>
      </c>
      <c r="M34" s="160">
        <f t="shared" si="50"/>
        <v>0.58333333333333326</v>
      </c>
      <c r="N34" s="161">
        <f t="shared" si="51"/>
        <v>32.791375000000698</v>
      </c>
      <c r="O34" s="146"/>
    </row>
    <row r="35" spans="1:15">
      <c r="A35" s="184">
        <f t="shared" si="2"/>
        <v>28</v>
      </c>
      <c r="B35" s="185">
        <f t="shared" ref="B35:B37" si="55">F35</f>
        <v>46137</v>
      </c>
      <c r="C35" s="186" t="s">
        <v>322</v>
      </c>
      <c r="D35" s="188">
        <v>46137</v>
      </c>
      <c r="E35" s="116">
        <v>0</v>
      </c>
      <c r="F35" s="22">
        <v>46137</v>
      </c>
      <c r="G35" s="118">
        <v>0.79166666666666663</v>
      </c>
      <c r="H35" s="187">
        <v>195</v>
      </c>
      <c r="I35" s="187">
        <v>15</v>
      </c>
      <c r="J35" s="139">
        <f t="shared" si="6"/>
        <v>914063.52500000002</v>
      </c>
      <c r="K35" s="139">
        <v>914927.26199999999</v>
      </c>
      <c r="L35" s="134">
        <f t="shared" si="49"/>
        <v>863.73699999996461</v>
      </c>
      <c r="M35" s="160">
        <f t="shared" si="50"/>
        <v>0.79166666666666663</v>
      </c>
      <c r="N35" s="161">
        <f t="shared" si="51"/>
        <v>35.989041666665194</v>
      </c>
      <c r="O35" s="146"/>
    </row>
    <row r="36" spans="1:15">
      <c r="A36" s="184">
        <f t="shared" si="2"/>
        <v>29</v>
      </c>
      <c r="B36" s="185">
        <f t="shared" si="55"/>
        <v>46139</v>
      </c>
      <c r="C36" s="186" t="s">
        <v>270</v>
      </c>
      <c r="D36" s="22">
        <v>46137</v>
      </c>
      <c r="E36" s="118">
        <v>0.79166666666666663</v>
      </c>
      <c r="F36" s="22">
        <v>46139</v>
      </c>
      <c r="G36" s="118">
        <v>0.59722222222222221</v>
      </c>
      <c r="H36" s="187">
        <v>170</v>
      </c>
      <c r="I36" s="187">
        <v>10</v>
      </c>
      <c r="J36" s="139">
        <f t="shared" si="6"/>
        <v>914927.26199999999</v>
      </c>
      <c r="K36" s="139">
        <v>915653.93799999997</v>
      </c>
      <c r="L36" s="134">
        <f t="shared" ref="L36" si="56">K36-J36</f>
        <v>726.67599999997765</v>
      </c>
      <c r="M36" s="160">
        <f t="shared" ref="M36" si="57">IFERROR(((F36-D36+G36-E36)),"")</f>
        <v>1.8055555555555558</v>
      </c>
      <c r="N36" s="161">
        <f t="shared" ref="N36" si="58">L36/24</f>
        <v>30.278166666665737</v>
      </c>
      <c r="O36" s="146"/>
    </row>
    <row r="37" spans="1:15">
      <c r="A37" s="184">
        <f t="shared" si="2"/>
        <v>30</v>
      </c>
      <c r="B37" s="185">
        <f t="shared" si="55"/>
        <v>46140</v>
      </c>
      <c r="C37" s="186" t="s">
        <v>267</v>
      </c>
      <c r="D37" s="22">
        <v>46139</v>
      </c>
      <c r="E37" s="118">
        <v>0.59722222222222221</v>
      </c>
      <c r="F37" s="22">
        <v>46140</v>
      </c>
      <c r="G37" s="118">
        <v>0.33333333333333331</v>
      </c>
      <c r="H37" s="187">
        <v>200</v>
      </c>
      <c r="I37" s="187">
        <v>15</v>
      </c>
      <c r="J37" s="139">
        <v>915653.93799999997</v>
      </c>
      <c r="K37" s="139">
        <v>916517.647</v>
      </c>
      <c r="L37" s="134">
        <f t="shared" ref="L37:L38" si="59">K37-J37</f>
        <v>863.70900000003166</v>
      </c>
      <c r="M37" s="160">
        <f t="shared" ref="M37:M38" si="60">IFERROR(((F37-D37+G37-E37)),"")</f>
        <v>0.73611111111111105</v>
      </c>
      <c r="N37" s="161">
        <f t="shared" ref="N37:N38" si="61">L37/24</f>
        <v>35.987875000001317</v>
      </c>
      <c r="O37" s="146"/>
    </row>
    <row r="38" spans="1:15">
      <c r="A38" s="184">
        <f t="shared" si="2"/>
        <v>31</v>
      </c>
      <c r="B38" s="185">
        <f t="shared" ref="B38:B39" si="62">F38</f>
        <v>46140</v>
      </c>
      <c r="C38" s="186" t="s">
        <v>322</v>
      </c>
      <c r="D38" s="22">
        <v>46140</v>
      </c>
      <c r="E38" s="118">
        <v>0.33333333333333331</v>
      </c>
      <c r="F38" s="22">
        <v>46140</v>
      </c>
      <c r="G38" s="118">
        <v>0.60416666666666663</v>
      </c>
      <c r="H38" s="187">
        <v>145</v>
      </c>
      <c r="I38" s="187">
        <v>10</v>
      </c>
      <c r="J38" s="139">
        <v>916517.647</v>
      </c>
      <c r="K38" s="139">
        <v>917171.65800000005</v>
      </c>
      <c r="L38" s="134">
        <f t="shared" si="59"/>
        <v>654.01100000005681</v>
      </c>
      <c r="M38" s="160">
        <f t="shared" si="60"/>
        <v>0.27083333333333331</v>
      </c>
      <c r="N38" s="161">
        <f t="shared" si="61"/>
        <v>27.2504583333357</v>
      </c>
      <c r="O38" s="146"/>
    </row>
    <row r="39" spans="1:15">
      <c r="A39" s="184">
        <f t="shared" si="2"/>
        <v>32</v>
      </c>
      <c r="B39" s="185">
        <f t="shared" si="62"/>
        <v>46141</v>
      </c>
      <c r="C39" s="186" t="s">
        <v>273</v>
      </c>
      <c r="D39" s="188">
        <v>46140</v>
      </c>
      <c r="E39" s="116">
        <v>0.60416666666666663</v>
      </c>
      <c r="F39" s="22">
        <v>46141</v>
      </c>
      <c r="G39" s="118">
        <v>0.3125</v>
      </c>
      <c r="H39" s="187">
        <v>200</v>
      </c>
      <c r="I39" s="187">
        <v>10</v>
      </c>
      <c r="J39" s="139">
        <v>917171.65800000005</v>
      </c>
      <c r="K39" s="139">
        <v>918056.91599999997</v>
      </c>
      <c r="L39" s="134">
        <f t="shared" si="49"/>
        <v>885.25799999991432</v>
      </c>
      <c r="M39" s="160">
        <f t="shared" ref="M39:M42" si="63">IFERROR(((F39-D39+G39-E39)),"")</f>
        <v>0.70833333333333337</v>
      </c>
      <c r="N39" s="161">
        <f t="shared" ref="N39:N42" si="64">L39/24</f>
        <v>36.885749999996428</v>
      </c>
      <c r="O39" s="146"/>
    </row>
    <row r="40" spans="1:15">
      <c r="A40" s="184">
        <f t="shared" si="2"/>
        <v>33</v>
      </c>
      <c r="B40" s="185">
        <f t="shared" ref="B40:B43" si="65">F40</f>
        <v>46141</v>
      </c>
      <c r="C40" s="186" t="s">
        <v>271</v>
      </c>
      <c r="D40" s="188">
        <v>46141</v>
      </c>
      <c r="E40" s="116">
        <v>0.3125</v>
      </c>
      <c r="F40" s="22">
        <v>46141</v>
      </c>
      <c r="G40" s="118">
        <v>0.70138888888888884</v>
      </c>
      <c r="H40" s="187">
        <v>180</v>
      </c>
      <c r="I40" s="187">
        <v>10</v>
      </c>
      <c r="J40" s="139">
        <v>918056.91599999997</v>
      </c>
      <c r="K40" s="139">
        <v>918856.38600000006</v>
      </c>
      <c r="L40" s="134">
        <f t="shared" si="49"/>
        <v>799.47000000008848</v>
      </c>
      <c r="M40" s="160">
        <f t="shared" si="63"/>
        <v>0.38888888888888884</v>
      </c>
      <c r="N40" s="161">
        <f t="shared" si="64"/>
        <v>33.311250000003689</v>
      </c>
      <c r="O40" s="146"/>
    </row>
    <row r="41" spans="1:15">
      <c r="A41" s="184">
        <f t="shared" si="2"/>
        <v>34</v>
      </c>
      <c r="B41" s="185">
        <f t="shared" si="65"/>
        <v>46142</v>
      </c>
      <c r="C41" s="186" t="s">
        <v>264</v>
      </c>
      <c r="D41" s="188">
        <v>46141</v>
      </c>
      <c r="E41" s="116">
        <v>0.70138888888888884</v>
      </c>
      <c r="F41" s="22">
        <v>46142</v>
      </c>
      <c r="G41" s="118">
        <v>0.5</v>
      </c>
      <c r="H41" s="187">
        <v>165</v>
      </c>
      <c r="I41" s="187">
        <v>15</v>
      </c>
      <c r="J41" s="139">
        <v>918856.38600000006</v>
      </c>
      <c r="K41" s="139">
        <v>919706.62600000005</v>
      </c>
      <c r="L41" s="134">
        <f t="shared" ref="L41" si="66">K41-J41</f>
        <v>850.23999999999069</v>
      </c>
      <c r="M41" s="160">
        <f t="shared" ref="M41" si="67">IFERROR(((F41-D41+G41-E41)),"")</f>
        <v>0.79861111111111116</v>
      </c>
      <c r="N41" s="161">
        <f t="shared" ref="N41" si="68">L41/24</f>
        <v>35.426666666666279</v>
      </c>
      <c r="O41" s="146"/>
    </row>
    <row r="42" spans="1:15">
      <c r="A42" s="184">
        <f t="shared" si="2"/>
        <v>35</v>
      </c>
      <c r="B42" s="185"/>
      <c r="C42" s="186"/>
      <c r="D42" s="188"/>
      <c r="E42" s="116"/>
      <c r="F42" s="22"/>
      <c r="G42" s="118"/>
      <c r="H42" s="187"/>
      <c r="I42" s="187"/>
      <c r="J42" s="139"/>
      <c r="K42" s="139"/>
      <c r="L42" s="134"/>
      <c r="M42" s="160"/>
      <c r="N42" s="161"/>
      <c r="O42" s="146"/>
    </row>
    <row r="43" spans="1:15">
      <c r="A43" s="184">
        <f t="shared" si="2"/>
        <v>36</v>
      </c>
      <c r="B43" s="185"/>
      <c r="C43" s="186"/>
      <c r="D43" s="188"/>
      <c r="E43" s="116"/>
      <c r="F43" s="22"/>
      <c r="G43" s="118"/>
      <c r="H43" s="187"/>
      <c r="I43" s="187"/>
      <c r="J43" s="139"/>
      <c r="K43" s="139"/>
      <c r="L43" s="134"/>
      <c r="M43" s="160"/>
      <c r="N43" s="161"/>
      <c r="O43" s="146"/>
    </row>
    <row r="44" spans="1:15">
      <c r="A44" s="184">
        <f t="shared" si="2"/>
        <v>37</v>
      </c>
      <c r="B44" s="185"/>
      <c r="C44" s="186"/>
      <c r="D44" s="188"/>
      <c r="E44" s="116"/>
      <c r="F44" s="22"/>
      <c r="G44" s="118"/>
      <c r="H44" s="187"/>
      <c r="I44" s="187"/>
      <c r="J44" s="139"/>
      <c r="K44" s="139"/>
      <c r="L44" s="134"/>
      <c r="M44" s="160"/>
      <c r="N44" s="161"/>
      <c r="O44" s="146"/>
    </row>
    <row r="45" spans="1:15">
      <c r="A45" s="184">
        <f t="shared" si="2"/>
        <v>38</v>
      </c>
      <c r="B45" s="185"/>
      <c r="C45" s="186"/>
      <c r="D45" s="188"/>
      <c r="E45" s="116"/>
      <c r="F45" s="22"/>
      <c r="G45" s="118"/>
      <c r="H45" s="187"/>
      <c r="I45" s="187"/>
      <c r="J45" s="139"/>
      <c r="K45" s="139"/>
      <c r="L45" s="134"/>
      <c r="M45" s="160"/>
      <c r="N45" s="161"/>
      <c r="O45" s="146"/>
    </row>
    <row r="46" spans="1:15">
      <c r="A46" s="184">
        <f t="shared" si="2"/>
        <v>39</v>
      </c>
      <c r="B46" s="185"/>
      <c r="C46" s="186"/>
      <c r="D46" s="188"/>
      <c r="E46" s="116"/>
      <c r="F46" s="22"/>
      <c r="G46" s="118"/>
      <c r="H46" s="187"/>
      <c r="I46" s="187"/>
      <c r="J46" s="139"/>
      <c r="K46" s="139"/>
      <c r="L46" s="134"/>
      <c r="M46" s="160"/>
      <c r="N46" s="161"/>
      <c r="O46" s="146"/>
    </row>
    <row r="47" spans="1:15">
      <c r="A47" s="184">
        <f t="shared" si="2"/>
        <v>40</v>
      </c>
      <c r="B47" s="185"/>
      <c r="C47" s="186"/>
      <c r="D47" s="188"/>
      <c r="E47" s="116"/>
      <c r="F47" s="22"/>
      <c r="G47" s="118"/>
      <c r="H47" s="187"/>
      <c r="I47" s="187"/>
      <c r="J47" s="139"/>
      <c r="K47" s="139"/>
      <c r="L47" s="134"/>
      <c r="M47" s="160"/>
      <c r="N47" s="161"/>
      <c r="O47" s="146"/>
    </row>
    <row r="48" spans="1:15">
      <c r="A48" s="184">
        <f t="shared" si="2"/>
        <v>41</v>
      </c>
      <c r="B48" s="185"/>
      <c r="C48" s="186"/>
      <c r="D48" s="188"/>
      <c r="E48" s="116"/>
      <c r="F48" s="22"/>
      <c r="G48" s="118"/>
      <c r="H48" s="187"/>
      <c r="I48" s="187"/>
      <c r="J48" s="139"/>
      <c r="K48" s="139"/>
      <c r="L48" s="134"/>
      <c r="M48" s="160"/>
      <c r="N48" s="161"/>
      <c r="O48" s="146"/>
    </row>
    <row r="49" spans="1:15">
      <c r="A49" s="184">
        <f t="shared" si="2"/>
        <v>42</v>
      </c>
      <c r="B49" s="185"/>
      <c r="C49" s="186"/>
      <c r="D49" s="188"/>
      <c r="E49" s="116"/>
      <c r="F49" s="22"/>
      <c r="G49" s="118"/>
      <c r="H49" s="187"/>
      <c r="I49" s="187"/>
      <c r="J49" s="139"/>
      <c r="K49" s="139"/>
      <c r="L49" s="134"/>
      <c r="M49" s="160"/>
      <c r="N49" s="161"/>
      <c r="O49" s="146"/>
    </row>
    <row r="50" spans="1:15">
      <c r="A50" s="184">
        <f t="shared" si="2"/>
        <v>43</v>
      </c>
      <c r="B50" s="185"/>
      <c r="C50" s="186"/>
      <c r="D50" s="188"/>
      <c r="E50" s="116"/>
      <c r="F50" s="22"/>
      <c r="G50" s="118"/>
      <c r="H50" s="187"/>
      <c r="I50" s="187"/>
      <c r="J50" s="139"/>
      <c r="K50" s="139"/>
      <c r="L50" s="134"/>
      <c r="M50" s="160"/>
      <c r="N50" s="161"/>
      <c r="O50" s="146"/>
    </row>
    <row r="51" spans="1:15">
      <c r="A51" s="184">
        <f t="shared" si="2"/>
        <v>44</v>
      </c>
      <c r="B51" s="185"/>
      <c r="C51" s="186"/>
      <c r="D51" s="188"/>
      <c r="E51" s="116"/>
      <c r="F51" s="22"/>
      <c r="G51" s="118"/>
      <c r="H51" s="187"/>
      <c r="I51" s="187"/>
      <c r="J51" s="139"/>
      <c r="K51" s="139"/>
      <c r="L51" s="134"/>
      <c r="M51" s="160"/>
      <c r="N51" s="161"/>
      <c r="O51" s="146"/>
    </row>
    <row r="52" spans="1:15">
      <c r="A52" s="184">
        <f t="shared" si="2"/>
        <v>45</v>
      </c>
      <c r="B52" s="185"/>
      <c r="C52" s="186"/>
      <c r="D52" s="188"/>
      <c r="E52" s="116"/>
      <c r="F52" s="22"/>
      <c r="G52" s="118"/>
      <c r="H52" s="187"/>
      <c r="I52" s="187"/>
      <c r="J52" s="139"/>
      <c r="K52" s="139"/>
      <c r="L52" s="134"/>
      <c r="M52" s="160"/>
      <c r="N52" s="161"/>
      <c r="O52" s="146"/>
    </row>
    <row r="53" spans="1:15">
      <c r="A53" s="184">
        <f t="shared" si="2"/>
        <v>46</v>
      </c>
      <c r="B53" s="185"/>
      <c r="C53" s="186"/>
      <c r="D53" s="188"/>
      <c r="E53" s="116"/>
      <c r="F53" s="22"/>
      <c r="G53" s="118"/>
      <c r="H53" s="187"/>
      <c r="I53" s="187"/>
      <c r="J53" s="139"/>
      <c r="K53" s="139"/>
      <c r="L53" s="134"/>
      <c r="M53" s="160"/>
      <c r="N53" s="161"/>
      <c r="O53" s="146"/>
    </row>
    <row r="54" spans="1:15">
      <c r="A54" s="184">
        <f t="shared" si="2"/>
        <v>47</v>
      </c>
      <c r="B54" s="185"/>
      <c r="C54" s="186"/>
      <c r="D54" s="188"/>
      <c r="E54" s="116"/>
      <c r="F54" s="22"/>
      <c r="G54" s="118"/>
      <c r="H54" s="187"/>
      <c r="I54" s="187"/>
      <c r="J54" s="139"/>
      <c r="K54" s="139"/>
      <c r="L54" s="134"/>
      <c r="M54" s="160"/>
      <c r="N54" s="161"/>
      <c r="O54" s="146"/>
    </row>
    <row r="55" spans="1:15">
      <c r="A55" s="184">
        <f t="shared" si="2"/>
        <v>48</v>
      </c>
      <c r="B55" s="185"/>
      <c r="C55" s="186"/>
      <c r="D55" s="188"/>
      <c r="E55" s="116"/>
      <c r="F55" s="22"/>
      <c r="G55" s="118"/>
      <c r="H55" s="187"/>
      <c r="I55" s="187"/>
      <c r="J55" s="139"/>
      <c r="K55" s="139"/>
      <c r="L55" s="134"/>
      <c r="M55" s="160"/>
      <c r="N55" s="161"/>
      <c r="O55" s="146"/>
    </row>
    <row r="56" spans="1:15">
      <c r="A56" s="184"/>
      <c r="B56" s="185"/>
      <c r="C56" s="186"/>
      <c r="D56" s="188"/>
      <c r="E56" s="116"/>
      <c r="F56" s="189"/>
      <c r="G56" s="118"/>
      <c r="H56" s="80"/>
      <c r="I56" s="80"/>
      <c r="J56" s="139"/>
      <c r="K56" s="81"/>
      <c r="L56" s="133"/>
      <c r="M56" s="143"/>
      <c r="N56" s="161"/>
      <c r="O56" s="146"/>
    </row>
    <row r="57" spans="1:15">
      <c r="A57" s="124"/>
      <c r="B57" s="124"/>
      <c r="C57" s="24" t="s">
        <v>58</v>
      </c>
      <c r="D57" s="25"/>
      <c r="E57" s="25"/>
      <c r="F57" s="25"/>
      <c r="G57" s="25"/>
      <c r="H57" s="25"/>
      <c r="I57" s="25"/>
      <c r="J57" s="195"/>
      <c r="K57" s="196"/>
      <c r="L57" s="141">
        <f>SUM(L8:L56)</f>
        <v>26794.525000000023</v>
      </c>
      <c r="M57" s="141">
        <f>SUM(M8:M56)</f>
        <v>29.208333333333336</v>
      </c>
      <c r="N57" s="164">
        <f>AVERAGE(N8:N56)</f>
        <v>32.836427696078459</v>
      </c>
      <c r="O57" s="44"/>
    </row>
  </sheetData>
  <mergeCells count="12">
    <mergeCell ref="D5:G5"/>
    <mergeCell ref="D6:E6"/>
    <mergeCell ref="F6:G6"/>
    <mergeCell ref="A5:A7"/>
    <mergeCell ref="B5:B7"/>
    <mergeCell ref="C5:C7"/>
    <mergeCell ref="L5:L7"/>
    <mergeCell ref="M5:M7"/>
    <mergeCell ref="N5:N7"/>
    <mergeCell ref="O5:O7"/>
    <mergeCell ref="H5:I6"/>
    <mergeCell ref="J5:K6"/>
  </mergeCells>
  <hyperlinks>
    <hyperlink ref="O2" location="'Summary sales'!A1" display="SUMMARY"/>
  </hyperlinks>
  <pageMargins left="0.7" right="0.7" top="0.75" bottom="0.75" header="0.3" footer="0.3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selection activeCell="P20" sqref="P20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18.42578125" style="1" customWidth="1"/>
    <col min="5" max="5" width="10.7109375" style="1" customWidth="1"/>
    <col min="6" max="6" width="14.7109375" style="1" customWidth="1"/>
    <col min="7" max="12" width="9.140625" style="1"/>
    <col min="13" max="13" width="11.85546875" style="1" customWidth="1"/>
    <col min="14" max="14" width="21.85546875" style="4" customWidth="1"/>
    <col min="15" max="15" width="12.42578125" style="4" customWidth="1"/>
    <col min="16" max="16" width="29.5703125" style="1" customWidth="1"/>
    <col min="17" max="16384" width="9.140625" style="1"/>
  </cols>
  <sheetData>
    <row r="1" spans="1:16">
      <c r="B1" s="5"/>
      <c r="C1" s="6" t="s">
        <v>149</v>
      </c>
      <c r="D1" s="5"/>
      <c r="E1" s="5"/>
      <c r="F1" s="5"/>
      <c r="G1" s="5"/>
      <c r="H1" s="5"/>
      <c r="I1" s="5"/>
      <c r="J1" s="5"/>
      <c r="K1" s="5"/>
      <c r="L1" s="5"/>
      <c r="M1" s="5"/>
      <c r="N1" s="29"/>
      <c r="O1" s="29"/>
      <c r="P1" s="5"/>
    </row>
    <row r="2" spans="1:16">
      <c r="B2" s="5"/>
      <c r="C2" s="6" t="s">
        <v>73</v>
      </c>
      <c r="D2" s="5"/>
      <c r="E2" s="5"/>
      <c r="F2" s="5"/>
      <c r="G2" s="5"/>
      <c r="H2" s="5"/>
      <c r="I2" s="28"/>
      <c r="J2" s="5"/>
      <c r="K2" s="5"/>
      <c r="L2" s="5"/>
      <c r="M2" s="5"/>
      <c r="N2" s="29"/>
      <c r="O2" s="29"/>
      <c r="P2" s="98" t="s">
        <v>151</v>
      </c>
    </row>
    <row r="3" spans="1:16">
      <c r="B3" s="5"/>
      <c r="C3" s="6" t="e">
        <f>#REF!</f>
        <v>#REF!</v>
      </c>
      <c r="D3" s="5"/>
      <c r="E3" s="5"/>
      <c r="F3" s="5"/>
      <c r="G3" s="5"/>
      <c r="H3" s="5"/>
      <c r="I3" s="5"/>
      <c r="J3" s="5"/>
      <c r="K3" s="5"/>
      <c r="L3" s="5"/>
      <c r="M3" s="5"/>
      <c r="N3" s="29"/>
      <c r="O3" s="29"/>
      <c r="P3" s="5"/>
    </row>
    <row r="4" spans="1:16">
      <c r="B4" s="8"/>
      <c r="C4" s="8" t="e">
        <f>#REF!</f>
        <v>#REF!</v>
      </c>
      <c r="D4" s="9"/>
      <c r="E4" s="151"/>
      <c r="F4" s="151"/>
      <c r="G4" s="5"/>
      <c r="H4" s="5"/>
      <c r="I4" s="5"/>
      <c r="J4" s="5"/>
      <c r="K4" s="5"/>
      <c r="L4" s="5"/>
      <c r="M4" s="5"/>
      <c r="N4" s="29"/>
      <c r="O4" s="29"/>
      <c r="P4" s="5" t="s">
        <v>152</v>
      </c>
    </row>
    <row r="5" spans="1:16" ht="15.75" customHeight="1">
      <c r="A5" s="676" t="s">
        <v>107</v>
      </c>
      <c r="B5" s="675" t="s">
        <v>108</v>
      </c>
      <c r="C5" s="675" t="s">
        <v>194</v>
      </c>
      <c r="D5" s="675" t="s">
        <v>195</v>
      </c>
      <c r="E5" s="675" t="s">
        <v>196</v>
      </c>
      <c r="F5" s="675" t="s">
        <v>197</v>
      </c>
      <c r="G5" s="662" t="s">
        <v>198</v>
      </c>
      <c r="H5" s="663"/>
      <c r="I5" s="663"/>
      <c r="J5" s="663"/>
      <c r="K5" s="663"/>
      <c r="L5" s="663"/>
      <c r="M5" s="10"/>
      <c r="N5" s="175"/>
      <c r="O5" s="175"/>
      <c r="P5" s="673" t="s">
        <v>199</v>
      </c>
    </row>
    <row r="6" spans="1:16" ht="15.75" customHeight="1">
      <c r="A6" s="660"/>
      <c r="B6" s="657"/>
      <c r="C6" s="657"/>
      <c r="D6" s="657"/>
      <c r="E6" s="657"/>
      <c r="F6" s="657"/>
      <c r="G6" s="671" t="s">
        <v>153</v>
      </c>
      <c r="H6" s="672"/>
      <c r="I6" s="671" t="s">
        <v>154</v>
      </c>
      <c r="J6" s="723"/>
      <c r="K6" s="671" t="s">
        <v>259</v>
      </c>
      <c r="L6" s="723"/>
      <c r="M6" s="671" t="s">
        <v>156</v>
      </c>
      <c r="N6" s="723"/>
      <c r="O6" s="54"/>
      <c r="P6" s="722"/>
    </row>
    <row r="7" spans="1:16" ht="33.75" customHeight="1">
      <c r="A7" s="677"/>
      <c r="B7" s="678"/>
      <c r="C7" s="678"/>
      <c r="D7" s="678"/>
      <c r="E7" s="678"/>
      <c r="F7" s="678"/>
      <c r="G7" s="11" t="s">
        <v>108</v>
      </c>
      <c r="H7" s="11" t="s">
        <v>160</v>
      </c>
      <c r="I7" s="11" t="s">
        <v>108</v>
      </c>
      <c r="J7" s="11" t="s">
        <v>160</v>
      </c>
      <c r="K7" s="11" t="s">
        <v>153</v>
      </c>
      <c r="L7" s="11" t="s">
        <v>154</v>
      </c>
      <c r="M7" s="11" t="s">
        <v>274</v>
      </c>
      <c r="N7" s="176" t="s">
        <v>275</v>
      </c>
      <c r="O7" s="32" t="s">
        <v>260</v>
      </c>
      <c r="P7" s="674"/>
    </row>
    <row r="8" spans="1:16">
      <c r="A8" s="78">
        <v>1</v>
      </c>
      <c r="B8" s="74">
        <f>I8</f>
        <v>0</v>
      </c>
      <c r="C8" s="165"/>
      <c r="D8" s="166"/>
      <c r="E8" s="74"/>
      <c r="F8" s="165"/>
      <c r="G8" s="153"/>
      <c r="H8" s="167"/>
      <c r="I8" s="153"/>
      <c r="J8" s="169"/>
      <c r="K8" s="177"/>
      <c r="L8" s="177"/>
      <c r="M8" s="178"/>
      <c r="N8" s="77"/>
      <c r="O8" s="91">
        <f>N8-M8</f>
        <v>0</v>
      </c>
      <c r="P8" s="179"/>
    </row>
    <row r="9" spans="1:16">
      <c r="A9" s="78">
        <f>A8+1</f>
        <v>2</v>
      </c>
      <c r="B9" s="74">
        <f>I9</f>
        <v>0</v>
      </c>
      <c r="C9" s="165"/>
      <c r="D9" s="168"/>
      <c r="E9" s="74"/>
      <c r="F9" s="165"/>
      <c r="G9" s="153"/>
      <c r="H9" s="169"/>
      <c r="I9" s="153"/>
      <c r="J9" s="169"/>
      <c r="K9" s="177"/>
      <c r="L9" s="177"/>
      <c r="M9" s="178"/>
      <c r="N9" s="92"/>
      <c r="O9" s="91">
        <f>N9-M9</f>
        <v>0</v>
      </c>
      <c r="P9" s="179"/>
    </row>
    <row r="10" spans="1:16">
      <c r="A10" s="78">
        <f>A9+1</f>
        <v>3</v>
      </c>
      <c r="B10" s="74">
        <f>I10</f>
        <v>0</v>
      </c>
      <c r="C10" s="170"/>
      <c r="D10" s="171"/>
      <c r="E10" s="74"/>
      <c r="F10" s="165"/>
      <c r="G10" s="153"/>
      <c r="H10" s="169"/>
      <c r="I10" s="153"/>
      <c r="J10" s="167"/>
      <c r="K10" s="177"/>
      <c r="L10" s="177"/>
      <c r="M10" s="178"/>
      <c r="N10" s="77"/>
      <c r="O10" s="91">
        <f>N10-M10</f>
        <v>0</v>
      </c>
      <c r="P10" s="179"/>
    </row>
    <row r="11" spans="1:16">
      <c r="A11" s="78">
        <f>A10+1</f>
        <v>4</v>
      </c>
      <c r="B11" s="74">
        <f>I11</f>
        <v>0</v>
      </c>
      <c r="C11" s="170"/>
      <c r="D11" s="172"/>
      <c r="E11" s="74"/>
      <c r="F11" s="165"/>
      <c r="G11" s="153"/>
      <c r="H11" s="167"/>
      <c r="I11" s="153"/>
      <c r="J11" s="180"/>
      <c r="K11" s="177"/>
      <c r="L11" s="177"/>
      <c r="M11" s="178"/>
      <c r="N11" s="77"/>
      <c r="O11" s="91">
        <f>N11-M11</f>
        <v>0</v>
      </c>
      <c r="P11" s="179"/>
    </row>
    <row r="12" spans="1:16">
      <c r="A12" s="78">
        <f>A11+1</f>
        <v>5</v>
      </c>
      <c r="B12" s="74">
        <f>I12</f>
        <v>0</v>
      </c>
      <c r="C12" s="165"/>
      <c r="D12" s="173"/>
      <c r="E12" s="74"/>
      <c r="F12" s="165"/>
      <c r="G12" s="153"/>
      <c r="H12" s="167"/>
      <c r="I12" s="153"/>
      <c r="J12" s="180"/>
      <c r="K12" s="177"/>
      <c r="L12" s="177"/>
      <c r="M12" s="178"/>
      <c r="N12" s="91"/>
      <c r="O12" s="91">
        <f>N12-M12</f>
        <v>0</v>
      </c>
      <c r="P12" s="179"/>
    </row>
    <row r="13" spans="1:16">
      <c r="A13" s="79"/>
      <c r="B13" s="20"/>
      <c r="C13" s="20"/>
      <c r="D13" s="21"/>
      <c r="E13" s="20"/>
      <c r="F13" s="20"/>
      <c r="G13" s="20"/>
      <c r="H13" s="23"/>
      <c r="I13" s="20"/>
      <c r="J13" s="23"/>
      <c r="K13" s="40"/>
      <c r="L13" s="40"/>
      <c r="M13" s="40"/>
      <c r="N13" s="40"/>
      <c r="O13" s="40"/>
      <c r="P13" s="41"/>
    </row>
    <row r="14" spans="1:16">
      <c r="A14" s="24" t="s">
        <v>7</v>
      </c>
      <c r="B14" s="25"/>
      <c r="C14" s="25"/>
      <c r="D14" s="25"/>
      <c r="E14" s="25"/>
      <c r="F14" s="25"/>
      <c r="G14" s="174"/>
      <c r="H14" s="25"/>
      <c r="I14" s="25"/>
      <c r="J14" s="181"/>
      <c r="K14" s="182"/>
      <c r="L14" s="182"/>
      <c r="M14" s="182"/>
      <c r="N14" s="182"/>
      <c r="O14" s="43">
        <f>SUM(O8:O13)</f>
        <v>0</v>
      </c>
      <c r="P14" s="183"/>
    </row>
  </sheetData>
  <mergeCells count="12">
    <mergeCell ref="F5:F7"/>
    <mergeCell ref="P5:P7"/>
    <mergeCell ref="A5:A7"/>
    <mergeCell ref="B5:B7"/>
    <mergeCell ref="C5:C7"/>
    <mergeCell ref="D5:D7"/>
    <mergeCell ref="E5:E7"/>
    <mergeCell ref="G5:L5"/>
    <mergeCell ref="G6:H6"/>
    <mergeCell ref="I6:J6"/>
    <mergeCell ref="K6:L6"/>
    <mergeCell ref="M6:N6"/>
  </mergeCells>
  <hyperlinks>
    <hyperlink ref="P2" location="Summary!A1" display="SUMMARY"/>
  </hyperlink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0"/>
  <sheetViews>
    <sheetView zoomScale="85" zoomScaleNormal="85" workbookViewId="0">
      <pane xSplit="4" ySplit="7" topLeftCell="E8" activePane="bottomRight" state="frozen"/>
      <selection pane="topRight"/>
      <selection pane="bottomLeft"/>
      <selection pane="bottomRight" activeCell="A5" sqref="A5:A7"/>
    </sheetView>
  </sheetViews>
  <sheetFormatPr defaultColWidth="9.140625" defaultRowHeight="15"/>
  <cols>
    <col min="1" max="1" width="6.5703125" style="1" customWidth="1"/>
    <col min="2" max="3" width="9.140625" style="1"/>
    <col min="4" max="4" width="15.85546875" style="1" customWidth="1"/>
    <col min="5" max="5" width="7.7109375" style="1" customWidth="1"/>
    <col min="6" max="6" width="9.140625" style="1"/>
    <col min="7" max="7" width="7.7109375" style="1" customWidth="1"/>
    <col min="8" max="10" width="9.140625" style="1"/>
    <col min="11" max="11" width="15.7109375" style="106" customWidth="1"/>
    <col min="12" max="12" width="14.5703125" style="106" customWidth="1"/>
    <col min="13" max="13" width="12.140625" style="106" customWidth="1"/>
    <col min="14" max="14" width="13" style="1" customWidth="1"/>
    <col min="15" max="15" width="11.85546875" style="1" customWidth="1"/>
    <col min="16" max="16" width="46.5703125" style="1" customWidth="1"/>
    <col min="17" max="16384" width="9.140625" style="1"/>
  </cols>
  <sheetData>
    <row r="1" spans="1:16">
      <c r="E1" s="149" t="s">
        <v>253</v>
      </c>
      <c r="G1" s="9"/>
      <c r="H1" s="9"/>
      <c r="I1" s="9"/>
      <c r="J1" s="9"/>
      <c r="K1" s="126"/>
      <c r="L1" s="126"/>
      <c r="M1" s="126"/>
      <c r="N1" s="9"/>
      <c r="O1" s="9"/>
      <c r="P1" s="9"/>
    </row>
    <row r="2" spans="1:16">
      <c r="E2" s="149" t="s">
        <v>276</v>
      </c>
      <c r="G2" s="9"/>
      <c r="H2" s="9"/>
      <c r="I2" s="9"/>
      <c r="J2" s="9"/>
      <c r="K2" s="127" t="s">
        <v>255</v>
      </c>
      <c r="L2" s="127"/>
      <c r="M2" s="128">
        <f>SUM(M8:M33)</f>
        <v>0</v>
      </c>
      <c r="N2" s="9"/>
      <c r="O2" s="9"/>
      <c r="P2" s="98" t="s">
        <v>151</v>
      </c>
    </row>
    <row r="3" spans="1:16">
      <c r="E3" s="150" t="str">
        <f>ALT!D3</f>
        <v>Bulan April 2026</v>
      </c>
      <c r="G3" s="9"/>
      <c r="H3" s="9"/>
      <c r="I3" s="9"/>
      <c r="J3" s="9"/>
      <c r="K3" s="126"/>
      <c r="L3" s="126"/>
      <c r="M3" s="126"/>
      <c r="N3" s="9"/>
      <c r="O3" s="9"/>
      <c r="P3" s="9"/>
    </row>
    <row r="4" spans="1:16">
      <c r="B4" s="9"/>
      <c r="C4" s="9"/>
      <c r="D4" s="9"/>
      <c r="E4" s="151">
        <f>ALT!D4</f>
        <v>46113</v>
      </c>
      <c r="F4" s="9"/>
      <c r="G4" s="9"/>
      <c r="H4" s="9"/>
      <c r="I4" s="9"/>
      <c r="J4" s="9"/>
      <c r="K4" s="126"/>
      <c r="L4" s="126"/>
      <c r="M4" s="126"/>
      <c r="N4" s="9"/>
      <c r="O4" s="9"/>
      <c r="P4" s="9"/>
    </row>
    <row r="5" spans="1:16" ht="15" customHeight="1">
      <c r="A5" s="716" t="s">
        <v>256</v>
      </c>
      <c r="B5" s="716" t="s">
        <v>257</v>
      </c>
      <c r="C5" s="716" t="s">
        <v>258</v>
      </c>
      <c r="D5" s="719" t="s">
        <v>277</v>
      </c>
      <c r="E5" s="711" t="s">
        <v>198</v>
      </c>
      <c r="F5" s="712"/>
      <c r="G5" s="712"/>
      <c r="H5" s="713"/>
      <c r="I5" s="703" t="s">
        <v>259</v>
      </c>
      <c r="J5" s="704"/>
      <c r="K5" s="707" t="s">
        <v>156</v>
      </c>
      <c r="L5" s="724"/>
      <c r="M5" s="708"/>
      <c r="N5" s="697" t="s">
        <v>155</v>
      </c>
      <c r="O5" s="697" t="s">
        <v>261</v>
      </c>
      <c r="P5" s="700" t="s">
        <v>159</v>
      </c>
    </row>
    <row r="6" spans="1:16" ht="32.25" customHeight="1">
      <c r="A6" s="717"/>
      <c r="B6" s="717"/>
      <c r="C6" s="717"/>
      <c r="D6" s="720"/>
      <c r="E6" s="714" t="s">
        <v>262</v>
      </c>
      <c r="F6" s="715"/>
      <c r="G6" s="714" t="s">
        <v>154</v>
      </c>
      <c r="H6" s="715"/>
      <c r="I6" s="705"/>
      <c r="J6" s="706"/>
      <c r="K6" s="709"/>
      <c r="L6" s="725"/>
      <c r="M6" s="710"/>
      <c r="N6" s="698"/>
      <c r="O6" s="698"/>
      <c r="P6" s="701"/>
    </row>
    <row r="7" spans="1:16" ht="15.75" customHeight="1">
      <c r="A7" s="718"/>
      <c r="B7" s="718"/>
      <c r="C7" s="718"/>
      <c r="D7" s="721"/>
      <c r="E7" s="110" t="s">
        <v>108</v>
      </c>
      <c r="F7" s="110" t="s">
        <v>160</v>
      </c>
      <c r="G7" s="110" t="s">
        <v>108</v>
      </c>
      <c r="H7" s="110" t="s">
        <v>160</v>
      </c>
      <c r="I7" s="110" t="s">
        <v>153</v>
      </c>
      <c r="J7" s="110" t="s">
        <v>263</v>
      </c>
      <c r="K7" s="129" t="s">
        <v>153</v>
      </c>
      <c r="L7" s="129" t="s">
        <v>263</v>
      </c>
      <c r="M7" s="129" t="s">
        <v>96</v>
      </c>
      <c r="N7" s="699"/>
      <c r="O7" s="699"/>
      <c r="P7" s="702"/>
    </row>
    <row r="8" spans="1:16">
      <c r="A8" s="1">
        <v>1</v>
      </c>
      <c r="B8" s="112">
        <f>G8</f>
        <v>0</v>
      </c>
      <c r="C8" s="152"/>
      <c r="D8" s="114"/>
      <c r="E8" s="153"/>
      <c r="F8" s="116"/>
      <c r="G8" s="153"/>
      <c r="H8" s="117"/>
      <c r="I8" s="157"/>
      <c r="J8" s="158"/>
      <c r="K8" s="159"/>
      <c r="L8" s="77"/>
      <c r="M8" s="134">
        <f t="shared" ref="M8:M9" si="0">L8-K8</f>
        <v>0</v>
      </c>
      <c r="N8" s="160">
        <f>IFERROR(((G8-E8+H8-F8)),"")</f>
        <v>0</v>
      </c>
      <c r="O8" s="161">
        <f>M8/24</f>
        <v>0</v>
      </c>
      <c r="P8" s="145"/>
    </row>
    <row r="9" spans="1:16">
      <c r="A9" s="1">
        <f>A8+1</f>
        <v>2</v>
      </c>
      <c r="B9" s="112">
        <f t="shared" ref="B9:B29" si="1">G9</f>
        <v>0</v>
      </c>
      <c r="C9" s="152"/>
      <c r="D9" s="114"/>
      <c r="E9" s="153"/>
      <c r="F9" s="116"/>
      <c r="G9" s="153"/>
      <c r="H9" s="117"/>
      <c r="I9" s="157"/>
      <c r="J9" s="158"/>
      <c r="K9" s="159"/>
      <c r="L9" s="77"/>
      <c r="M9" s="134">
        <f t="shared" si="0"/>
        <v>0</v>
      </c>
      <c r="N9" s="160">
        <f t="shared" ref="N9:N21" si="2">IFERROR(((G9-E9+H9-F9)),"")</f>
        <v>0</v>
      </c>
      <c r="O9" s="161">
        <f t="shared" ref="O9:O21" si="3">M9/24</f>
        <v>0</v>
      </c>
      <c r="P9" s="145"/>
    </row>
    <row r="10" spans="1:16">
      <c r="A10" s="1">
        <v>7</v>
      </c>
      <c r="B10" s="112">
        <f t="shared" si="1"/>
        <v>0</v>
      </c>
      <c r="C10" s="152"/>
      <c r="D10" s="114"/>
      <c r="E10" s="153"/>
      <c r="F10" s="116"/>
      <c r="G10" s="153"/>
      <c r="H10" s="117"/>
      <c r="I10" s="157"/>
      <c r="J10" s="158"/>
      <c r="K10" s="159"/>
      <c r="L10" s="77"/>
      <c r="M10" s="134">
        <f t="shared" ref="M10:M11" si="4">L10-K10</f>
        <v>0</v>
      </c>
      <c r="N10" s="160">
        <f t="shared" ref="N10:N11" si="5">IFERROR(((G10-E10+H10-F10)),"")</f>
        <v>0</v>
      </c>
      <c r="O10" s="161">
        <f t="shared" ref="O10:O11" si="6">M10/24</f>
        <v>0</v>
      </c>
      <c r="P10" s="145"/>
    </row>
    <row r="11" spans="1:16">
      <c r="A11" s="1">
        <f t="shared" ref="A11:A74" si="7">A10+1</f>
        <v>8</v>
      </c>
      <c r="B11" s="112">
        <f t="shared" si="1"/>
        <v>0</v>
      </c>
      <c r="C11" s="152"/>
      <c r="D11" s="114"/>
      <c r="E11" s="153"/>
      <c r="F11" s="116"/>
      <c r="G11" s="153"/>
      <c r="H11" s="117"/>
      <c r="I11" s="157"/>
      <c r="J11" s="158"/>
      <c r="K11" s="159"/>
      <c r="L11" s="77"/>
      <c r="M11" s="134">
        <f t="shared" si="4"/>
        <v>0</v>
      </c>
      <c r="N11" s="160">
        <f t="shared" si="5"/>
        <v>0</v>
      </c>
      <c r="O11" s="161">
        <f t="shared" si="6"/>
        <v>0</v>
      </c>
      <c r="P11" s="145"/>
    </row>
    <row r="12" spans="1:16">
      <c r="A12" s="1">
        <f t="shared" si="7"/>
        <v>9</v>
      </c>
      <c r="B12" s="112">
        <f t="shared" si="1"/>
        <v>0</v>
      </c>
      <c r="C12" s="152"/>
      <c r="D12" s="114"/>
      <c r="E12" s="153"/>
      <c r="F12" s="116"/>
      <c r="G12" s="153"/>
      <c r="H12" s="117"/>
      <c r="I12" s="157"/>
      <c r="J12" s="158"/>
      <c r="K12" s="159"/>
      <c r="L12" s="77"/>
      <c r="M12" s="134">
        <f t="shared" ref="M12:M21" si="8">L12-K12</f>
        <v>0</v>
      </c>
      <c r="N12" s="160">
        <f t="shared" si="2"/>
        <v>0</v>
      </c>
      <c r="O12" s="161">
        <f t="shared" si="3"/>
        <v>0</v>
      </c>
      <c r="P12" s="145"/>
    </row>
    <row r="13" spans="1:16">
      <c r="A13" s="1">
        <f t="shared" si="7"/>
        <v>10</v>
      </c>
      <c r="B13" s="112">
        <f t="shared" si="1"/>
        <v>0</v>
      </c>
      <c r="C13" s="152"/>
      <c r="D13" s="154"/>
      <c r="E13" s="153"/>
      <c r="F13" s="116"/>
      <c r="G13" s="153"/>
      <c r="H13" s="117"/>
      <c r="I13" s="157"/>
      <c r="J13" s="158"/>
      <c r="K13" s="159"/>
      <c r="L13" s="77"/>
      <c r="M13" s="134">
        <f t="shared" ref="M13" si="9">L13-K13</f>
        <v>0</v>
      </c>
      <c r="N13" s="160">
        <f t="shared" ref="N13" si="10">IFERROR(((G13-E13+H13-F13)),"")</f>
        <v>0</v>
      </c>
      <c r="O13" s="161">
        <f t="shared" ref="O13" si="11">M13/24</f>
        <v>0</v>
      </c>
      <c r="P13" s="145"/>
    </row>
    <row r="14" spans="1:16">
      <c r="A14" s="1">
        <f t="shared" si="7"/>
        <v>11</v>
      </c>
      <c r="B14" s="112">
        <f t="shared" si="1"/>
        <v>0</v>
      </c>
      <c r="C14" s="152"/>
      <c r="D14" s="154"/>
      <c r="E14" s="153"/>
      <c r="F14" s="116"/>
      <c r="G14" s="153"/>
      <c r="H14" s="117"/>
      <c r="I14" s="157"/>
      <c r="J14" s="158"/>
      <c r="K14" s="159"/>
      <c r="L14" s="77"/>
      <c r="M14" s="134">
        <f t="shared" ref="M14" si="12">L14-K14</f>
        <v>0</v>
      </c>
      <c r="N14" s="160">
        <f t="shared" ref="N14" si="13">IFERROR(((G14-E14+H14-F14)),"")</f>
        <v>0</v>
      </c>
      <c r="O14" s="161">
        <f t="shared" ref="O14" si="14">M14/24</f>
        <v>0</v>
      </c>
      <c r="P14" s="145"/>
    </row>
    <row r="15" spans="1:16">
      <c r="A15" s="1">
        <f t="shared" si="7"/>
        <v>12</v>
      </c>
      <c r="B15" s="112">
        <f t="shared" si="1"/>
        <v>0</v>
      </c>
      <c r="C15" s="152"/>
      <c r="D15" s="154"/>
      <c r="E15" s="153"/>
      <c r="F15" s="116"/>
      <c r="G15" s="153"/>
      <c r="H15" s="117"/>
      <c r="I15" s="157"/>
      <c r="J15" s="158"/>
      <c r="K15" s="159"/>
      <c r="L15" s="77"/>
      <c r="M15" s="134">
        <f t="shared" ref="M15" si="15">L15-K15</f>
        <v>0</v>
      </c>
      <c r="N15" s="160">
        <f t="shared" ref="N15" si="16">IFERROR(((G15-E15+H15-F15)),"")</f>
        <v>0</v>
      </c>
      <c r="O15" s="161">
        <f t="shared" ref="O15" si="17">M15/24</f>
        <v>0</v>
      </c>
      <c r="P15" s="145"/>
    </row>
    <row r="16" spans="1:16">
      <c r="A16" s="1">
        <f t="shared" si="7"/>
        <v>13</v>
      </c>
      <c r="B16" s="112">
        <f t="shared" si="1"/>
        <v>0</v>
      </c>
      <c r="C16" s="152"/>
      <c r="D16" s="154"/>
      <c r="E16" s="153"/>
      <c r="F16" s="116"/>
      <c r="G16" s="153"/>
      <c r="H16" s="117"/>
      <c r="I16" s="157"/>
      <c r="J16" s="158"/>
      <c r="K16" s="159"/>
      <c r="L16" s="77"/>
      <c r="M16" s="134">
        <f t="shared" si="8"/>
        <v>0</v>
      </c>
      <c r="N16" s="160">
        <f t="shared" si="2"/>
        <v>0</v>
      </c>
      <c r="O16" s="161">
        <f t="shared" si="3"/>
        <v>0</v>
      </c>
      <c r="P16" s="145"/>
    </row>
    <row r="17" spans="1:16">
      <c r="A17" s="1">
        <f t="shared" si="7"/>
        <v>14</v>
      </c>
      <c r="B17" s="112">
        <f t="shared" si="1"/>
        <v>0</v>
      </c>
      <c r="C17" s="152"/>
      <c r="D17" s="154"/>
      <c r="E17" s="153"/>
      <c r="F17" s="116"/>
      <c r="G17" s="153"/>
      <c r="H17" s="117"/>
      <c r="I17" s="157"/>
      <c r="J17" s="158"/>
      <c r="K17" s="159"/>
      <c r="L17" s="77"/>
      <c r="M17" s="134">
        <f t="shared" ref="M17" si="18">L17-K17</f>
        <v>0</v>
      </c>
      <c r="N17" s="160">
        <f t="shared" ref="N17" si="19">IFERROR(((G17-E17+H17-F17)),"")</f>
        <v>0</v>
      </c>
      <c r="O17" s="161">
        <f t="shared" ref="O17" si="20">M17/24</f>
        <v>0</v>
      </c>
      <c r="P17" s="145"/>
    </row>
    <row r="18" spans="1:16">
      <c r="A18" s="1">
        <f t="shared" si="7"/>
        <v>15</v>
      </c>
      <c r="B18" s="112">
        <f t="shared" si="1"/>
        <v>0</v>
      </c>
      <c r="C18" s="152"/>
      <c r="D18" s="154"/>
      <c r="E18" s="153"/>
      <c r="F18" s="116"/>
      <c r="G18" s="153"/>
      <c r="H18" s="117"/>
      <c r="I18" s="157"/>
      <c r="J18" s="158"/>
      <c r="K18" s="159"/>
      <c r="L18" s="77"/>
      <c r="M18" s="134">
        <f t="shared" ref="M18:M19" si="21">L18-K18</f>
        <v>0</v>
      </c>
      <c r="N18" s="160">
        <f t="shared" ref="N18:N19" si="22">IFERROR(((G18-E18+H18-F18)),"")</f>
        <v>0</v>
      </c>
      <c r="O18" s="161">
        <f t="shared" ref="O18:O19" si="23">M18/24</f>
        <v>0</v>
      </c>
      <c r="P18" s="145"/>
    </row>
    <row r="19" spans="1:16">
      <c r="A19" s="1">
        <f t="shared" si="7"/>
        <v>16</v>
      </c>
      <c r="B19" s="112">
        <f t="shared" si="1"/>
        <v>0</v>
      </c>
      <c r="C19" s="152"/>
      <c r="D19" s="154"/>
      <c r="E19" s="153"/>
      <c r="F19" s="116"/>
      <c r="G19" s="153"/>
      <c r="H19" s="117"/>
      <c r="I19" s="157"/>
      <c r="J19" s="158"/>
      <c r="K19" s="159"/>
      <c r="L19" s="77"/>
      <c r="M19" s="134">
        <f t="shared" si="21"/>
        <v>0</v>
      </c>
      <c r="N19" s="160">
        <f t="shared" si="22"/>
        <v>0</v>
      </c>
      <c r="O19" s="161">
        <f t="shared" si="23"/>
        <v>0</v>
      </c>
      <c r="P19" s="145"/>
    </row>
    <row r="20" spans="1:16">
      <c r="A20" s="1">
        <f t="shared" si="7"/>
        <v>17</v>
      </c>
      <c r="B20" s="112">
        <f t="shared" si="1"/>
        <v>0</v>
      </c>
      <c r="C20" s="152"/>
      <c r="D20" s="154"/>
      <c r="E20" s="153"/>
      <c r="F20" s="116"/>
      <c r="G20" s="153"/>
      <c r="H20" s="117"/>
      <c r="I20" s="157"/>
      <c r="J20" s="158"/>
      <c r="K20" s="159"/>
      <c r="L20" s="77"/>
      <c r="M20" s="134">
        <f t="shared" ref="M20" si="24">L20-K20</f>
        <v>0</v>
      </c>
      <c r="N20" s="160">
        <f t="shared" ref="N20" si="25">IFERROR(((G20-E20+H20-F20)),"")</f>
        <v>0</v>
      </c>
      <c r="O20" s="161">
        <f t="shared" ref="O20" si="26">M20/24</f>
        <v>0</v>
      </c>
      <c r="P20" s="145"/>
    </row>
    <row r="21" spans="1:16">
      <c r="A21" s="1">
        <f t="shared" si="7"/>
        <v>18</v>
      </c>
      <c r="B21" s="112">
        <f t="shared" si="1"/>
        <v>0</v>
      </c>
      <c r="C21" s="152"/>
      <c r="D21" s="154"/>
      <c r="E21" s="153"/>
      <c r="F21" s="116"/>
      <c r="G21" s="153"/>
      <c r="H21" s="117"/>
      <c r="I21" s="157"/>
      <c r="J21" s="158"/>
      <c r="K21" s="159"/>
      <c r="L21" s="77"/>
      <c r="M21" s="134">
        <f t="shared" si="8"/>
        <v>0</v>
      </c>
      <c r="N21" s="160">
        <f t="shared" si="2"/>
        <v>0</v>
      </c>
      <c r="O21" s="161">
        <f t="shared" si="3"/>
        <v>0</v>
      </c>
      <c r="P21" s="145"/>
    </row>
    <row r="22" spans="1:16">
      <c r="A22" s="1">
        <f t="shared" si="7"/>
        <v>19</v>
      </c>
      <c r="B22" s="112">
        <f t="shared" si="1"/>
        <v>0</v>
      </c>
      <c r="C22" s="152"/>
      <c r="D22" s="154"/>
      <c r="E22" s="153"/>
      <c r="F22" s="116"/>
      <c r="G22" s="153"/>
      <c r="H22" s="117"/>
      <c r="I22" s="157"/>
      <c r="J22" s="158"/>
      <c r="K22" s="159"/>
      <c r="L22" s="77"/>
      <c r="M22" s="134">
        <f t="shared" ref="M22:M25" si="27">L22-K22</f>
        <v>0</v>
      </c>
      <c r="N22" s="160">
        <f t="shared" ref="N22:N25" si="28">IFERROR(((G22-E22+H22-F22)),"")</f>
        <v>0</v>
      </c>
      <c r="O22" s="161">
        <f t="shared" ref="O22:O25" si="29">M22/24</f>
        <v>0</v>
      </c>
      <c r="P22" s="145"/>
    </row>
    <row r="23" spans="1:16">
      <c r="A23" s="1">
        <f t="shared" si="7"/>
        <v>20</v>
      </c>
      <c r="B23" s="112">
        <f t="shared" si="1"/>
        <v>0</v>
      </c>
      <c r="C23" s="152"/>
      <c r="D23" s="154"/>
      <c r="E23" s="153"/>
      <c r="F23" s="116"/>
      <c r="G23" s="153"/>
      <c r="H23" s="117"/>
      <c r="I23" s="157"/>
      <c r="J23" s="158"/>
      <c r="K23" s="159"/>
      <c r="L23" s="77"/>
      <c r="M23" s="134">
        <f t="shared" ref="M23" si="30">L23-K23</f>
        <v>0</v>
      </c>
      <c r="N23" s="160">
        <f t="shared" ref="N23" si="31">IFERROR(((G23-E23+H23-F23)),"")</f>
        <v>0</v>
      </c>
      <c r="O23" s="161">
        <f t="shared" ref="O23" si="32">M23/24</f>
        <v>0</v>
      </c>
      <c r="P23" s="145"/>
    </row>
    <row r="24" spans="1:16">
      <c r="A24" s="1">
        <f t="shared" si="7"/>
        <v>21</v>
      </c>
      <c r="B24" s="112">
        <f t="shared" si="1"/>
        <v>0</v>
      </c>
      <c r="C24" s="152"/>
      <c r="D24" s="154"/>
      <c r="E24" s="153"/>
      <c r="F24" s="116"/>
      <c r="G24" s="153"/>
      <c r="H24" s="117"/>
      <c r="I24" s="157"/>
      <c r="J24" s="158"/>
      <c r="K24" s="159"/>
      <c r="L24" s="77"/>
      <c r="M24" s="134">
        <f t="shared" si="27"/>
        <v>0</v>
      </c>
      <c r="N24" s="160">
        <f t="shared" si="28"/>
        <v>0</v>
      </c>
      <c r="O24" s="161">
        <f t="shared" si="29"/>
        <v>0</v>
      </c>
      <c r="P24" s="145"/>
    </row>
    <row r="25" spans="1:16">
      <c r="A25" s="1">
        <f t="shared" si="7"/>
        <v>22</v>
      </c>
      <c r="B25" s="112">
        <f t="shared" si="1"/>
        <v>0</v>
      </c>
      <c r="C25" s="152"/>
      <c r="D25" s="154"/>
      <c r="E25" s="153"/>
      <c r="F25" s="116"/>
      <c r="G25" s="153"/>
      <c r="H25" s="117"/>
      <c r="I25" s="157"/>
      <c r="J25" s="158"/>
      <c r="K25" s="159"/>
      <c r="L25" s="77"/>
      <c r="M25" s="134">
        <f t="shared" si="27"/>
        <v>0</v>
      </c>
      <c r="N25" s="160">
        <f t="shared" si="28"/>
        <v>0</v>
      </c>
      <c r="O25" s="161">
        <f t="shared" si="29"/>
        <v>0</v>
      </c>
      <c r="P25" s="145"/>
    </row>
    <row r="26" spans="1:16">
      <c r="A26" s="1">
        <f t="shared" si="7"/>
        <v>23</v>
      </c>
      <c r="B26" s="112">
        <f t="shared" si="1"/>
        <v>0</v>
      </c>
      <c r="C26" s="152"/>
      <c r="D26" s="154"/>
      <c r="E26" s="153"/>
      <c r="F26" s="116"/>
      <c r="G26" s="153"/>
      <c r="H26" s="117"/>
      <c r="I26" s="157"/>
      <c r="J26" s="158"/>
      <c r="K26" s="159"/>
      <c r="L26" s="77"/>
      <c r="M26" s="134">
        <f t="shared" ref="M26" si="33">L26-K26</f>
        <v>0</v>
      </c>
      <c r="N26" s="160">
        <f t="shared" ref="N26" si="34">IFERROR(((G26-E26+H26-F26)),"")</f>
        <v>0</v>
      </c>
      <c r="O26" s="161">
        <f t="shared" ref="O26" si="35">M26/24</f>
        <v>0</v>
      </c>
      <c r="P26" s="145"/>
    </row>
    <row r="27" spans="1:16">
      <c r="A27" s="1">
        <f t="shared" si="7"/>
        <v>24</v>
      </c>
      <c r="B27" s="112">
        <f t="shared" si="1"/>
        <v>0</v>
      </c>
      <c r="C27" s="152"/>
      <c r="D27" s="154"/>
      <c r="E27" s="153"/>
      <c r="F27" s="116"/>
      <c r="G27" s="153"/>
      <c r="H27" s="117"/>
      <c r="I27" s="157"/>
      <c r="J27" s="158"/>
      <c r="K27" s="159"/>
      <c r="L27" s="77"/>
      <c r="M27" s="134">
        <f t="shared" ref="M27" si="36">L27-K27</f>
        <v>0</v>
      </c>
      <c r="N27" s="160">
        <f t="shared" ref="N27" si="37">IFERROR(((G27-E27+H27-F27)),"")</f>
        <v>0</v>
      </c>
      <c r="O27" s="161">
        <f t="shared" ref="O27" si="38">M27/24</f>
        <v>0</v>
      </c>
      <c r="P27" s="145"/>
    </row>
    <row r="28" spans="1:16">
      <c r="A28" s="1">
        <f t="shared" si="7"/>
        <v>25</v>
      </c>
      <c r="B28" s="112">
        <f t="shared" si="1"/>
        <v>0</v>
      </c>
      <c r="C28" s="152"/>
      <c r="D28" s="114"/>
      <c r="E28" s="153"/>
      <c r="F28" s="116"/>
      <c r="G28" s="153"/>
      <c r="H28" s="117"/>
      <c r="I28" s="157"/>
      <c r="J28" s="158"/>
      <c r="K28" s="159"/>
      <c r="L28" s="77"/>
      <c r="M28" s="134">
        <f t="shared" ref="M28:M30" si="39">L28-K28</f>
        <v>0</v>
      </c>
      <c r="N28" s="160">
        <f t="shared" ref="N28:N30" si="40">IFERROR(((G28-E28+H28-F28)),"")</f>
        <v>0</v>
      </c>
      <c r="O28" s="161">
        <f t="shared" ref="O28:O30" si="41">M28/24</f>
        <v>0</v>
      </c>
      <c r="P28" s="145"/>
    </row>
    <row r="29" spans="1:16">
      <c r="A29" s="1">
        <f t="shared" si="7"/>
        <v>26</v>
      </c>
      <c r="B29" s="112">
        <f t="shared" si="1"/>
        <v>0</v>
      </c>
      <c r="C29" s="152"/>
      <c r="D29" s="114"/>
      <c r="E29" s="153"/>
      <c r="F29" s="117"/>
      <c r="G29" s="153"/>
      <c r="H29" s="117"/>
      <c r="I29" s="157"/>
      <c r="J29" s="158"/>
      <c r="K29" s="159"/>
      <c r="L29" s="77"/>
      <c r="M29" s="134">
        <f t="shared" si="39"/>
        <v>0</v>
      </c>
      <c r="N29" s="160">
        <f t="shared" si="40"/>
        <v>0</v>
      </c>
      <c r="O29" s="161">
        <f t="shared" si="41"/>
        <v>0</v>
      </c>
      <c r="P29" s="145"/>
    </row>
    <row r="30" spans="1:16">
      <c r="A30" s="1">
        <f t="shared" si="7"/>
        <v>27</v>
      </c>
      <c r="B30" s="112">
        <f t="shared" ref="B30:B33" si="42">G30</f>
        <v>0</v>
      </c>
      <c r="C30" s="152"/>
      <c r="D30" s="114"/>
      <c r="E30" s="153"/>
      <c r="F30" s="117"/>
      <c r="G30" s="153"/>
      <c r="H30" s="117"/>
      <c r="I30" s="157"/>
      <c r="J30" s="158"/>
      <c r="K30" s="159"/>
      <c r="L30" s="77"/>
      <c r="M30" s="134">
        <f t="shared" si="39"/>
        <v>0</v>
      </c>
      <c r="N30" s="160">
        <f t="shared" si="40"/>
        <v>0</v>
      </c>
      <c r="O30" s="161">
        <f t="shared" si="41"/>
        <v>0</v>
      </c>
      <c r="P30" s="145"/>
    </row>
    <row r="31" spans="1:16">
      <c r="A31" s="1">
        <f t="shared" si="7"/>
        <v>28</v>
      </c>
      <c r="B31" s="112">
        <f t="shared" si="42"/>
        <v>0</v>
      </c>
      <c r="C31" s="152"/>
      <c r="D31" s="114"/>
      <c r="E31" s="153"/>
      <c r="F31" s="117"/>
      <c r="G31" s="153"/>
      <c r="H31" s="117"/>
      <c r="I31" s="157"/>
      <c r="J31" s="158"/>
      <c r="K31" s="159"/>
      <c r="L31" s="77"/>
      <c r="M31" s="134">
        <f t="shared" ref="M31:M32" si="43">L31-K31</f>
        <v>0</v>
      </c>
      <c r="N31" s="160">
        <f t="shared" ref="N31:N32" si="44">IFERROR(((G31-E31+H31-F31)),"")</f>
        <v>0</v>
      </c>
      <c r="O31" s="161">
        <f t="shared" ref="O31:O32" si="45">M31/24</f>
        <v>0</v>
      </c>
      <c r="P31" s="145"/>
    </row>
    <row r="32" spans="1:16">
      <c r="A32" s="1">
        <f t="shared" si="7"/>
        <v>29</v>
      </c>
      <c r="B32" s="112">
        <f t="shared" si="42"/>
        <v>0</v>
      </c>
      <c r="C32" s="152"/>
      <c r="D32" s="114"/>
      <c r="E32" s="153"/>
      <c r="F32" s="116"/>
      <c r="G32" s="153"/>
      <c r="H32" s="117"/>
      <c r="I32" s="157"/>
      <c r="J32" s="158"/>
      <c r="K32" s="159"/>
      <c r="L32" s="77"/>
      <c r="M32" s="134">
        <f t="shared" si="43"/>
        <v>0</v>
      </c>
      <c r="N32" s="160">
        <f t="shared" si="44"/>
        <v>0</v>
      </c>
      <c r="O32" s="161">
        <f t="shared" si="45"/>
        <v>0</v>
      </c>
      <c r="P32" s="145"/>
    </row>
    <row r="33" spans="1:16">
      <c r="A33" s="1">
        <f t="shared" si="7"/>
        <v>30</v>
      </c>
      <c r="B33" s="112">
        <f t="shared" si="42"/>
        <v>0</v>
      </c>
      <c r="C33" s="152"/>
      <c r="D33" s="114"/>
      <c r="E33" s="153"/>
      <c r="F33" s="155"/>
      <c r="G33" s="153"/>
      <c r="H33" s="117"/>
      <c r="I33" s="157"/>
      <c r="J33" s="158"/>
      <c r="K33" s="159"/>
      <c r="L33" s="77"/>
      <c r="M33" s="134">
        <f t="shared" ref="M33:M34" si="46">L33-K33</f>
        <v>0</v>
      </c>
      <c r="N33" s="160">
        <f t="shared" ref="N33:N34" si="47">IFERROR(((G33-E33+H33-F33)),"")</f>
        <v>0</v>
      </c>
      <c r="O33" s="161">
        <f t="shared" ref="O33:O34" si="48">M33/24</f>
        <v>0</v>
      </c>
      <c r="P33" s="145"/>
    </row>
    <row r="34" spans="1:16">
      <c r="A34" s="1">
        <f t="shared" si="7"/>
        <v>31</v>
      </c>
      <c r="B34" s="112">
        <f t="shared" ref="B34:B36" si="49">G34</f>
        <v>0</v>
      </c>
      <c r="C34" s="152"/>
      <c r="D34" s="114"/>
      <c r="E34" s="153"/>
      <c r="F34" s="117"/>
      <c r="G34" s="153"/>
      <c r="H34" s="117"/>
      <c r="I34" s="157"/>
      <c r="J34" s="158"/>
      <c r="K34" s="159"/>
      <c r="L34" s="77"/>
      <c r="M34" s="134">
        <f t="shared" si="46"/>
        <v>0</v>
      </c>
      <c r="N34" s="160">
        <f t="shared" si="47"/>
        <v>0</v>
      </c>
      <c r="O34" s="161">
        <f t="shared" si="48"/>
        <v>0</v>
      </c>
      <c r="P34" s="145"/>
    </row>
    <row r="35" spans="1:16">
      <c r="A35" s="1">
        <f t="shared" si="7"/>
        <v>32</v>
      </c>
      <c r="B35" s="112">
        <f t="shared" si="49"/>
        <v>0</v>
      </c>
      <c r="C35" s="152"/>
      <c r="D35" s="154"/>
      <c r="E35" s="153"/>
      <c r="F35" s="117"/>
      <c r="G35" s="153"/>
      <c r="H35" s="117"/>
      <c r="I35" s="157"/>
      <c r="J35" s="158"/>
      <c r="K35" s="159"/>
      <c r="L35" s="77"/>
      <c r="M35" s="134">
        <f t="shared" ref="M35" si="50">L35-K35</f>
        <v>0</v>
      </c>
      <c r="N35" s="160">
        <f t="shared" ref="N35" si="51">IFERROR(((G35-E35+H35-F35)),"")</f>
        <v>0</v>
      </c>
      <c r="O35" s="161">
        <f t="shared" ref="O35" si="52">M35/24</f>
        <v>0</v>
      </c>
      <c r="P35" s="145"/>
    </row>
    <row r="36" spans="1:16">
      <c r="A36" s="1">
        <f t="shared" si="7"/>
        <v>33</v>
      </c>
      <c r="B36" s="112">
        <f t="shared" si="49"/>
        <v>0</v>
      </c>
      <c r="C36" s="152"/>
      <c r="D36" s="154"/>
      <c r="E36" s="153"/>
      <c r="F36" s="116"/>
      <c r="G36" s="153"/>
      <c r="H36" s="117"/>
      <c r="I36" s="157"/>
      <c r="J36" s="158"/>
      <c r="K36" s="159"/>
      <c r="L36" s="77"/>
      <c r="M36" s="134">
        <f t="shared" ref="M36" si="53">L36-K36</f>
        <v>0</v>
      </c>
      <c r="N36" s="160">
        <f t="shared" ref="N36" si="54">IFERROR(((G36-E36+H36-F36)),"")</f>
        <v>0</v>
      </c>
      <c r="O36" s="161">
        <f t="shared" ref="O36" si="55">M36/24</f>
        <v>0</v>
      </c>
      <c r="P36" s="145"/>
    </row>
    <row r="37" spans="1:16">
      <c r="A37" s="1">
        <f t="shared" si="7"/>
        <v>34</v>
      </c>
      <c r="B37" s="112">
        <f t="shared" ref="B37:B43" si="56">G37</f>
        <v>0</v>
      </c>
      <c r="C37" s="152"/>
      <c r="D37" s="154"/>
      <c r="E37" s="153"/>
      <c r="F37" s="116"/>
      <c r="G37" s="153"/>
      <c r="H37" s="117"/>
      <c r="I37" s="157"/>
      <c r="J37" s="158"/>
      <c r="K37" s="159"/>
      <c r="L37" s="77"/>
      <c r="M37" s="134">
        <f t="shared" ref="M37:M40" si="57">L37-K37</f>
        <v>0</v>
      </c>
      <c r="N37" s="160">
        <f t="shared" ref="N37:N40" si="58">IFERROR(((G37-E37+H37-F37)),"")</f>
        <v>0</v>
      </c>
      <c r="O37" s="161">
        <f t="shared" ref="O37:O40" si="59">M37/24</f>
        <v>0</v>
      </c>
      <c r="P37" s="145"/>
    </row>
    <row r="38" spans="1:16">
      <c r="A38" s="1">
        <f t="shared" si="7"/>
        <v>35</v>
      </c>
      <c r="B38" s="112">
        <f t="shared" si="56"/>
        <v>0</v>
      </c>
      <c r="C38" s="152"/>
      <c r="D38" s="154"/>
      <c r="E38" s="153"/>
      <c r="F38" s="116"/>
      <c r="G38" s="153"/>
      <c r="H38" s="117"/>
      <c r="I38" s="157"/>
      <c r="J38" s="158"/>
      <c r="K38" s="159"/>
      <c r="L38" s="77"/>
      <c r="M38" s="134">
        <f t="shared" si="57"/>
        <v>0</v>
      </c>
      <c r="N38" s="160">
        <f t="shared" si="58"/>
        <v>0</v>
      </c>
      <c r="O38" s="161">
        <f t="shared" si="59"/>
        <v>0</v>
      </c>
      <c r="P38" s="145"/>
    </row>
    <row r="39" spans="1:16">
      <c r="A39" s="1">
        <f t="shared" si="7"/>
        <v>36</v>
      </c>
      <c r="B39" s="112">
        <f t="shared" si="56"/>
        <v>0</v>
      </c>
      <c r="C39" s="152"/>
      <c r="D39" s="154"/>
      <c r="E39" s="153"/>
      <c r="F39" s="116"/>
      <c r="G39" s="153"/>
      <c r="H39" s="117"/>
      <c r="I39" s="157"/>
      <c r="J39" s="158"/>
      <c r="K39" s="159"/>
      <c r="L39" s="77"/>
      <c r="M39" s="134">
        <f t="shared" ref="M39" si="60">L39-K39</f>
        <v>0</v>
      </c>
      <c r="N39" s="160">
        <f t="shared" ref="N39" si="61">IFERROR(((G39-E39+H39-F39)),"")</f>
        <v>0</v>
      </c>
      <c r="O39" s="161">
        <f t="shared" ref="O39" si="62">M39/24</f>
        <v>0</v>
      </c>
      <c r="P39" s="145"/>
    </row>
    <row r="40" spans="1:16">
      <c r="A40" s="1">
        <f t="shared" si="7"/>
        <v>37</v>
      </c>
      <c r="B40" s="112">
        <f t="shared" si="56"/>
        <v>0</v>
      </c>
      <c r="C40" s="152"/>
      <c r="D40" s="154"/>
      <c r="E40" s="153"/>
      <c r="F40" s="116"/>
      <c r="G40" s="153"/>
      <c r="H40" s="117"/>
      <c r="I40" s="157"/>
      <c r="J40" s="158"/>
      <c r="K40" s="159"/>
      <c r="L40" s="77"/>
      <c r="M40" s="134">
        <f t="shared" si="57"/>
        <v>0</v>
      </c>
      <c r="N40" s="160">
        <f t="shared" si="58"/>
        <v>0</v>
      </c>
      <c r="O40" s="161">
        <f t="shared" si="59"/>
        <v>0</v>
      </c>
      <c r="P40" s="145"/>
    </row>
    <row r="41" spans="1:16">
      <c r="A41" s="1">
        <f t="shared" si="7"/>
        <v>38</v>
      </c>
      <c r="B41" s="112">
        <f t="shared" si="56"/>
        <v>0</v>
      </c>
      <c r="C41" s="152"/>
      <c r="D41" s="154"/>
      <c r="E41" s="153"/>
      <c r="F41" s="116"/>
      <c r="G41" s="153"/>
      <c r="H41" s="117"/>
      <c r="I41" s="157"/>
      <c r="J41" s="158"/>
      <c r="K41" s="159"/>
      <c r="L41" s="77"/>
      <c r="M41" s="134">
        <f t="shared" ref="M41:M42" si="63">L41-K41</f>
        <v>0</v>
      </c>
      <c r="N41" s="160">
        <f t="shared" ref="N41:N42" si="64">IFERROR(((G41-E41+H41-F41)),"")</f>
        <v>0</v>
      </c>
      <c r="O41" s="161">
        <f t="shared" ref="O41:O42" si="65">M41/24</f>
        <v>0</v>
      </c>
      <c r="P41" s="145"/>
    </row>
    <row r="42" spans="1:16">
      <c r="A42" s="1">
        <f t="shared" si="7"/>
        <v>39</v>
      </c>
      <c r="B42" s="112">
        <f t="shared" si="56"/>
        <v>0</v>
      </c>
      <c r="C42" s="152"/>
      <c r="D42" s="154"/>
      <c r="E42" s="153"/>
      <c r="F42" s="116"/>
      <c r="G42" s="153"/>
      <c r="H42" s="117"/>
      <c r="I42" s="157"/>
      <c r="J42" s="158"/>
      <c r="K42" s="159"/>
      <c r="L42" s="77"/>
      <c r="M42" s="134">
        <f t="shared" si="63"/>
        <v>0</v>
      </c>
      <c r="N42" s="160">
        <f t="shared" si="64"/>
        <v>0</v>
      </c>
      <c r="O42" s="161">
        <f t="shared" si="65"/>
        <v>0</v>
      </c>
      <c r="P42" s="145"/>
    </row>
    <row r="43" spans="1:16">
      <c r="A43" s="1">
        <f t="shared" si="7"/>
        <v>40</v>
      </c>
      <c r="B43" s="112">
        <f t="shared" si="56"/>
        <v>0</v>
      </c>
      <c r="C43" s="152"/>
      <c r="D43" s="154"/>
      <c r="E43" s="153"/>
      <c r="F43" s="116"/>
      <c r="G43" s="153"/>
      <c r="H43" s="117"/>
      <c r="I43" s="157"/>
      <c r="J43" s="158"/>
      <c r="K43" s="159"/>
      <c r="L43" s="77"/>
      <c r="M43" s="134">
        <f t="shared" ref="M43:M44" si="66">L43-K43</f>
        <v>0</v>
      </c>
      <c r="N43" s="160">
        <f t="shared" ref="N43" si="67">IFERROR(((G43-E43+H43-F43)),"")</f>
        <v>0</v>
      </c>
      <c r="O43" s="161">
        <f t="shared" ref="O43" si="68">M43/24</f>
        <v>0</v>
      </c>
      <c r="P43" s="145"/>
    </row>
    <row r="44" spans="1:16">
      <c r="A44" s="1">
        <f t="shared" si="7"/>
        <v>41</v>
      </c>
      <c r="B44" s="112">
        <f t="shared" ref="B44:B45" si="69">G44</f>
        <v>0</v>
      </c>
      <c r="C44" s="152"/>
      <c r="D44" s="154"/>
      <c r="E44" s="153"/>
      <c r="F44" s="116"/>
      <c r="G44" s="153"/>
      <c r="H44" s="117"/>
      <c r="I44" s="157"/>
      <c r="J44" s="158"/>
      <c r="K44" s="159"/>
      <c r="L44" s="77"/>
      <c r="M44" s="134">
        <f t="shared" si="66"/>
        <v>0</v>
      </c>
      <c r="N44" s="160">
        <f t="shared" ref="N44" si="70">IFERROR(((G44-E44+H44-F44)),"")</f>
        <v>0</v>
      </c>
      <c r="O44" s="161">
        <f t="shared" ref="O44" si="71">M44/24</f>
        <v>0</v>
      </c>
      <c r="P44" s="145"/>
    </row>
    <row r="45" spans="1:16">
      <c r="A45" s="1">
        <f t="shared" si="7"/>
        <v>42</v>
      </c>
      <c r="B45" s="112">
        <f t="shared" si="69"/>
        <v>0</v>
      </c>
      <c r="C45" s="152"/>
      <c r="D45" s="154"/>
      <c r="E45" s="153"/>
      <c r="F45" s="116"/>
      <c r="G45" s="153"/>
      <c r="H45" s="117"/>
      <c r="I45" s="157"/>
      <c r="J45" s="158"/>
      <c r="K45" s="159"/>
      <c r="L45" s="77"/>
      <c r="M45" s="134">
        <f t="shared" ref="M45:M48" si="72">L45-K45</f>
        <v>0</v>
      </c>
      <c r="N45" s="160">
        <f t="shared" ref="N45:N48" si="73">IFERROR(((G45-E45+H45-F45)),"")</f>
        <v>0</v>
      </c>
      <c r="O45" s="161">
        <f t="shared" ref="O45:O48" si="74">M45/24</f>
        <v>0</v>
      </c>
      <c r="P45" s="145"/>
    </row>
    <row r="46" spans="1:16">
      <c r="A46" s="1">
        <f t="shared" si="7"/>
        <v>43</v>
      </c>
      <c r="B46" s="112">
        <f t="shared" ref="B46:B56" si="75">G46</f>
        <v>0</v>
      </c>
      <c r="C46" s="152"/>
      <c r="D46" s="154"/>
      <c r="E46" s="153"/>
      <c r="F46" s="116"/>
      <c r="G46" s="153"/>
      <c r="H46" s="117"/>
      <c r="I46" s="157"/>
      <c r="J46" s="158"/>
      <c r="K46" s="159"/>
      <c r="L46" s="77"/>
      <c r="M46" s="134">
        <f t="shared" si="72"/>
        <v>0</v>
      </c>
      <c r="N46" s="160">
        <f t="shared" si="73"/>
        <v>0</v>
      </c>
      <c r="O46" s="161">
        <f t="shared" si="74"/>
        <v>0</v>
      </c>
      <c r="P46" s="145"/>
    </row>
    <row r="47" spans="1:16">
      <c r="A47" s="1">
        <f t="shared" si="7"/>
        <v>44</v>
      </c>
      <c r="B47" s="112">
        <f t="shared" si="75"/>
        <v>0</v>
      </c>
      <c r="C47" s="152"/>
      <c r="D47" s="154"/>
      <c r="E47" s="153"/>
      <c r="F47" s="116"/>
      <c r="G47" s="153"/>
      <c r="H47" s="117"/>
      <c r="I47" s="157"/>
      <c r="J47" s="158"/>
      <c r="K47" s="159"/>
      <c r="L47" s="77"/>
      <c r="M47" s="134">
        <f t="shared" si="72"/>
        <v>0</v>
      </c>
      <c r="N47" s="160">
        <f t="shared" si="73"/>
        <v>0</v>
      </c>
      <c r="O47" s="161">
        <f t="shared" si="74"/>
        <v>0</v>
      </c>
      <c r="P47" s="145"/>
    </row>
    <row r="48" spans="1:16">
      <c r="A48" s="1">
        <f t="shared" si="7"/>
        <v>45</v>
      </c>
      <c r="B48" s="112">
        <f t="shared" si="75"/>
        <v>0</v>
      </c>
      <c r="C48" s="152"/>
      <c r="D48" s="154"/>
      <c r="E48" s="153"/>
      <c r="F48" s="116"/>
      <c r="G48" s="153"/>
      <c r="H48" s="117"/>
      <c r="I48" s="157"/>
      <c r="J48" s="158"/>
      <c r="K48" s="159"/>
      <c r="L48" s="77"/>
      <c r="M48" s="134">
        <f t="shared" si="72"/>
        <v>0</v>
      </c>
      <c r="N48" s="160">
        <f t="shared" si="73"/>
        <v>0</v>
      </c>
      <c r="O48" s="161">
        <f t="shared" si="74"/>
        <v>0</v>
      </c>
      <c r="P48" s="145"/>
    </row>
    <row r="49" spans="1:16">
      <c r="A49" s="1">
        <f t="shared" si="7"/>
        <v>46</v>
      </c>
      <c r="B49" s="112">
        <f t="shared" si="75"/>
        <v>0</v>
      </c>
      <c r="C49" s="152"/>
      <c r="D49" s="154"/>
      <c r="E49" s="153"/>
      <c r="F49" s="116"/>
      <c r="G49" s="153"/>
      <c r="H49" s="117"/>
      <c r="I49" s="157"/>
      <c r="J49" s="158"/>
      <c r="K49" s="159"/>
      <c r="L49" s="77"/>
      <c r="M49" s="134">
        <f t="shared" ref="M49" si="76">L49-K49</f>
        <v>0</v>
      </c>
      <c r="N49" s="160">
        <f t="shared" ref="N49" si="77">IFERROR(((G49-E49+H49-F49)),"")</f>
        <v>0</v>
      </c>
      <c r="O49" s="161">
        <f t="shared" ref="O49" si="78">M49/24</f>
        <v>0</v>
      </c>
      <c r="P49" s="145"/>
    </row>
    <row r="50" spans="1:16">
      <c r="A50" s="1">
        <f t="shared" si="7"/>
        <v>47</v>
      </c>
      <c r="B50" s="112">
        <f t="shared" si="75"/>
        <v>0</v>
      </c>
      <c r="C50" s="156"/>
      <c r="D50" s="114"/>
      <c r="E50" s="153"/>
      <c r="F50" s="116"/>
      <c r="G50" s="153"/>
      <c r="H50" s="117"/>
      <c r="I50" s="157"/>
      <c r="J50" s="158"/>
      <c r="K50" s="159"/>
      <c r="L50" s="77"/>
      <c r="M50" s="134">
        <f t="shared" ref="M50:M52" si="79">L50-K50</f>
        <v>0</v>
      </c>
      <c r="N50" s="160">
        <f t="shared" ref="N50:N52" si="80">IFERROR(((G50-E50+H50-F50)),"")</f>
        <v>0</v>
      </c>
      <c r="O50" s="161">
        <f t="shared" ref="O50:O52" si="81">M50/24</f>
        <v>0</v>
      </c>
      <c r="P50" s="145"/>
    </row>
    <row r="51" spans="1:16">
      <c r="A51" s="1">
        <f t="shared" si="7"/>
        <v>48</v>
      </c>
      <c r="B51" s="112">
        <f t="shared" si="75"/>
        <v>0</v>
      </c>
      <c r="C51" s="152"/>
      <c r="D51" s="114"/>
      <c r="E51" s="153"/>
      <c r="F51" s="116"/>
      <c r="G51" s="153"/>
      <c r="H51" s="117"/>
      <c r="I51" s="157"/>
      <c r="J51" s="158"/>
      <c r="K51" s="159"/>
      <c r="L51" s="77"/>
      <c r="M51" s="134">
        <f t="shared" si="79"/>
        <v>0</v>
      </c>
      <c r="N51" s="160">
        <f t="shared" si="80"/>
        <v>0</v>
      </c>
      <c r="O51" s="161">
        <f t="shared" si="81"/>
        <v>0</v>
      </c>
      <c r="P51" s="145"/>
    </row>
    <row r="52" spans="1:16">
      <c r="A52" s="1">
        <f t="shared" si="7"/>
        <v>49</v>
      </c>
      <c r="B52" s="112">
        <f t="shared" si="75"/>
        <v>0</v>
      </c>
      <c r="C52" s="152"/>
      <c r="D52" s="114"/>
      <c r="E52" s="153"/>
      <c r="F52" s="116"/>
      <c r="G52" s="153"/>
      <c r="H52" s="117"/>
      <c r="I52" s="157"/>
      <c r="J52" s="158"/>
      <c r="K52" s="159"/>
      <c r="L52" s="77"/>
      <c r="M52" s="134">
        <f t="shared" si="79"/>
        <v>0</v>
      </c>
      <c r="N52" s="160">
        <f t="shared" si="80"/>
        <v>0</v>
      </c>
      <c r="O52" s="161">
        <f t="shared" si="81"/>
        <v>0</v>
      </c>
      <c r="P52" s="145"/>
    </row>
    <row r="53" spans="1:16">
      <c r="A53" s="1">
        <f t="shared" si="7"/>
        <v>50</v>
      </c>
      <c r="B53" s="112">
        <f t="shared" si="75"/>
        <v>0</v>
      </c>
      <c r="C53" s="152"/>
      <c r="D53" s="154"/>
      <c r="E53" s="153"/>
      <c r="F53" s="116"/>
      <c r="G53" s="153"/>
      <c r="H53" s="117"/>
      <c r="I53" s="157"/>
      <c r="J53" s="158"/>
      <c r="K53" s="159"/>
      <c r="L53" s="77"/>
      <c r="M53" s="134">
        <f t="shared" ref="M53" si="82">L53-K53</f>
        <v>0</v>
      </c>
      <c r="N53" s="160">
        <f t="shared" ref="N53" si="83">IFERROR(((G53-E53+H53-F53)),"")</f>
        <v>0</v>
      </c>
      <c r="O53" s="161">
        <f t="shared" ref="O53" si="84">M53/24</f>
        <v>0</v>
      </c>
      <c r="P53" s="145"/>
    </row>
    <row r="54" spans="1:16">
      <c r="A54" s="1">
        <f t="shared" si="7"/>
        <v>51</v>
      </c>
      <c r="B54" s="112">
        <f t="shared" si="75"/>
        <v>0</v>
      </c>
      <c r="C54" s="152"/>
      <c r="D54" s="154"/>
      <c r="E54" s="153"/>
      <c r="F54" s="116"/>
      <c r="G54" s="153"/>
      <c r="H54" s="117"/>
      <c r="I54" s="157"/>
      <c r="J54" s="158"/>
      <c r="K54" s="159"/>
      <c r="L54" s="77"/>
      <c r="M54" s="134">
        <f t="shared" ref="M54" si="85">L54-K54</f>
        <v>0</v>
      </c>
      <c r="N54" s="160">
        <f t="shared" ref="N54" si="86">IFERROR(((G54-E54+H54-F54)),"")</f>
        <v>0</v>
      </c>
      <c r="O54" s="161">
        <f t="shared" ref="O54" si="87">M54/24</f>
        <v>0</v>
      </c>
      <c r="P54" s="145"/>
    </row>
    <row r="55" spans="1:16">
      <c r="A55" s="1">
        <f t="shared" si="7"/>
        <v>52</v>
      </c>
      <c r="B55" s="112">
        <f t="shared" si="75"/>
        <v>0</v>
      </c>
      <c r="C55" s="152"/>
      <c r="D55" s="154"/>
      <c r="E55" s="153"/>
      <c r="F55" s="116"/>
      <c r="G55" s="153"/>
      <c r="H55" s="117"/>
      <c r="I55" s="157"/>
      <c r="J55" s="158"/>
      <c r="K55" s="159"/>
      <c r="L55" s="77"/>
      <c r="M55" s="134">
        <f t="shared" ref="M55:M59" si="88">L55-K55</f>
        <v>0</v>
      </c>
      <c r="N55" s="160">
        <f t="shared" ref="N55:N59" si="89">IFERROR(((G55-E55+H55-F55)),"")</f>
        <v>0</v>
      </c>
      <c r="O55" s="161">
        <f t="shared" ref="O55:O59" si="90">M55/24</f>
        <v>0</v>
      </c>
      <c r="P55" s="145"/>
    </row>
    <row r="56" spans="1:16">
      <c r="A56" s="1">
        <f t="shared" si="7"/>
        <v>53</v>
      </c>
      <c r="B56" s="112">
        <f t="shared" si="75"/>
        <v>0</v>
      </c>
      <c r="C56" s="152"/>
      <c r="D56" s="154"/>
      <c r="E56" s="153"/>
      <c r="F56" s="116"/>
      <c r="G56" s="153"/>
      <c r="H56" s="117"/>
      <c r="I56" s="157"/>
      <c r="J56" s="158"/>
      <c r="K56" s="159"/>
      <c r="L56" s="77"/>
      <c r="M56" s="134">
        <f t="shared" si="88"/>
        <v>0</v>
      </c>
      <c r="N56" s="160">
        <f t="shared" si="89"/>
        <v>0</v>
      </c>
      <c r="O56" s="161">
        <f t="shared" si="90"/>
        <v>0</v>
      </c>
      <c r="P56" s="145"/>
    </row>
    <row r="57" spans="1:16">
      <c r="A57" s="1">
        <f t="shared" si="7"/>
        <v>54</v>
      </c>
      <c r="B57" s="112">
        <f t="shared" ref="B57:B67" si="91">G57</f>
        <v>0</v>
      </c>
      <c r="C57" s="152"/>
      <c r="D57" s="154"/>
      <c r="E57" s="153"/>
      <c r="F57" s="116"/>
      <c r="G57" s="153"/>
      <c r="H57" s="117"/>
      <c r="I57" s="157"/>
      <c r="J57" s="158"/>
      <c r="K57" s="159"/>
      <c r="L57" s="77"/>
      <c r="M57" s="134">
        <f t="shared" si="88"/>
        <v>0</v>
      </c>
      <c r="N57" s="160">
        <f t="shared" si="89"/>
        <v>0</v>
      </c>
      <c r="O57" s="161">
        <f t="shared" si="90"/>
        <v>0</v>
      </c>
      <c r="P57" s="145"/>
    </row>
    <row r="58" spans="1:16">
      <c r="A58" s="1">
        <f t="shared" si="7"/>
        <v>55</v>
      </c>
      <c r="B58" s="112">
        <f t="shared" si="91"/>
        <v>0</v>
      </c>
      <c r="C58" s="152"/>
      <c r="D58" s="154"/>
      <c r="E58" s="153"/>
      <c r="F58" s="116"/>
      <c r="G58" s="153"/>
      <c r="H58" s="117"/>
      <c r="I58" s="157"/>
      <c r="J58" s="158"/>
      <c r="K58" s="159"/>
      <c r="L58" s="77"/>
      <c r="M58" s="134">
        <f t="shared" si="88"/>
        <v>0</v>
      </c>
      <c r="N58" s="160">
        <f t="shared" si="89"/>
        <v>0</v>
      </c>
      <c r="O58" s="161">
        <f t="shared" si="90"/>
        <v>0</v>
      </c>
      <c r="P58" s="145"/>
    </row>
    <row r="59" spans="1:16">
      <c r="A59" s="1">
        <f t="shared" si="7"/>
        <v>56</v>
      </c>
      <c r="B59" s="112">
        <f t="shared" si="91"/>
        <v>0</v>
      </c>
      <c r="C59" s="152"/>
      <c r="D59" s="154"/>
      <c r="E59" s="153"/>
      <c r="F59" s="116"/>
      <c r="G59" s="153"/>
      <c r="H59" s="117"/>
      <c r="I59" s="157"/>
      <c r="J59" s="158"/>
      <c r="K59" s="159"/>
      <c r="L59" s="77"/>
      <c r="M59" s="134">
        <f t="shared" si="88"/>
        <v>0</v>
      </c>
      <c r="N59" s="160">
        <f t="shared" si="89"/>
        <v>0</v>
      </c>
      <c r="O59" s="161">
        <f t="shared" si="90"/>
        <v>0</v>
      </c>
      <c r="P59" s="145"/>
    </row>
    <row r="60" spans="1:16">
      <c r="A60" s="1">
        <f t="shared" si="7"/>
        <v>57</v>
      </c>
      <c r="B60" s="112">
        <f t="shared" si="91"/>
        <v>0</v>
      </c>
      <c r="C60" s="152"/>
      <c r="D60" s="154"/>
      <c r="E60" s="153"/>
      <c r="F60" s="116"/>
      <c r="G60" s="153"/>
      <c r="H60" s="117"/>
      <c r="I60" s="157"/>
      <c r="J60" s="158"/>
      <c r="K60" s="159"/>
      <c r="L60" s="77"/>
      <c r="M60" s="134">
        <f t="shared" ref="M60" si="92">L60-K60</f>
        <v>0</v>
      </c>
      <c r="N60" s="160">
        <f t="shared" ref="N60" si="93">IFERROR(((G60-E60+H60-F60)),"")</f>
        <v>0</v>
      </c>
      <c r="O60" s="161">
        <f t="shared" ref="O60" si="94">M60/24</f>
        <v>0</v>
      </c>
      <c r="P60" s="145"/>
    </row>
    <row r="61" spans="1:16">
      <c r="A61" s="1">
        <f t="shared" si="7"/>
        <v>58</v>
      </c>
      <c r="B61" s="112">
        <f t="shared" si="91"/>
        <v>0</v>
      </c>
      <c r="C61" s="152"/>
      <c r="D61" s="154"/>
      <c r="E61" s="153"/>
      <c r="F61" s="116"/>
      <c r="G61" s="153"/>
      <c r="H61" s="117"/>
      <c r="I61" s="157"/>
      <c r="J61" s="158"/>
      <c r="K61" s="159"/>
      <c r="L61" s="77"/>
      <c r="M61" s="134">
        <f t="shared" ref="M61:M67" si="95">L61-K61</f>
        <v>0</v>
      </c>
      <c r="N61" s="160">
        <f t="shared" ref="N61:N67" si="96">IFERROR(((G61-E61+H61-F61)),"")</f>
        <v>0</v>
      </c>
      <c r="O61" s="161">
        <f t="shared" ref="O61:O67" si="97">M61/24</f>
        <v>0</v>
      </c>
      <c r="P61" s="145"/>
    </row>
    <row r="62" spans="1:16">
      <c r="A62" s="1">
        <f t="shared" si="7"/>
        <v>59</v>
      </c>
      <c r="B62" s="112">
        <f t="shared" si="91"/>
        <v>0</v>
      </c>
      <c r="C62" s="152"/>
      <c r="D62" s="154"/>
      <c r="E62" s="153"/>
      <c r="F62" s="116"/>
      <c r="G62" s="153"/>
      <c r="H62" s="117"/>
      <c r="I62" s="157"/>
      <c r="J62" s="158"/>
      <c r="K62" s="159"/>
      <c r="L62" s="77"/>
      <c r="M62" s="134">
        <f t="shared" ref="M62" si="98">L62-K62</f>
        <v>0</v>
      </c>
      <c r="N62" s="160">
        <f t="shared" ref="N62" si="99">IFERROR(((G62-E62+H62-F62)),"")</f>
        <v>0</v>
      </c>
      <c r="O62" s="161">
        <f t="shared" ref="O62" si="100">M62/24</f>
        <v>0</v>
      </c>
      <c r="P62" s="145"/>
    </row>
    <row r="63" spans="1:16">
      <c r="A63" s="1">
        <f t="shared" si="7"/>
        <v>60</v>
      </c>
      <c r="B63" s="112">
        <f t="shared" si="91"/>
        <v>0</v>
      </c>
      <c r="C63" s="152"/>
      <c r="D63" s="154"/>
      <c r="E63" s="153"/>
      <c r="F63" s="116"/>
      <c r="G63" s="153"/>
      <c r="H63" s="117"/>
      <c r="I63" s="157"/>
      <c r="J63" s="158"/>
      <c r="K63" s="159"/>
      <c r="L63" s="77"/>
      <c r="M63" s="134">
        <f t="shared" si="95"/>
        <v>0</v>
      </c>
      <c r="N63" s="160">
        <f t="shared" si="96"/>
        <v>0</v>
      </c>
      <c r="O63" s="161">
        <f t="shared" si="97"/>
        <v>0</v>
      </c>
      <c r="P63" s="145"/>
    </row>
    <row r="64" spans="1:16">
      <c r="A64" s="1">
        <f t="shared" si="7"/>
        <v>61</v>
      </c>
      <c r="B64" s="112">
        <f t="shared" si="91"/>
        <v>0</v>
      </c>
      <c r="C64" s="152"/>
      <c r="D64" s="154"/>
      <c r="E64" s="153"/>
      <c r="F64" s="116"/>
      <c r="G64" s="153"/>
      <c r="H64" s="117"/>
      <c r="I64" s="157"/>
      <c r="J64" s="158"/>
      <c r="K64" s="159"/>
      <c r="L64" s="77"/>
      <c r="M64" s="134">
        <f t="shared" si="95"/>
        <v>0</v>
      </c>
      <c r="N64" s="160">
        <f t="shared" si="96"/>
        <v>0</v>
      </c>
      <c r="O64" s="161">
        <f t="shared" si="97"/>
        <v>0</v>
      </c>
      <c r="P64" s="145"/>
    </row>
    <row r="65" spans="1:16">
      <c r="A65" s="1">
        <f t="shared" si="7"/>
        <v>62</v>
      </c>
      <c r="B65" s="112">
        <f t="shared" si="91"/>
        <v>0</v>
      </c>
      <c r="C65" s="152"/>
      <c r="D65" s="154"/>
      <c r="E65" s="153"/>
      <c r="F65" s="116"/>
      <c r="G65" s="153"/>
      <c r="H65" s="117"/>
      <c r="I65" s="157"/>
      <c r="J65" s="158"/>
      <c r="K65" s="159"/>
      <c r="L65" s="77"/>
      <c r="M65" s="134">
        <f t="shared" si="95"/>
        <v>0</v>
      </c>
      <c r="N65" s="160">
        <f t="shared" si="96"/>
        <v>0</v>
      </c>
      <c r="O65" s="161">
        <f t="shared" si="97"/>
        <v>0</v>
      </c>
      <c r="P65" s="145"/>
    </row>
    <row r="66" spans="1:16">
      <c r="A66" s="1">
        <f t="shared" si="7"/>
        <v>63</v>
      </c>
      <c r="B66" s="112">
        <f t="shared" si="91"/>
        <v>0</v>
      </c>
      <c r="C66" s="152"/>
      <c r="D66" s="154"/>
      <c r="E66" s="153"/>
      <c r="F66" s="116"/>
      <c r="G66" s="153"/>
      <c r="H66" s="117"/>
      <c r="I66" s="157"/>
      <c r="J66" s="158"/>
      <c r="K66" s="159"/>
      <c r="L66" s="77"/>
      <c r="M66" s="134">
        <f t="shared" si="95"/>
        <v>0</v>
      </c>
      <c r="N66" s="160">
        <f t="shared" si="96"/>
        <v>0</v>
      </c>
      <c r="O66" s="161">
        <f t="shared" si="97"/>
        <v>0</v>
      </c>
      <c r="P66" s="145"/>
    </row>
    <row r="67" spans="1:16">
      <c r="A67" s="1">
        <f t="shared" si="7"/>
        <v>64</v>
      </c>
      <c r="B67" s="112">
        <f t="shared" si="91"/>
        <v>0</v>
      </c>
      <c r="C67" s="152"/>
      <c r="D67" s="154"/>
      <c r="E67" s="153"/>
      <c r="F67" s="116"/>
      <c r="G67" s="153"/>
      <c r="H67" s="117"/>
      <c r="I67" s="157"/>
      <c r="J67" s="158"/>
      <c r="K67" s="159"/>
      <c r="L67" s="77"/>
      <c r="M67" s="134">
        <f t="shared" si="95"/>
        <v>0</v>
      </c>
      <c r="N67" s="160">
        <f t="shared" si="96"/>
        <v>0</v>
      </c>
      <c r="O67" s="161">
        <f t="shared" si="97"/>
        <v>0</v>
      </c>
      <c r="P67" s="145"/>
    </row>
    <row r="68" spans="1:16">
      <c r="A68" s="1">
        <f t="shared" si="7"/>
        <v>65</v>
      </c>
      <c r="B68" s="112">
        <f t="shared" ref="B68:B78" si="101">G68</f>
        <v>0</v>
      </c>
      <c r="C68" s="152"/>
      <c r="D68" s="154"/>
      <c r="E68" s="153"/>
      <c r="F68" s="116"/>
      <c r="G68" s="153"/>
      <c r="H68" s="117"/>
      <c r="I68" s="157"/>
      <c r="J68" s="158"/>
      <c r="K68" s="159"/>
      <c r="L68" s="77"/>
      <c r="M68" s="134">
        <f t="shared" ref="M68:M78" si="102">L68-K68</f>
        <v>0</v>
      </c>
      <c r="N68" s="160">
        <f t="shared" ref="N68:N78" si="103">IFERROR(((G68-E68+H68-F68)),"")</f>
        <v>0</v>
      </c>
      <c r="O68" s="161">
        <f t="shared" ref="O68:O78" si="104">M68/24</f>
        <v>0</v>
      </c>
      <c r="P68" s="145"/>
    </row>
    <row r="69" spans="1:16">
      <c r="A69" s="1">
        <f t="shared" si="7"/>
        <v>66</v>
      </c>
      <c r="B69" s="112">
        <f t="shared" si="101"/>
        <v>0</v>
      </c>
      <c r="C69" s="152"/>
      <c r="D69" s="154"/>
      <c r="E69" s="153"/>
      <c r="F69" s="116"/>
      <c r="G69" s="153"/>
      <c r="H69" s="117"/>
      <c r="I69" s="157"/>
      <c r="J69" s="158"/>
      <c r="K69" s="159"/>
      <c r="L69" s="77"/>
      <c r="M69" s="134">
        <f t="shared" si="102"/>
        <v>0</v>
      </c>
      <c r="N69" s="160">
        <f t="shared" si="103"/>
        <v>0</v>
      </c>
      <c r="O69" s="161">
        <f t="shared" si="104"/>
        <v>0</v>
      </c>
      <c r="P69" s="145"/>
    </row>
    <row r="70" spans="1:16">
      <c r="A70" s="1">
        <f t="shared" si="7"/>
        <v>67</v>
      </c>
      <c r="B70" s="112">
        <f t="shared" si="101"/>
        <v>0</v>
      </c>
      <c r="C70" s="152"/>
      <c r="D70" s="154"/>
      <c r="E70" s="153"/>
      <c r="F70" s="116"/>
      <c r="G70" s="153"/>
      <c r="H70" s="117"/>
      <c r="I70" s="157"/>
      <c r="J70" s="158"/>
      <c r="K70" s="159"/>
      <c r="L70" s="77"/>
      <c r="M70" s="134">
        <f t="shared" si="102"/>
        <v>0</v>
      </c>
      <c r="N70" s="160">
        <f t="shared" si="103"/>
        <v>0</v>
      </c>
      <c r="O70" s="161">
        <f t="shared" si="104"/>
        <v>0</v>
      </c>
      <c r="P70" s="145"/>
    </row>
    <row r="71" spans="1:16">
      <c r="A71" s="1">
        <f t="shared" si="7"/>
        <v>68</v>
      </c>
      <c r="B71" s="112">
        <f t="shared" si="101"/>
        <v>0</v>
      </c>
      <c r="C71" s="152"/>
      <c r="D71" s="154"/>
      <c r="E71" s="153"/>
      <c r="F71" s="116"/>
      <c r="G71" s="153"/>
      <c r="H71" s="117"/>
      <c r="I71" s="157"/>
      <c r="J71" s="158"/>
      <c r="K71" s="159"/>
      <c r="L71" s="77"/>
      <c r="M71" s="134">
        <f t="shared" si="102"/>
        <v>0</v>
      </c>
      <c r="N71" s="160">
        <f t="shared" si="103"/>
        <v>0</v>
      </c>
      <c r="O71" s="161">
        <f t="shared" si="104"/>
        <v>0</v>
      </c>
      <c r="P71" s="145"/>
    </row>
    <row r="72" spans="1:16">
      <c r="A72" s="1">
        <f t="shared" si="7"/>
        <v>69</v>
      </c>
      <c r="B72" s="112">
        <f t="shared" si="101"/>
        <v>0</v>
      </c>
      <c r="C72" s="152"/>
      <c r="D72" s="154"/>
      <c r="E72" s="153"/>
      <c r="F72" s="116"/>
      <c r="G72" s="153"/>
      <c r="H72" s="117"/>
      <c r="I72" s="157"/>
      <c r="J72" s="158"/>
      <c r="K72" s="159"/>
      <c r="L72" s="77"/>
      <c r="M72" s="134">
        <f t="shared" si="102"/>
        <v>0</v>
      </c>
      <c r="N72" s="160">
        <f t="shared" si="103"/>
        <v>0</v>
      </c>
      <c r="O72" s="161">
        <f t="shared" si="104"/>
        <v>0</v>
      </c>
      <c r="P72" s="145"/>
    </row>
    <row r="73" spans="1:16">
      <c r="A73" s="1">
        <f t="shared" si="7"/>
        <v>70</v>
      </c>
      <c r="B73" s="112">
        <f t="shared" si="101"/>
        <v>0</v>
      </c>
      <c r="C73" s="152"/>
      <c r="D73" s="154"/>
      <c r="E73" s="153"/>
      <c r="F73" s="116"/>
      <c r="G73" s="153"/>
      <c r="H73" s="117"/>
      <c r="I73" s="157"/>
      <c r="J73" s="158"/>
      <c r="K73" s="159"/>
      <c r="L73" s="77"/>
      <c r="M73" s="134">
        <f t="shared" si="102"/>
        <v>0</v>
      </c>
      <c r="N73" s="160">
        <f t="shared" si="103"/>
        <v>0</v>
      </c>
      <c r="O73" s="161">
        <f t="shared" si="104"/>
        <v>0</v>
      </c>
      <c r="P73" s="145"/>
    </row>
    <row r="74" spans="1:16">
      <c r="A74" s="1">
        <f t="shared" si="7"/>
        <v>71</v>
      </c>
      <c r="B74" s="112">
        <f t="shared" si="101"/>
        <v>0</v>
      </c>
      <c r="C74" s="152"/>
      <c r="D74" s="154"/>
      <c r="E74" s="153"/>
      <c r="F74" s="116"/>
      <c r="G74" s="153"/>
      <c r="H74" s="117"/>
      <c r="I74" s="157"/>
      <c r="J74" s="158"/>
      <c r="K74" s="159"/>
      <c r="L74" s="77"/>
      <c r="M74" s="134">
        <f t="shared" si="102"/>
        <v>0</v>
      </c>
      <c r="N74" s="160">
        <f t="shared" si="103"/>
        <v>0</v>
      </c>
      <c r="O74" s="161">
        <f t="shared" si="104"/>
        <v>0</v>
      </c>
      <c r="P74" s="145"/>
    </row>
    <row r="75" spans="1:16">
      <c r="A75" s="1">
        <f t="shared" ref="A75:A78" si="105">A74+1</f>
        <v>72</v>
      </c>
      <c r="B75" s="112">
        <f t="shared" si="101"/>
        <v>0</v>
      </c>
      <c r="C75" s="152"/>
      <c r="D75" s="154"/>
      <c r="E75" s="153"/>
      <c r="F75" s="116"/>
      <c r="G75" s="153"/>
      <c r="H75" s="117"/>
      <c r="I75" s="157"/>
      <c r="J75" s="158"/>
      <c r="K75" s="159"/>
      <c r="L75" s="77"/>
      <c r="M75" s="134">
        <f t="shared" si="102"/>
        <v>0</v>
      </c>
      <c r="N75" s="160">
        <f t="shared" si="103"/>
        <v>0</v>
      </c>
      <c r="O75" s="161">
        <f t="shared" si="104"/>
        <v>0</v>
      </c>
      <c r="P75" s="145"/>
    </row>
    <row r="76" spans="1:16">
      <c r="A76" s="1">
        <f t="shared" si="105"/>
        <v>73</v>
      </c>
      <c r="B76" s="112">
        <f t="shared" si="101"/>
        <v>0</v>
      </c>
      <c r="C76" s="152"/>
      <c r="D76" s="154"/>
      <c r="E76" s="153"/>
      <c r="F76" s="116"/>
      <c r="G76" s="153"/>
      <c r="H76" s="117"/>
      <c r="I76" s="157"/>
      <c r="J76" s="158"/>
      <c r="K76" s="159"/>
      <c r="L76" s="77"/>
      <c r="M76" s="134">
        <f t="shared" si="102"/>
        <v>0</v>
      </c>
      <c r="N76" s="160">
        <f t="shared" si="103"/>
        <v>0</v>
      </c>
      <c r="O76" s="161">
        <f t="shared" si="104"/>
        <v>0</v>
      </c>
      <c r="P76" s="145"/>
    </row>
    <row r="77" spans="1:16">
      <c r="A77" s="1">
        <f t="shared" si="105"/>
        <v>74</v>
      </c>
      <c r="B77" s="112">
        <f t="shared" si="101"/>
        <v>0</v>
      </c>
      <c r="C77" s="152"/>
      <c r="D77" s="154"/>
      <c r="E77" s="153"/>
      <c r="F77" s="116"/>
      <c r="G77" s="153"/>
      <c r="H77" s="117"/>
      <c r="I77" s="157"/>
      <c r="J77" s="158"/>
      <c r="K77" s="159"/>
      <c r="L77" s="77"/>
      <c r="M77" s="134">
        <f t="shared" si="102"/>
        <v>0</v>
      </c>
      <c r="N77" s="160">
        <f t="shared" si="103"/>
        <v>0</v>
      </c>
      <c r="O77" s="161">
        <f t="shared" si="104"/>
        <v>0</v>
      </c>
      <c r="P77" s="145"/>
    </row>
    <row r="78" spans="1:16">
      <c r="A78" s="1">
        <f t="shared" si="105"/>
        <v>75</v>
      </c>
      <c r="B78" s="112">
        <f t="shared" si="101"/>
        <v>0</v>
      </c>
      <c r="C78" s="152"/>
      <c r="D78" s="154"/>
      <c r="E78" s="153"/>
      <c r="F78" s="116"/>
      <c r="G78" s="153"/>
      <c r="H78" s="117"/>
      <c r="I78" s="157"/>
      <c r="J78" s="158"/>
      <c r="K78" s="159"/>
      <c r="L78" s="77"/>
      <c r="M78" s="134">
        <f t="shared" si="102"/>
        <v>0</v>
      </c>
      <c r="N78" s="160">
        <f t="shared" si="103"/>
        <v>0</v>
      </c>
      <c r="O78" s="161">
        <f t="shared" si="104"/>
        <v>0</v>
      </c>
      <c r="P78" s="145"/>
    </row>
    <row r="79" spans="1:16">
      <c r="B79" s="112"/>
      <c r="C79" s="152"/>
      <c r="D79" s="154"/>
      <c r="E79" s="153"/>
      <c r="F79" s="116"/>
      <c r="G79" s="153"/>
      <c r="H79" s="117"/>
      <c r="I79" s="157"/>
      <c r="J79" s="162"/>
      <c r="K79" s="159"/>
      <c r="L79" s="77"/>
      <c r="M79" s="163"/>
      <c r="N79" s="143"/>
      <c r="O79" s="144"/>
      <c r="P79" s="145"/>
    </row>
    <row r="80" spans="1:16">
      <c r="B80" s="124"/>
      <c r="C80" s="24"/>
      <c r="D80" s="124"/>
      <c r="E80" s="25"/>
      <c r="F80" s="25"/>
      <c r="G80" s="25"/>
      <c r="H80" s="25"/>
      <c r="I80" s="25"/>
      <c r="J80" s="25"/>
      <c r="K80" s="140"/>
      <c r="L80" s="140"/>
      <c r="M80" s="141">
        <f>SUM(M8:M79)</f>
        <v>0</v>
      </c>
      <c r="N80" s="147">
        <f>SUM(N8:N79)</f>
        <v>0</v>
      </c>
      <c r="O80" s="164">
        <f>AVERAGE(O8:O79)</f>
        <v>0</v>
      </c>
      <c r="P80" s="44"/>
    </row>
  </sheetData>
  <mergeCells count="12">
    <mergeCell ref="E5:H5"/>
    <mergeCell ref="E6:F6"/>
    <mergeCell ref="G6:H6"/>
    <mergeCell ref="A5:A7"/>
    <mergeCell ref="B5:B7"/>
    <mergeCell ref="C5:C7"/>
    <mergeCell ref="D5:D7"/>
    <mergeCell ref="N5:N7"/>
    <mergeCell ref="O5:O7"/>
    <mergeCell ref="P5:P7"/>
    <mergeCell ref="I5:J6"/>
    <mergeCell ref="K5:M6"/>
  </mergeCells>
  <hyperlinks>
    <hyperlink ref="P2" location="'Summary sales'!A1" display="SUMMARY"/>
  </hyperlinks>
  <pageMargins left="0.7" right="0.7" top="0.75" bottom="0.75" header="0.3" footer="0.3"/>
  <pageSetup paperSize="9"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5"/>
  <sheetViews>
    <sheetView showGridLines="0" zoomScale="85" zoomScaleNormal="85" workbookViewId="0">
      <selection activeCell="E2" sqref="E2"/>
    </sheetView>
  </sheetViews>
  <sheetFormatPr defaultColWidth="9.140625" defaultRowHeight="15"/>
  <cols>
    <col min="1" max="1" width="8.7109375" style="1" customWidth="1"/>
    <col min="2" max="2" width="9.140625" style="1"/>
    <col min="3" max="3" width="21.28515625" style="1" customWidth="1"/>
    <col min="4" max="4" width="10.42578125" style="1" customWidth="1"/>
    <col min="5" max="5" width="13.5703125" style="105" customWidth="1"/>
    <col min="6" max="6" width="9.140625" style="1"/>
    <col min="7" max="7" width="10.140625" style="105" customWidth="1"/>
    <col min="8" max="10" width="9.140625" style="1"/>
    <col min="11" max="12" width="15.7109375" style="106" customWidth="1"/>
    <col min="13" max="13" width="15.5703125" style="106" customWidth="1"/>
    <col min="14" max="14" width="14.42578125" style="106" customWidth="1"/>
    <col min="15" max="15" width="17.5703125" style="106" customWidth="1"/>
    <col min="16" max="16" width="14.42578125" style="106" customWidth="1"/>
    <col min="17" max="17" width="13" style="1" customWidth="1"/>
    <col min="18" max="18" width="11.85546875" style="1" customWidth="1"/>
    <col min="19" max="19" width="55.42578125" style="1" customWidth="1"/>
    <col min="20" max="16384" width="9.140625" style="1"/>
  </cols>
  <sheetData>
    <row r="1" spans="1:19">
      <c r="E1" s="107" t="s">
        <v>253</v>
      </c>
      <c r="G1" s="108"/>
      <c r="H1" s="9"/>
      <c r="I1" s="9"/>
      <c r="J1" s="9"/>
      <c r="K1" s="126"/>
      <c r="L1" s="126"/>
      <c r="M1" s="126"/>
      <c r="N1" s="126"/>
      <c r="O1" s="126"/>
      <c r="P1" s="126"/>
      <c r="Q1" s="9"/>
      <c r="R1" s="9"/>
      <c r="S1" s="9"/>
    </row>
    <row r="2" spans="1:19">
      <c r="E2" s="107" t="s">
        <v>278</v>
      </c>
      <c r="G2" s="108"/>
      <c r="H2" s="9"/>
      <c r="I2" s="9"/>
      <c r="J2" s="9"/>
      <c r="K2" s="127" t="s">
        <v>255</v>
      </c>
      <c r="L2" s="127"/>
      <c r="M2" s="128">
        <f>SUM(M8:M12)</f>
        <v>0</v>
      </c>
      <c r="N2" s="128"/>
      <c r="O2" s="128"/>
      <c r="P2" s="128"/>
      <c r="Q2" s="9"/>
      <c r="R2" s="9"/>
      <c r="S2" s="98" t="s">
        <v>151</v>
      </c>
    </row>
    <row r="3" spans="1:19">
      <c r="E3" s="107" t="str">
        <f>SPGLOBAL!E3</f>
        <v>Bulan April 2026</v>
      </c>
      <c r="G3" s="108"/>
      <c r="H3" s="9"/>
      <c r="I3" s="9"/>
      <c r="J3" s="9"/>
      <c r="K3" s="126"/>
      <c r="L3" s="126"/>
      <c r="M3" s="126"/>
      <c r="N3" s="126"/>
      <c r="O3" s="126"/>
      <c r="P3" s="126"/>
      <c r="Q3" s="9"/>
      <c r="R3" s="9"/>
      <c r="S3" s="9"/>
    </row>
    <row r="4" spans="1:19">
      <c r="A4" s="9"/>
      <c r="B4" s="9"/>
      <c r="C4" s="9"/>
      <c r="D4" s="9"/>
      <c r="E4" s="108">
        <f>SPGLOBAL!E4</f>
        <v>46113</v>
      </c>
      <c r="F4" s="9"/>
      <c r="G4" s="108"/>
      <c r="H4" s="9"/>
      <c r="I4" s="9"/>
      <c r="J4" s="9"/>
      <c r="K4" s="126"/>
      <c r="L4" s="126"/>
      <c r="M4" s="126"/>
      <c r="N4" s="126"/>
      <c r="O4" s="126"/>
      <c r="P4" s="126"/>
      <c r="Q4" s="9"/>
      <c r="R4" s="9"/>
      <c r="S4" s="9"/>
    </row>
    <row r="5" spans="1:19" ht="15" customHeight="1">
      <c r="A5" s="716" t="s">
        <v>256</v>
      </c>
      <c r="B5" s="716" t="s">
        <v>257</v>
      </c>
      <c r="C5" s="716" t="s">
        <v>279</v>
      </c>
      <c r="D5" s="719" t="s">
        <v>258</v>
      </c>
      <c r="E5" s="711" t="s">
        <v>198</v>
      </c>
      <c r="F5" s="712"/>
      <c r="G5" s="712"/>
      <c r="H5" s="713"/>
      <c r="I5" s="703" t="s">
        <v>259</v>
      </c>
      <c r="J5" s="704"/>
      <c r="K5" s="707" t="s">
        <v>156</v>
      </c>
      <c r="L5" s="724"/>
      <c r="M5" s="708"/>
      <c r="N5" s="726" t="s">
        <v>280</v>
      </c>
      <c r="O5" s="726" t="s">
        <v>281</v>
      </c>
      <c r="P5" s="726" t="s">
        <v>282</v>
      </c>
      <c r="Q5" s="697" t="s">
        <v>155</v>
      </c>
      <c r="R5" s="697" t="s">
        <v>261</v>
      </c>
      <c r="S5" s="700" t="s">
        <v>159</v>
      </c>
    </row>
    <row r="6" spans="1:19" ht="32.25" customHeight="1">
      <c r="A6" s="717"/>
      <c r="B6" s="717"/>
      <c r="C6" s="717"/>
      <c r="D6" s="720"/>
      <c r="E6" s="714" t="s">
        <v>262</v>
      </c>
      <c r="F6" s="715"/>
      <c r="G6" s="714" t="s">
        <v>154</v>
      </c>
      <c r="H6" s="715"/>
      <c r="I6" s="705"/>
      <c r="J6" s="706"/>
      <c r="K6" s="709"/>
      <c r="L6" s="725"/>
      <c r="M6" s="710"/>
      <c r="N6" s="727"/>
      <c r="O6" s="727"/>
      <c r="P6" s="727"/>
      <c r="Q6" s="698"/>
      <c r="R6" s="698"/>
      <c r="S6" s="701"/>
    </row>
    <row r="7" spans="1:19" ht="15.75" customHeight="1">
      <c r="A7" s="718"/>
      <c r="B7" s="718"/>
      <c r="C7" s="718"/>
      <c r="D7" s="721"/>
      <c r="E7" s="109" t="s">
        <v>108</v>
      </c>
      <c r="F7" s="110" t="s">
        <v>160</v>
      </c>
      <c r="G7" s="109" t="s">
        <v>108</v>
      </c>
      <c r="H7" s="110" t="s">
        <v>160</v>
      </c>
      <c r="I7" s="110" t="s">
        <v>153</v>
      </c>
      <c r="J7" s="110" t="s">
        <v>263</v>
      </c>
      <c r="K7" s="129" t="s">
        <v>153</v>
      </c>
      <c r="L7" s="129" t="s">
        <v>263</v>
      </c>
      <c r="M7" s="129" t="s">
        <v>96</v>
      </c>
      <c r="N7" s="728"/>
      <c r="O7" s="728"/>
      <c r="P7" s="728"/>
      <c r="Q7" s="699"/>
      <c r="R7" s="699"/>
      <c r="S7" s="702"/>
    </row>
    <row r="8" spans="1:19">
      <c r="A8" s="111">
        <v>1</v>
      </c>
      <c r="B8" s="112">
        <f t="shared" ref="B8:B12" si="0">G8</f>
        <v>0</v>
      </c>
      <c r="C8" s="113"/>
      <c r="D8" s="114"/>
      <c r="E8" s="115"/>
      <c r="F8" s="116"/>
      <c r="G8" s="115"/>
      <c r="H8" s="117"/>
      <c r="I8" s="130"/>
      <c r="J8" s="130"/>
      <c r="K8" s="131"/>
      <c r="L8" s="132"/>
      <c r="M8" s="133">
        <f>L8-K8</f>
        <v>0</v>
      </c>
      <c r="N8" s="134"/>
      <c r="O8" s="135">
        <f>M8-N8</f>
        <v>0</v>
      </c>
      <c r="P8" s="136" t="e">
        <f>M8/N8</f>
        <v>#DIV/0!</v>
      </c>
      <c r="Q8" s="143">
        <f t="shared" ref="Q8" si="1">(G8-E8)+(H8-F8)</f>
        <v>0</v>
      </c>
      <c r="R8" s="144" t="e">
        <f t="shared" ref="R8" si="2">M8/Q8/24</f>
        <v>#DIV/0!</v>
      </c>
      <c r="S8" s="145"/>
    </row>
    <row r="9" spans="1:19">
      <c r="A9" s="111">
        <f>A8+1</f>
        <v>2</v>
      </c>
      <c r="B9" s="112">
        <f t="shared" si="0"/>
        <v>0</v>
      </c>
      <c r="C9" s="113"/>
      <c r="D9" s="114"/>
      <c r="E9" s="115"/>
      <c r="F9" s="116"/>
      <c r="G9" s="115"/>
      <c r="H9" s="118"/>
      <c r="I9" s="130"/>
      <c r="J9" s="130"/>
      <c r="K9" s="131"/>
      <c r="L9" s="132"/>
      <c r="M9" s="133">
        <f>L9-K9</f>
        <v>0</v>
      </c>
      <c r="N9" s="134"/>
      <c r="O9" s="135">
        <f t="shared" ref="O9:O53" si="3">M9-N9</f>
        <v>0</v>
      </c>
      <c r="P9" s="136" t="e">
        <f t="shared" ref="P9:P11" si="4">M9/N9</f>
        <v>#DIV/0!</v>
      </c>
      <c r="Q9" s="143">
        <f t="shared" ref="Q9" si="5">(G9-E9)+(H9-F9)</f>
        <v>0</v>
      </c>
      <c r="R9" s="144" t="e">
        <f t="shared" ref="R9" si="6">M9/Q9/24</f>
        <v>#DIV/0!</v>
      </c>
      <c r="S9" s="145"/>
    </row>
    <row r="10" spans="1:19">
      <c r="A10" s="111">
        <f t="shared" ref="A10:A53" si="7">A9+1</f>
        <v>3</v>
      </c>
      <c r="B10" s="112">
        <f t="shared" si="0"/>
        <v>0</v>
      </c>
      <c r="C10" s="113"/>
      <c r="D10" s="114"/>
      <c r="E10" s="115"/>
      <c r="F10" s="116"/>
      <c r="G10" s="115"/>
      <c r="H10" s="118"/>
      <c r="I10" s="130"/>
      <c r="J10" s="130"/>
      <c r="K10" s="131"/>
      <c r="L10" s="132"/>
      <c r="M10" s="133">
        <f>L10-K10</f>
        <v>0</v>
      </c>
      <c r="N10" s="134"/>
      <c r="O10" s="135">
        <f t="shared" si="3"/>
        <v>0</v>
      </c>
      <c r="P10" s="136" t="e">
        <f t="shared" si="4"/>
        <v>#DIV/0!</v>
      </c>
      <c r="Q10" s="143">
        <f t="shared" ref="Q10" si="8">(G10-E10)+(H10-F10)</f>
        <v>0</v>
      </c>
      <c r="R10" s="144" t="e">
        <f t="shared" ref="R10" si="9">M10/Q10/24</f>
        <v>#DIV/0!</v>
      </c>
      <c r="S10" s="145"/>
    </row>
    <row r="11" spans="1:19">
      <c r="A11" s="111">
        <f t="shared" si="7"/>
        <v>4</v>
      </c>
      <c r="B11" s="112">
        <f t="shared" si="0"/>
        <v>0</v>
      </c>
      <c r="C11" s="119"/>
      <c r="D11" s="120"/>
      <c r="E11" s="115"/>
      <c r="F11" s="116"/>
      <c r="G11" s="115"/>
      <c r="H11" s="118"/>
      <c r="I11" s="130"/>
      <c r="J11" s="130"/>
      <c r="K11" s="131"/>
      <c r="L11" s="132"/>
      <c r="M11" s="133">
        <f>L11-K11</f>
        <v>0</v>
      </c>
      <c r="N11" s="134"/>
      <c r="O11" s="135">
        <f t="shared" si="3"/>
        <v>0</v>
      </c>
      <c r="P11" s="136" t="e">
        <f t="shared" si="4"/>
        <v>#DIV/0!</v>
      </c>
      <c r="Q11" s="143">
        <f t="shared" ref="Q11" si="10">(G11-E11)+(H11-F11)</f>
        <v>0</v>
      </c>
      <c r="R11" s="144" t="e">
        <f t="shared" ref="R11" si="11">M11/Q11/24</f>
        <v>#DIV/0!</v>
      </c>
      <c r="S11" s="145"/>
    </row>
    <row r="12" spans="1:19">
      <c r="A12" s="111">
        <f t="shared" si="7"/>
        <v>5</v>
      </c>
      <c r="B12" s="112">
        <f t="shared" si="0"/>
        <v>0</v>
      </c>
      <c r="C12" s="119"/>
      <c r="D12" s="120"/>
      <c r="E12" s="115"/>
      <c r="F12" s="116"/>
      <c r="G12" s="115"/>
      <c r="H12" s="118"/>
      <c r="I12" s="130"/>
      <c r="J12" s="130"/>
      <c r="K12" s="131"/>
      <c r="L12" s="132"/>
      <c r="M12" s="133">
        <f t="shared" ref="M12:M15" si="12">L12-K12</f>
        <v>0</v>
      </c>
      <c r="N12" s="134"/>
      <c r="O12" s="135">
        <f t="shared" si="3"/>
        <v>0</v>
      </c>
      <c r="P12" s="136" t="e">
        <f t="shared" ref="P12" si="13">N12/M12</f>
        <v>#DIV/0!</v>
      </c>
      <c r="Q12" s="143">
        <f t="shared" ref="Q12" si="14">(G12-E12)+(H12-F12)</f>
        <v>0</v>
      </c>
      <c r="R12" s="144" t="e">
        <f t="shared" ref="R12" si="15">M12/Q12/24</f>
        <v>#DIV/0!</v>
      </c>
      <c r="S12" s="145"/>
    </row>
    <row r="13" spans="1:19">
      <c r="A13" s="111">
        <f t="shared" si="7"/>
        <v>6</v>
      </c>
      <c r="B13" s="112">
        <f t="shared" ref="B13:B24" si="16">G13</f>
        <v>0</v>
      </c>
      <c r="C13" s="119"/>
      <c r="D13" s="120"/>
      <c r="E13" s="115"/>
      <c r="F13" s="116"/>
      <c r="G13" s="115"/>
      <c r="H13" s="118"/>
      <c r="I13" s="130"/>
      <c r="J13" s="130"/>
      <c r="K13" s="131"/>
      <c r="L13" s="132"/>
      <c r="M13" s="133">
        <f t="shared" si="12"/>
        <v>0</v>
      </c>
      <c r="N13" s="134"/>
      <c r="O13" s="135">
        <f t="shared" si="3"/>
        <v>0</v>
      </c>
      <c r="P13" s="136" t="e">
        <f t="shared" ref="P13:P22" si="17">N13/M13</f>
        <v>#DIV/0!</v>
      </c>
      <c r="Q13" s="143">
        <f t="shared" ref="Q13:Q22" si="18">(G13-E13)+(H13-F13)</f>
        <v>0</v>
      </c>
      <c r="R13" s="144" t="e">
        <f t="shared" ref="R13:R22" si="19">M13/Q13/24</f>
        <v>#DIV/0!</v>
      </c>
      <c r="S13" s="145"/>
    </row>
    <row r="14" spans="1:19">
      <c r="A14" s="111">
        <f t="shared" si="7"/>
        <v>7</v>
      </c>
      <c r="B14" s="112">
        <f t="shared" si="16"/>
        <v>0</v>
      </c>
      <c r="C14" s="119"/>
      <c r="D14" s="120"/>
      <c r="E14" s="115"/>
      <c r="F14" s="116"/>
      <c r="G14" s="115"/>
      <c r="H14" s="118"/>
      <c r="I14" s="130"/>
      <c r="J14" s="130"/>
      <c r="K14" s="131"/>
      <c r="L14" s="132"/>
      <c r="M14" s="133">
        <f t="shared" si="12"/>
        <v>0</v>
      </c>
      <c r="N14" s="134"/>
      <c r="O14" s="135">
        <f t="shared" si="3"/>
        <v>0</v>
      </c>
      <c r="P14" s="136" t="e">
        <f t="shared" si="17"/>
        <v>#DIV/0!</v>
      </c>
      <c r="Q14" s="143">
        <f t="shared" si="18"/>
        <v>0</v>
      </c>
      <c r="R14" s="144" t="e">
        <f t="shared" si="19"/>
        <v>#DIV/0!</v>
      </c>
      <c r="S14" s="145"/>
    </row>
    <row r="15" spans="1:19">
      <c r="A15" s="111">
        <f t="shared" si="7"/>
        <v>8</v>
      </c>
      <c r="B15" s="112">
        <f t="shared" si="16"/>
        <v>0</v>
      </c>
      <c r="C15" s="119"/>
      <c r="D15" s="120"/>
      <c r="E15" s="115"/>
      <c r="F15" s="116"/>
      <c r="G15" s="115"/>
      <c r="H15" s="118"/>
      <c r="I15" s="130"/>
      <c r="J15" s="130"/>
      <c r="K15" s="131"/>
      <c r="L15" s="132"/>
      <c r="M15" s="133">
        <f t="shared" si="12"/>
        <v>0</v>
      </c>
      <c r="N15" s="134"/>
      <c r="O15" s="135">
        <f t="shared" si="3"/>
        <v>0</v>
      </c>
      <c r="P15" s="136" t="e">
        <f t="shared" si="17"/>
        <v>#DIV/0!</v>
      </c>
      <c r="Q15" s="143">
        <f t="shared" si="18"/>
        <v>0</v>
      </c>
      <c r="R15" s="144" t="e">
        <f t="shared" si="19"/>
        <v>#DIV/0!</v>
      </c>
      <c r="S15" s="145"/>
    </row>
    <row r="16" spans="1:19">
      <c r="A16" s="111">
        <f t="shared" si="7"/>
        <v>9</v>
      </c>
      <c r="B16" s="112">
        <f t="shared" si="16"/>
        <v>0</v>
      </c>
      <c r="C16" s="119"/>
      <c r="D16" s="120"/>
      <c r="E16" s="115"/>
      <c r="F16" s="116"/>
      <c r="G16" s="115"/>
      <c r="H16" s="118"/>
      <c r="I16" s="130"/>
      <c r="J16" s="130"/>
      <c r="K16" s="131"/>
      <c r="L16" s="132"/>
      <c r="M16" s="133">
        <f t="shared" ref="M16:M28" si="20">L16-K16</f>
        <v>0</v>
      </c>
      <c r="N16" s="134"/>
      <c r="O16" s="135">
        <f t="shared" ref="O16:O17" si="21">M16-N16</f>
        <v>0</v>
      </c>
      <c r="P16" s="136" t="e">
        <f t="shared" ref="P16:P17" si="22">N16/M16</f>
        <v>#DIV/0!</v>
      </c>
      <c r="Q16" s="143">
        <f t="shared" ref="Q16:Q17" si="23">(G16-E16)+(H16-F16)</f>
        <v>0</v>
      </c>
      <c r="R16" s="144" t="e">
        <f t="shared" ref="R16:R17" si="24">M16/Q16/24</f>
        <v>#DIV/0!</v>
      </c>
      <c r="S16" s="145"/>
    </row>
    <row r="17" spans="1:19">
      <c r="A17" s="111">
        <f t="shared" si="7"/>
        <v>10</v>
      </c>
      <c r="B17" s="112">
        <f t="shared" si="16"/>
        <v>0</v>
      </c>
      <c r="C17" s="119"/>
      <c r="D17" s="120"/>
      <c r="E17" s="115"/>
      <c r="F17" s="116"/>
      <c r="G17" s="115"/>
      <c r="H17" s="118"/>
      <c r="I17" s="130"/>
      <c r="J17" s="130"/>
      <c r="K17" s="131"/>
      <c r="L17" s="132"/>
      <c r="M17" s="133">
        <f t="shared" si="20"/>
        <v>0</v>
      </c>
      <c r="N17" s="134"/>
      <c r="O17" s="135">
        <f t="shared" si="21"/>
        <v>0</v>
      </c>
      <c r="P17" s="136" t="e">
        <f t="shared" si="22"/>
        <v>#DIV/0!</v>
      </c>
      <c r="Q17" s="143">
        <f t="shared" si="23"/>
        <v>0</v>
      </c>
      <c r="R17" s="144" t="e">
        <f t="shared" si="24"/>
        <v>#DIV/0!</v>
      </c>
      <c r="S17" s="145"/>
    </row>
    <row r="18" spans="1:19">
      <c r="A18" s="111">
        <f t="shared" si="7"/>
        <v>11</v>
      </c>
      <c r="B18" s="112">
        <f t="shared" si="16"/>
        <v>0</v>
      </c>
      <c r="C18" s="119"/>
      <c r="D18" s="120"/>
      <c r="E18" s="115"/>
      <c r="F18" s="116"/>
      <c r="G18" s="115"/>
      <c r="H18" s="118"/>
      <c r="I18" s="130"/>
      <c r="J18" s="130"/>
      <c r="K18" s="131"/>
      <c r="L18" s="132"/>
      <c r="M18" s="133">
        <f t="shared" si="20"/>
        <v>0</v>
      </c>
      <c r="N18" s="134"/>
      <c r="O18" s="135">
        <f t="shared" si="3"/>
        <v>0</v>
      </c>
      <c r="P18" s="136" t="e">
        <f t="shared" si="17"/>
        <v>#DIV/0!</v>
      </c>
      <c r="Q18" s="143">
        <f t="shared" si="18"/>
        <v>0</v>
      </c>
      <c r="R18" s="144" t="e">
        <f t="shared" si="19"/>
        <v>#DIV/0!</v>
      </c>
      <c r="S18" s="145"/>
    </row>
    <row r="19" spans="1:19">
      <c r="A19" s="111">
        <f t="shared" si="7"/>
        <v>12</v>
      </c>
      <c r="B19" s="112">
        <f t="shared" si="16"/>
        <v>0</v>
      </c>
      <c r="C19" s="119"/>
      <c r="D19" s="120"/>
      <c r="E19" s="115"/>
      <c r="F19" s="116"/>
      <c r="G19" s="115"/>
      <c r="H19" s="118"/>
      <c r="I19" s="130"/>
      <c r="J19" s="130"/>
      <c r="K19" s="131"/>
      <c r="L19" s="132"/>
      <c r="M19" s="133">
        <f t="shared" si="20"/>
        <v>0</v>
      </c>
      <c r="N19" s="134"/>
      <c r="O19" s="135">
        <f t="shared" si="3"/>
        <v>0</v>
      </c>
      <c r="P19" s="136" t="e">
        <f t="shared" si="17"/>
        <v>#DIV/0!</v>
      </c>
      <c r="Q19" s="143">
        <f t="shared" si="18"/>
        <v>0</v>
      </c>
      <c r="R19" s="144" t="e">
        <f t="shared" si="19"/>
        <v>#DIV/0!</v>
      </c>
      <c r="S19" s="145"/>
    </row>
    <row r="20" spans="1:19">
      <c r="A20" s="111">
        <f t="shared" si="7"/>
        <v>13</v>
      </c>
      <c r="B20" s="112">
        <f t="shared" si="16"/>
        <v>0</v>
      </c>
      <c r="C20" s="119"/>
      <c r="D20" s="120"/>
      <c r="E20" s="115"/>
      <c r="F20" s="116"/>
      <c r="G20" s="115"/>
      <c r="H20" s="118"/>
      <c r="I20" s="130"/>
      <c r="J20" s="130"/>
      <c r="K20" s="131"/>
      <c r="L20" s="132"/>
      <c r="M20" s="133">
        <f t="shared" si="20"/>
        <v>0</v>
      </c>
      <c r="N20" s="134"/>
      <c r="O20" s="135">
        <f t="shared" si="3"/>
        <v>0</v>
      </c>
      <c r="P20" s="136" t="e">
        <f t="shared" si="17"/>
        <v>#DIV/0!</v>
      </c>
      <c r="Q20" s="143">
        <f t="shared" si="18"/>
        <v>0</v>
      </c>
      <c r="R20" s="144" t="e">
        <f t="shared" si="19"/>
        <v>#DIV/0!</v>
      </c>
      <c r="S20" s="145"/>
    </row>
    <row r="21" spans="1:19">
      <c r="A21" s="111">
        <f t="shared" si="7"/>
        <v>14</v>
      </c>
      <c r="B21" s="112">
        <f t="shared" si="16"/>
        <v>0</v>
      </c>
      <c r="C21" s="119"/>
      <c r="D21" s="120"/>
      <c r="E21" s="115"/>
      <c r="F21" s="116"/>
      <c r="G21" s="115"/>
      <c r="H21" s="118"/>
      <c r="I21" s="130"/>
      <c r="J21" s="130"/>
      <c r="K21" s="137"/>
      <c r="L21" s="130"/>
      <c r="M21" s="133">
        <f t="shared" si="20"/>
        <v>0</v>
      </c>
      <c r="N21" s="134"/>
      <c r="O21" s="135">
        <f t="shared" si="3"/>
        <v>0</v>
      </c>
      <c r="P21" s="136" t="e">
        <f t="shared" si="17"/>
        <v>#DIV/0!</v>
      </c>
      <c r="Q21" s="143">
        <f t="shared" si="18"/>
        <v>0</v>
      </c>
      <c r="R21" s="144" t="e">
        <f t="shared" si="19"/>
        <v>#DIV/0!</v>
      </c>
      <c r="S21" s="145"/>
    </row>
    <row r="22" spans="1:19">
      <c r="A22" s="111">
        <f t="shared" si="7"/>
        <v>15</v>
      </c>
      <c r="B22" s="112">
        <f t="shared" si="16"/>
        <v>0</v>
      </c>
      <c r="C22" s="119"/>
      <c r="D22" s="121"/>
      <c r="E22" s="115"/>
      <c r="F22" s="116"/>
      <c r="G22" s="115"/>
      <c r="H22" s="118"/>
      <c r="I22" s="130"/>
      <c r="J22" s="130"/>
      <c r="K22" s="137"/>
      <c r="L22" s="130"/>
      <c r="M22" s="133">
        <f t="shared" si="20"/>
        <v>0</v>
      </c>
      <c r="N22" s="134"/>
      <c r="O22" s="135">
        <f t="shared" si="3"/>
        <v>0</v>
      </c>
      <c r="P22" s="136" t="e">
        <f t="shared" si="17"/>
        <v>#DIV/0!</v>
      </c>
      <c r="Q22" s="143">
        <f t="shared" si="18"/>
        <v>0</v>
      </c>
      <c r="R22" s="144" t="e">
        <f t="shared" si="19"/>
        <v>#DIV/0!</v>
      </c>
      <c r="S22" s="145"/>
    </row>
    <row r="23" spans="1:19">
      <c r="A23" s="111">
        <f t="shared" si="7"/>
        <v>16</v>
      </c>
      <c r="B23" s="112">
        <f t="shared" si="16"/>
        <v>0</v>
      </c>
      <c r="C23" s="119"/>
      <c r="D23" s="120"/>
      <c r="E23" s="115"/>
      <c r="F23" s="116"/>
      <c r="G23" s="115"/>
      <c r="H23" s="118"/>
      <c r="I23" s="130"/>
      <c r="J23" s="130"/>
      <c r="K23" s="137"/>
      <c r="L23" s="130"/>
      <c r="M23" s="133">
        <f t="shared" si="20"/>
        <v>0</v>
      </c>
      <c r="N23" s="134"/>
      <c r="O23" s="135">
        <f t="shared" si="3"/>
        <v>0</v>
      </c>
      <c r="P23" s="136" t="e">
        <f t="shared" ref="P23" si="25">N23/M23</f>
        <v>#DIV/0!</v>
      </c>
      <c r="Q23" s="143">
        <f t="shared" ref="Q23" si="26">(G23-E23)+(H23-F23)</f>
        <v>0</v>
      </c>
      <c r="R23" s="144" t="e">
        <f t="shared" ref="R23" si="27">M23/Q23/24</f>
        <v>#DIV/0!</v>
      </c>
      <c r="S23" s="145"/>
    </row>
    <row r="24" spans="1:19">
      <c r="A24" s="111">
        <f t="shared" si="7"/>
        <v>17</v>
      </c>
      <c r="B24" s="112">
        <f t="shared" si="16"/>
        <v>0</v>
      </c>
      <c r="C24" s="119"/>
      <c r="D24" s="120"/>
      <c r="E24" s="115"/>
      <c r="F24" s="116"/>
      <c r="G24" s="115"/>
      <c r="H24" s="118"/>
      <c r="I24" s="130"/>
      <c r="J24" s="130"/>
      <c r="K24" s="131"/>
      <c r="L24" s="132"/>
      <c r="M24" s="133">
        <f t="shared" si="20"/>
        <v>0</v>
      </c>
      <c r="N24" s="134"/>
      <c r="O24" s="135">
        <f t="shared" si="3"/>
        <v>0</v>
      </c>
      <c r="P24" s="136" t="e">
        <f t="shared" ref="P24:P25" si="28">N24/M24</f>
        <v>#DIV/0!</v>
      </c>
      <c r="Q24" s="143">
        <f t="shared" ref="Q24:Q25" si="29">(G24-E24)+(H24-F24)</f>
        <v>0</v>
      </c>
      <c r="R24" s="144" t="e">
        <f t="shared" ref="R24:R25" si="30">M24/Q24/24</f>
        <v>#DIV/0!</v>
      </c>
      <c r="S24" s="145"/>
    </row>
    <row r="25" spans="1:19">
      <c r="A25" s="111">
        <f t="shared" si="7"/>
        <v>18</v>
      </c>
      <c r="B25" s="112">
        <f t="shared" ref="B25:B35" si="31">G25</f>
        <v>0</v>
      </c>
      <c r="C25" s="119"/>
      <c r="D25" s="120"/>
      <c r="E25" s="115"/>
      <c r="F25" s="116"/>
      <c r="G25" s="115"/>
      <c r="H25" s="118"/>
      <c r="I25" s="130"/>
      <c r="J25" s="130"/>
      <c r="K25" s="137"/>
      <c r="L25" s="130"/>
      <c r="M25" s="133">
        <f t="shared" si="20"/>
        <v>0</v>
      </c>
      <c r="N25" s="134"/>
      <c r="O25" s="135">
        <f t="shared" si="3"/>
        <v>0</v>
      </c>
      <c r="P25" s="136" t="e">
        <f t="shared" si="28"/>
        <v>#DIV/0!</v>
      </c>
      <c r="Q25" s="143">
        <f t="shared" si="29"/>
        <v>0</v>
      </c>
      <c r="R25" s="144" t="e">
        <f t="shared" si="30"/>
        <v>#DIV/0!</v>
      </c>
      <c r="S25" s="145"/>
    </row>
    <row r="26" spans="1:19">
      <c r="A26" s="111">
        <f t="shared" si="7"/>
        <v>19</v>
      </c>
      <c r="B26" s="112">
        <f t="shared" si="31"/>
        <v>0</v>
      </c>
      <c r="C26" s="119"/>
      <c r="D26" s="121"/>
      <c r="E26" s="115"/>
      <c r="F26" s="116"/>
      <c r="G26" s="115"/>
      <c r="H26" s="118"/>
      <c r="I26" s="130"/>
      <c r="J26" s="130"/>
      <c r="K26" s="137"/>
      <c r="L26" s="130"/>
      <c r="M26" s="133">
        <f t="shared" si="20"/>
        <v>0</v>
      </c>
      <c r="N26" s="134"/>
      <c r="O26" s="135">
        <f t="shared" si="3"/>
        <v>0</v>
      </c>
      <c r="P26" s="136" t="e">
        <f t="shared" ref="P26:P34" si="32">N26/M26</f>
        <v>#DIV/0!</v>
      </c>
      <c r="Q26" s="143">
        <f t="shared" ref="Q26:Q34" si="33">(G26-E26)+(H26-F26)</f>
        <v>0</v>
      </c>
      <c r="R26" s="144" t="e">
        <f t="shared" ref="R26:R34" si="34">M26/Q26/24</f>
        <v>#DIV/0!</v>
      </c>
      <c r="S26" s="145"/>
    </row>
    <row r="27" spans="1:19">
      <c r="A27" s="111">
        <f t="shared" si="7"/>
        <v>20</v>
      </c>
      <c r="B27" s="112">
        <f t="shared" si="31"/>
        <v>0</v>
      </c>
      <c r="C27" s="119"/>
      <c r="D27" s="120"/>
      <c r="E27" s="115"/>
      <c r="F27" s="116"/>
      <c r="G27" s="115"/>
      <c r="H27" s="118"/>
      <c r="I27" s="130"/>
      <c r="J27" s="130"/>
      <c r="K27" s="137"/>
      <c r="L27" s="130"/>
      <c r="M27" s="133">
        <f t="shared" si="20"/>
        <v>0</v>
      </c>
      <c r="N27" s="134"/>
      <c r="O27" s="135">
        <f t="shared" si="3"/>
        <v>0</v>
      </c>
      <c r="P27" s="136" t="e">
        <f t="shared" si="32"/>
        <v>#DIV/0!</v>
      </c>
      <c r="Q27" s="143">
        <f t="shared" si="33"/>
        <v>0</v>
      </c>
      <c r="R27" s="144" t="e">
        <f t="shared" si="34"/>
        <v>#DIV/0!</v>
      </c>
      <c r="S27" s="145"/>
    </row>
    <row r="28" spans="1:19">
      <c r="A28" s="111">
        <f t="shared" si="7"/>
        <v>21</v>
      </c>
      <c r="B28" s="112">
        <f t="shared" si="31"/>
        <v>0</v>
      </c>
      <c r="C28" s="119"/>
      <c r="D28" s="120"/>
      <c r="E28" s="115"/>
      <c r="F28" s="116"/>
      <c r="G28" s="115"/>
      <c r="H28" s="118"/>
      <c r="I28" s="130"/>
      <c r="J28" s="130"/>
      <c r="K28" s="131"/>
      <c r="L28" s="132"/>
      <c r="M28" s="133">
        <f t="shared" si="20"/>
        <v>0</v>
      </c>
      <c r="N28" s="134"/>
      <c r="O28" s="135">
        <f t="shared" si="3"/>
        <v>0</v>
      </c>
      <c r="P28" s="136" t="e">
        <f t="shared" ref="P28" si="35">N28/M28</f>
        <v>#DIV/0!</v>
      </c>
      <c r="Q28" s="143">
        <f t="shared" ref="Q28" si="36">(G28-E28)+(H28-F28)</f>
        <v>0</v>
      </c>
      <c r="R28" s="144" t="e">
        <f t="shared" ref="R28" si="37">M28/Q28/24</f>
        <v>#DIV/0!</v>
      </c>
      <c r="S28" s="145"/>
    </row>
    <row r="29" spans="1:19">
      <c r="A29" s="111">
        <f t="shared" si="7"/>
        <v>22</v>
      </c>
      <c r="B29" s="112">
        <f t="shared" si="31"/>
        <v>0</v>
      </c>
      <c r="C29" s="119"/>
      <c r="D29" s="120"/>
      <c r="E29" s="115"/>
      <c r="F29" s="116"/>
      <c r="G29" s="115"/>
      <c r="H29" s="118"/>
      <c r="I29" s="130"/>
      <c r="J29" s="130"/>
      <c r="K29" s="138"/>
      <c r="L29" s="130"/>
      <c r="M29" s="133"/>
      <c r="N29" s="134"/>
      <c r="O29" s="135">
        <f t="shared" si="3"/>
        <v>0</v>
      </c>
      <c r="P29" s="136" t="e">
        <f t="shared" si="32"/>
        <v>#DIV/0!</v>
      </c>
      <c r="Q29" s="143">
        <f t="shared" si="33"/>
        <v>0</v>
      </c>
      <c r="R29" s="144" t="e">
        <f t="shared" si="34"/>
        <v>#DIV/0!</v>
      </c>
      <c r="S29" s="145"/>
    </row>
    <row r="30" spans="1:19">
      <c r="A30" s="111">
        <f t="shared" si="7"/>
        <v>23</v>
      </c>
      <c r="B30" s="112">
        <f t="shared" si="31"/>
        <v>0</v>
      </c>
      <c r="C30" s="119"/>
      <c r="D30" s="120"/>
      <c r="E30" s="115"/>
      <c r="F30" s="116"/>
      <c r="G30" s="115"/>
      <c r="H30" s="118"/>
      <c r="I30" s="130"/>
      <c r="J30" s="130"/>
      <c r="K30" s="138"/>
      <c r="L30" s="130"/>
      <c r="M30" s="133"/>
      <c r="N30" s="134"/>
      <c r="O30" s="135">
        <f t="shared" si="3"/>
        <v>0</v>
      </c>
      <c r="P30" s="136" t="e">
        <f t="shared" ref="P30:P33" si="38">N30/M30</f>
        <v>#DIV/0!</v>
      </c>
      <c r="Q30" s="143">
        <f t="shared" ref="Q30:Q33" si="39">(G30-E30)+(H30-F30)</f>
        <v>0</v>
      </c>
      <c r="R30" s="144" t="e">
        <f t="shared" ref="R30:R33" si="40">M30/Q30/24</f>
        <v>#DIV/0!</v>
      </c>
      <c r="S30" s="145"/>
    </row>
    <row r="31" spans="1:19">
      <c r="A31" s="111">
        <f t="shared" si="7"/>
        <v>24</v>
      </c>
      <c r="B31" s="112">
        <f t="shared" si="31"/>
        <v>0</v>
      </c>
      <c r="C31" s="119"/>
      <c r="D31" s="120"/>
      <c r="E31" s="115"/>
      <c r="F31" s="116"/>
      <c r="G31" s="115"/>
      <c r="H31" s="118"/>
      <c r="I31" s="130"/>
      <c r="J31" s="130"/>
      <c r="K31" s="138"/>
      <c r="L31" s="130"/>
      <c r="M31" s="133"/>
      <c r="N31" s="134"/>
      <c r="O31" s="135">
        <f t="shared" si="3"/>
        <v>0</v>
      </c>
      <c r="P31" s="136" t="e">
        <f t="shared" si="38"/>
        <v>#DIV/0!</v>
      </c>
      <c r="Q31" s="143">
        <f t="shared" si="39"/>
        <v>0</v>
      </c>
      <c r="R31" s="144" t="e">
        <f t="shared" si="40"/>
        <v>#DIV/0!</v>
      </c>
      <c r="S31" s="145"/>
    </row>
    <row r="32" spans="1:19">
      <c r="A32" s="111">
        <f t="shared" si="7"/>
        <v>25</v>
      </c>
      <c r="B32" s="112">
        <f t="shared" si="31"/>
        <v>0</v>
      </c>
      <c r="C32" s="119"/>
      <c r="D32" s="120"/>
      <c r="E32" s="115"/>
      <c r="F32" s="116"/>
      <c r="G32" s="115"/>
      <c r="H32" s="118"/>
      <c r="I32" s="130"/>
      <c r="J32" s="130"/>
      <c r="K32" s="131"/>
      <c r="L32" s="132"/>
      <c r="M32" s="133"/>
      <c r="N32" s="134"/>
      <c r="O32" s="135">
        <f t="shared" si="3"/>
        <v>0</v>
      </c>
      <c r="P32" s="136" t="e">
        <f t="shared" si="38"/>
        <v>#DIV/0!</v>
      </c>
      <c r="Q32" s="143">
        <f t="shared" si="39"/>
        <v>0</v>
      </c>
      <c r="R32" s="144" t="e">
        <f t="shared" si="40"/>
        <v>#DIV/0!</v>
      </c>
      <c r="S32" s="145"/>
    </row>
    <row r="33" spans="1:19">
      <c r="A33" s="111">
        <f t="shared" si="7"/>
        <v>26</v>
      </c>
      <c r="B33" s="112">
        <f t="shared" si="31"/>
        <v>0</v>
      </c>
      <c r="C33" s="119"/>
      <c r="D33" s="120"/>
      <c r="E33" s="115"/>
      <c r="F33" s="116"/>
      <c r="G33" s="115"/>
      <c r="H33" s="118"/>
      <c r="I33" s="130"/>
      <c r="J33" s="130"/>
      <c r="K33" s="131"/>
      <c r="L33" s="132"/>
      <c r="M33" s="133"/>
      <c r="N33" s="134"/>
      <c r="O33" s="135">
        <f t="shared" si="3"/>
        <v>0</v>
      </c>
      <c r="P33" s="136" t="e">
        <f t="shared" si="38"/>
        <v>#DIV/0!</v>
      </c>
      <c r="Q33" s="143">
        <f t="shared" si="39"/>
        <v>0</v>
      </c>
      <c r="R33" s="144" t="e">
        <f t="shared" si="40"/>
        <v>#DIV/0!</v>
      </c>
      <c r="S33" s="145"/>
    </row>
    <row r="34" spans="1:19">
      <c r="A34" s="111">
        <f t="shared" si="7"/>
        <v>27</v>
      </c>
      <c r="B34" s="112">
        <f t="shared" si="31"/>
        <v>0</v>
      </c>
      <c r="C34" s="119"/>
      <c r="D34" s="120"/>
      <c r="E34" s="115"/>
      <c r="F34" s="116"/>
      <c r="G34" s="115"/>
      <c r="H34" s="118"/>
      <c r="I34" s="130"/>
      <c r="J34" s="130"/>
      <c r="K34" s="131"/>
      <c r="L34" s="132"/>
      <c r="M34" s="133"/>
      <c r="N34" s="134"/>
      <c r="O34" s="135">
        <f t="shared" si="3"/>
        <v>0</v>
      </c>
      <c r="P34" s="136" t="e">
        <f t="shared" si="32"/>
        <v>#DIV/0!</v>
      </c>
      <c r="Q34" s="143">
        <f t="shared" si="33"/>
        <v>0</v>
      </c>
      <c r="R34" s="144" t="e">
        <f t="shared" si="34"/>
        <v>#DIV/0!</v>
      </c>
      <c r="S34" s="145"/>
    </row>
    <row r="35" spans="1:19">
      <c r="A35" s="111">
        <f t="shared" si="7"/>
        <v>28</v>
      </c>
      <c r="B35" s="112">
        <f t="shared" si="31"/>
        <v>0</v>
      </c>
      <c r="C35" s="119"/>
      <c r="D35" s="120"/>
      <c r="E35" s="115"/>
      <c r="F35" s="116"/>
      <c r="G35" s="115"/>
      <c r="H35" s="118"/>
      <c r="I35" s="130"/>
      <c r="J35" s="130"/>
      <c r="K35" s="131"/>
      <c r="L35" s="132"/>
      <c r="M35" s="133"/>
      <c r="N35" s="134"/>
      <c r="O35" s="135">
        <f t="shared" si="3"/>
        <v>0</v>
      </c>
      <c r="P35" s="136" t="e">
        <f t="shared" ref="P35:P41" si="41">N35/M35</f>
        <v>#DIV/0!</v>
      </c>
      <c r="Q35" s="143">
        <f t="shared" ref="Q35:Q41" si="42">(G35-E35)+(H35-F35)</f>
        <v>0</v>
      </c>
      <c r="R35" s="144" t="e">
        <f t="shared" ref="R35:R41" si="43">M35/Q35/24</f>
        <v>#DIV/0!</v>
      </c>
      <c r="S35" s="145"/>
    </row>
    <row r="36" spans="1:19">
      <c r="A36" s="111">
        <f t="shared" si="7"/>
        <v>29</v>
      </c>
      <c r="B36" s="112">
        <f t="shared" ref="B36:B41" si="44">G36</f>
        <v>0</v>
      </c>
      <c r="C36" s="119"/>
      <c r="D36" s="120"/>
      <c r="E36" s="115"/>
      <c r="F36" s="116"/>
      <c r="G36" s="115"/>
      <c r="H36" s="118"/>
      <c r="I36" s="130"/>
      <c r="J36" s="130"/>
      <c r="K36" s="131"/>
      <c r="L36" s="132"/>
      <c r="M36" s="133"/>
      <c r="N36" s="134"/>
      <c r="O36" s="135">
        <f t="shared" si="3"/>
        <v>0</v>
      </c>
      <c r="P36" s="136" t="e">
        <f t="shared" si="41"/>
        <v>#DIV/0!</v>
      </c>
      <c r="Q36" s="143">
        <f t="shared" si="42"/>
        <v>0</v>
      </c>
      <c r="R36" s="144" t="e">
        <f t="shared" si="43"/>
        <v>#DIV/0!</v>
      </c>
      <c r="S36" s="145"/>
    </row>
    <row r="37" spans="1:19">
      <c r="A37" s="111">
        <f t="shared" si="7"/>
        <v>30</v>
      </c>
      <c r="B37" s="112">
        <f t="shared" si="44"/>
        <v>0</v>
      </c>
      <c r="C37" s="119"/>
      <c r="D37" s="120"/>
      <c r="E37" s="115"/>
      <c r="F37" s="116"/>
      <c r="G37" s="115"/>
      <c r="H37" s="118"/>
      <c r="I37" s="130"/>
      <c r="J37" s="130"/>
      <c r="K37" s="131"/>
      <c r="L37" s="132"/>
      <c r="M37" s="133"/>
      <c r="N37" s="134"/>
      <c r="O37" s="135">
        <f t="shared" si="3"/>
        <v>0</v>
      </c>
      <c r="P37" s="136" t="e">
        <f t="shared" si="41"/>
        <v>#DIV/0!</v>
      </c>
      <c r="Q37" s="143">
        <f t="shared" si="42"/>
        <v>0</v>
      </c>
      <c r="R37" s="144" t="e">
        <f t="shared" si="43"/>
        <v>#DIV/0!</v>
      </c>
      <c r="S37" s="145"/>
    </row>
    <row r="38" spans="1:19">
      <c r="A38" s="111">
        <f t="shared" si="7"/>
        <v>31</v>
      </c>
      <c r="B38" s="112">
        <f t="shared" si="44"/>
        <v>0</v>
      </c>
      <c r="C38" s="119"/>
      <c r="D38" s="120"/>
      <c r="E38" s="115"/>
      <c r="F38" s="116"/>
      <c r="G38" s="115"/>
      <c r="H38" s="118"/>
      <c r="I38" s="130"/>
      <c r="J38" s="130"/>
      <c r="K38" s="131"/>
      <c r="L38" s="132"/>
      <c r="M38" s="133"/>
      <c r="N38" s="134"/>
      <c r="O38" s="135">
        <f t="shared" si="3"/>
        <v>0</v>
      </c>
      <c r="P38" s="136" t="e">
        <f t="shared" si="41"/>
        <v>#DIV/0!</v>
      </c>
      <c r="Q38" s="143">
        <f t="shared" si="42"/>
        <v>0</v>
      </c>
      <c r="R38" s="144" t="e">
        <f t="shared" si="43"/>
        <v>#DIV/0!</v>
      </c>
      <c r="S38" s="145"/>
    </row>
    <row r="39" spans="1:19">
      <c r="A39" s="111">
        <f t="shared" si="7"/>
        <v>32</v>
      </c>
      <c r="B39" s="112">
        <f t="shared" si="44"/>
        <v>0</v>
      </c>
      <c r="C39" s="119"/>
      <c r="D39" s="120"/>
      <c r="E39" s="115"/>
      <c r="F39" s="116"/>
      <c r="G39" s="115"/>
      <c r="H39" s="118"/>
      <c r="I39" s="130"/>
      <c r="J39" s="130"/>
      <c r="K39" s="131"/>
      <c r="L39" s="132"/>
      <c r="M39" s="133"/>
      <c r="N39" s="134"/>
      <c r="O39" s="135">
        <f t="shared" si="3"/>
        <v>0</v>
      </c>
      <c r="P39" s="136" t="e">
        <f t="shared" si="41"/>
        <v>#DIV/0!</v>
      </c>
      <c r="Q39" s="143">
        <f t="shared" si="42"/>
        <v>0</v>
      </c>
      <c r="R39" s="144" t="e">
        <f t="shared" si="43"/>
        <v>#DIV/0!</v>
      </c>
      <c r="S39" s="145"/>
    </row>
    <row r="40" spans="1:19">
      <c r="A40" s="111">
        <f t="shared" si="7"/>
        <v>33</v>
      </c>
      <c r="B40" s="112">
        <f t="shared" si="44"/>
        <v>0</v>
      </c>
      <c r="C40" s="119"/>
      <c r="D40" s="120"/>
      <c r="E40" s="115"/>
      <c r="F40" s="116"/>
      <c r="G40" s="115"/>
      <c r="H40" s="118"/>
      <c r="I40" s="130"/>
      <c r="J40" s="130"/>
      <c r="K40" s="131"/>
      <c r="L40" s="132"/>
      <c r="M40" s="133"/>
      <c r="N40" s="134"/>
      <c r="O40" s="135">
        <f t="shared" si="3"/>
        <v>0</v>
      </c>
      <c r="P40" s="136" t="e">
        <f t="shared" si="41"/>
        <v>#DIV/0!</v>
      </c>
      <c r="Q40" s="143">
        <f t="shared" si="42"/>
        <v>0</v>
      </c>
      <c r="R40" s="144" t="e">
        <f t="shared" si="43"/>
        <v>#DIV/0!</v>
      </c>
      <c r="S40" s="145"/>
    </row>
    <row r="41" spans="1:19">
      <c r="A41" s="111">
        <f t="shared" si="7"/>
        <v>34</v>
      </c>
      <c r="B41" s="112">
        <f t="shared" si="44"/>
        <v>0</v>
      </c>
      <c r="C41" s="119"/>
      <c r="D41" s="120"/>
      <c r="E41" s="115"/>
      <c r="F41" s="116"/>
      <c r="G41" s="115"/>
      <c r="H41" s="118"/>
      <c r="I41" s="130"/>
      <c r="J41" s="130"/>
      <c r="K41" s="131"/>
      <c r="L41" s="132"/>
      <c r="M41" s="133"/>
      <c r="N41" s="134"/>
      <c r="O41" s="135">
        <f t="shared" si="3"/>
        <v>0</v>
      </c>
      <c r="P41" s="136" t="e">
        <f t="shared" si="41"/>
        <v>#DIV/0!</v>
      </c>
      <c r="Q41" s="143">
        <f t="shared" si="42"/>
        <v>0</v>
      </c>
      <c r="R41" s="144" t="e">
        <f t="shared" si="43"/>
        <v>#DIV/0!</v>
      </c>
      <c r="S41" s="145"/>
    </row>
    <row r="42" spans="1:19">
      <c r="A42" s="111">
        <f t="shared" si="7"/>
        <v>35</v>
      </c>
      <c r="B42" s="112">
        <f t="shared" ref="B42:B53" si="45">G42</f>
        <v>0</v>
      </c>
      <c r="C42" s="119"/>
      <c r="D42" s="120"/>
      <c r="E42" s="115"/>
      <c r="F42" s="116"/>
      <c r="G42" s="115"/>
      <c r="H42" s="118"/>
      <c r="I42" s="130"/>
      <c r="J42" s="130"/>
      <c r="K42" s="131"/>
      <c r="L42" s="132"/>
      <c r="M42" s="133"/>
      <c r="N42" s="134"/>
      <c r="O42" s="135">
        <f t="shared" si="3"/>
        <v>0</v>
      </c>
      <c r="P42" s="136" t="e">
        <f t="shared" ref="P42:P53" si="46">N42/M42</f>
        <v>#DIV/0!</v>
      </c>
      <c r="Q42" s="143">
        <f t="shared" ref="Q42:Q53" si="47">(G42-E42)+(H42-F42)</f>
        <v>0</v>
      </c>
      <c r="R42" s="144" t="e">
        <f t="shared" ref="R42:R53" si="48">M42/Q42/24</f>
        <v>#DIV/0!</v>
      </c>
      <c r="S42" s="145"/>
    </row>
    <row r="43" spans="1:19">
      <c r="A43" s="111">
        <f t="shared" si="7"/>
        <v>36</v>
      </c>
      <c r="B43" s="112">
        <f t="shared" si="45"/>
        <v>0</v>
      </c>
      <c r="C43" s="119"/>
      <c r="D43" s="120"/>
      <c r="E43" s="115"/>
      <c r="F43" s="116"/>
      <c r="G43" s="115"/>
      <c r="H43" s="118"/>
      <c r="I43" s="130"/>
      <c r="J43" s="130"/>
      <c r="K43" s="131"/>
      <c r="L43" s="132"/>
      <c r="M43" s="133"/>
      <c r="N43" s="134"/>
      <c r="O43" s="135">
        <f t="shared" si="3"/>
        <v>0</v>
      </c>
      <c r="P43" s="136" t="e">
        <f t="shared" si="46"/>
        <v>#DIV/0!</v>
      </c>
      <c r="Q43" s="143">
        <f t="shared" si="47"/>
        <v>0</v>
      </c>
      <c r="R43" s="144" t="e">
        <f t="shared" si="48"/>
        <v>#DIV/0!</v>
      </c>
      <c r="S43" s="145"/>
    </row>
    <row r="44" spans="1:19">
      <c r="A44" s="111">
        <f t="shared" si="7"/>
        <v>37</v>
      </c>
      <c r="B44" s="112">
        <f t="shared" si="45"/>
        <v>0</v>
      </c>
      <c r="C44" s="119"/>
      <c r="D44" s="120"/>
      <c r="E44" s="115"/>
      <c r="F44" s="116"/>
      <c r="G44" s="115"/>
      <c r="H44" s="118"/>
      <c r="I44" s="130"/>
      <c r="J44" s="130"/>
      <c r="K44" s="131"/>
      <c r="L44" s="132"/>
      <c r="M44" s="133"/>
      <c r="N44" s="134"/>
      <c r="O44" s="135">
        <f t="shared" si="3"/>
        <v>0</v>
      </c>
      <c r="P44" s="136" t="e">
        <f t="shared" si="46"/>
        <v>#DIV/0!</v>
      </c>
      <c r="Q44" s="143">
        <f t="shared" si="47"/>
        <v>0</v>
      </c>
      <c r="R44" s="144" t="e">
        <f t="shared" si="48"/>
        <v>#DIV/0!</v>
      </c>
      <c r="S44" s="145"/>
    </row>
    <row r="45" spans="1:19">
      <c r="A45" s="111">
        <f t="shared" si="7"/>
        <v>38</v>
      </c>
      <c r="B45" s="112">
        <f t="shared" si="45"/>
        <v>0</v>
      </c>
      <c r="C45" s="119"/>
      <c r="D45" s="120"/>
      <c r="E45" s="115"/>
      <c r="F45" s="116"/>
      <c r="G45" s="115"/>
      <c r="H45" s="118"/>
      <c r="I45" s="130"/>
      <c r="J45" s="130"/>
      <c r="K45" s="131"/>
      <c r="L45" s="132"/>
      <c r="M45" s="133"/>
      <c r="N45" s="134"/>
      <c r="O45" s="135">
        <f t="shared" si="3"/>
        <v>0</v>
      </c>
      <c r="P45" s="136" t="e">
        <f t="shared" si="46"/>
        <v>#DIV/0!</v>
      </c>
      <c r="Q45" s="143">
        <f t="shared" si="47"/>
        <v>0</v>
      </c>
      <c r="R45" s="144" t="e">
        <f t="shared" si="48"/>
        <v>#DIV/0!</v>
      </c>
      <c r="S45" s="145"/>
    </row>
    <row r="46" spans="1:19">
      <c r="A46" s="111">
        <f t="shared" si="7"/>
        <v>39</v>
      </c>
      <c r="B46" s="112">
        <f t="shared" si="45"/>
        <v>0</v>
      </c>
      <c r="C46" s="119"/>
      <c r="D46" s="120"/>
      <c r="E46" s="115"/>
      <c r="F46" s="116"/>
      <c r="G46" s="115"/>
      <c r="H46" s="118"/>
      <c r="I46" s="130"/>
      <c r="J46" s="130"/>
      <c r="K46" s="131"/>
      <c r="L46" s="132"/>
      <c r="M46" s="133"/>
      <c r="N46" s="134"/>
      <c r="O46" s="135">
        <f t="shared" si="3"/>
        <v>0</v>
      </c>
      <c r="P46" s="136" t="e">
        <f t="shared" si="46"/>
        <v>#DIV/0!</v>
      </c>
      <c r="Q46" s="143">
        <f t="shared" si="47"/>
        <v>0</v>
      </c>
      <c r="R46" s="144" t="e">
        <f t="shared" si="48"/>
        <v>#DIV/0!</v>
      </c>
      <c r="S46" s="145"/>
    </row>
    <row r="47" spans="1:19">
      <c r="A47" s="111">
        <f t="shared" si="7"/>
        <v>40</v>
      </c>
      <c r="B47" s="112">
        <f t="shared" si="45"/>
        <v>0</v>
      </c>
      <c r="C47" s="119"/>
      <c r="D47" s="120"/>
      <c r="E47" s="115"/>
      <c r="F47" s="116"/>
      <c r="G47" s="115"/>
      <c r="H47" s="118"/>
      <c r="I47" s="130"/>
      <c r="J47" s="130"/>
      <c r="K47" s="131"/>
      <c r="L47" s="132"/>
      <c r="M47" s="133"/>
      <c r="N47" s="134"/>
      <c r="O47" s="135">
        <f t="shared" si="3"/>
        <v>0</v>
      </c>
      <c r="P47" s="136" t="e">
        <f t="shared" si="46"/>
        <v>#DIV/0!</v>
      </c>
      <c r="Q47" s="143">
        <f t="shared" si="47"/>
        <v>0</v>
      </c>
      <c r="R47" s="144" t="e">
        <f t="shared" si="48"/>
        <v>#DIV/0!</v>
      </c>
      <c r="S47" s="145"/>
    </row>
    <row r="48" spans="1:19">
      <c r="A48" s="111">
        <f t="shared" si="7"/>
        <v>41</v>
      </c>
      <c r="B48" s="112">
        <f t="shared" si="45"/>
        <v>0</v>
      </c>
      <c r="C48" s="119"/>
      <c r="D48" s="120"/>
      <c r="E48" s="115"/>
      <c r="F48" s="116"/>
      <c r="G48" s="115"/>
      <c r="H48" s="118"/>
      <c r="I48" s="130"/>
      <c r="J48" s="130"/>
      <c r="K48" s="131"/>
      <c r="L48" s="132"/>
      <c r="M48" s="133"/>
      <c r="N48" s="134"/>
      <c r="O48" s="135">
        <f t="shared" si="3"/>
        <v>0</v>
      </c>
      <c r="P48" s="136" t="e">
        <f t="shared" si="46"/>
        <v>#DIV/0!</v>
      </c>
      <c r="Q48" s="143">
        <f t="shared" si="47"/>
        <v>0</v>
      </c>
      <c r="R48" s="144" t="e">
        <f t="shared" si="48"/>
        <v>#DIV/0!</v>
      </c>
      <c r="S48" s="145"/>
    </row>
    <row r="49" spans="1:19">
      <c r="A49" s="111">
        <f t="shared" si="7"/>
        <v>42</v>
      </c>
      <c r="B49" s="112">
        <f t="shared" si="45"/>
        <v>0</v>
      </c>
      <c r="C49" s="119"/>
      <c r="D49" s="120"/>
      <c r="E49" s="115"/>
      <c r="F49" s="116"/>
      <c r="G49" s="115"/>
      <c r="H49" s="118"/>
      <c r="I49" s="130"/>
      <c r="J49" s="130"/>
      <c r="K49" s="131"/>
      <c r="L49" s="132"/>
      <c r="M49" s="133"/>
      <c r="N49" s="134"/>
      <c r="O49" s="135">
        <f t="shared" si="3"/>
        <v>0</v>
      </c>
      <c r="P49" s="136" t="e">
        <f t="shared" si="46"/>
        <v>#DIV/0!</v>
      </c>
      <c r="Q49" s="143">
        <f t="shared" si="47"/>
        <v>0</v>
      </c>
      <c r="R49" s="144" t="e">
        <f t="shared" si="48"/>
        <v>#DIV/0!</v>
      </c>
      <c r="S49" s="145"/>
    </row>
    <row r="50" spans="1:19">
      <c r="A50" s="111">
        <f t="shared" si="7"/>
        <v>43</v>
      </c>
      <c r="B50" s="112">
        <f t="shared" si="45"/>
        <v>0</v>
      </c>
      <c r="C50" s="119"/>
      <c r="D50" s="120"/>
      <c r="E50" s="115"/>
      <c r="F50" s="116"/>
      <c r="G50" s="115"/>
      <c r="H50" s="118"/>
      <c r="I50" s="130"/>
      <c r="J50" s="130"/>
      <c r="K50" s="131"/>
      <c r="L50" s="132"/>
      <c r="M50" s="133"/>
      <c r="N50" s="134"/>
      <c r="O50" s="135">
        <f t="shared" si="3"/>
        <v>0</v>
      </c>
      <c r="P50" s="136" t="e">
        <f t="shared" si="46"/>
        <v>#DIV/0!</v>
      </c>
      <c r="Q50" s="143">
        <f t="shared" si="47"/>
        <v>0</v>
      </c>
      <c r="R50" s="144" t="e">
        <f t="shared" si="48"/>
        <v>#DIV/0!</v>
      </c>
      <c r="S50" s="145"/>
    </row>
    <row r="51" spans="1:19">
      <c r="A51" s="111">
        <f t="shared" si="7"/>
        <v>44</v>
      </c>
      <c r="B51" s="112">
        <f t="shared" si="45"/>
        <v>0</v>
      </c>
      <c r="C51" s="119"/>
      <c r="D51" s="120"/>
      <c r="E51" s="115"/>
      <c r="F51" s="116"/>
      <c r="G51" s="115"/>
      <c r="H51" s="118"/>
      <c r="I51" s="130"/>
      <c r="J51" s="130"/>
      <c r="K51" s="131"/>
      <c r="L51" s="132"/>
      <c r="M51" s="133"/>
      <c r="N51" s="134"/>
      <c r="O51" s="135">
        <f t="shared" si="3"/>
        <v>0</v>
      </c>
      <c r="P51" s="136" t="e">
        <f t="shared" si="46"/>
        <v>#DIV/0!</v>
      </c>
      <c r="Q51" s="143">
        <f t="shared" si="47"/>
        <v>0</v>
      </c>
      <c r="R51" s="144" t="e">
        <f t="shared" si="48"/>
        <v>#DIV/0!</v>
      </c>
      <c r="S51" s="145"/>
    </row>
    <row r="52" spans="1:19">
      <c r="A52" s="111">
        <f t="shared" si="7"/>
        <v>45</v>
      </c>
      <c r="B52" s="112">
        <f t="shared" si="45"/>
        <v>0</v>
      </c>
      <c r="C52" s="119"/>
      <c r="D52" s="120"/>
      <c r="E52" s="115"/>
      <c r="F52" s="116"/>
      <c r="G52" s="115"/>
      <c r="H52" s="118"/>
      <c r="I52" s="130"/>
      <c r="J52" s="130"/>
      <c r="K52" s="131"/>
      <c r="L52" s="132"/>
      <c r="M52" s="133"/>
      <c r="N52" s="134"/>
      <c r="O52" s="135">
        <f t="shared" si="3"/>
        <v>0</v>
      </c>
      <c r="P52" s="136" t="e">
        <f t="shared" si="46"/>
        <v>#DIV/0!</v>
      </c>
      <c r="Q52" s="143">
        <f t="shared" si="47"/>
        <v>0</v>
      </c>
      <c r="R52" s="144" t="e">
        <f t="shared" si="48"/>
        <v>#DIV/0!</v>
      </c>
      <c r="S52" s="145"/>
    </row>
    <row r="53" spans="1:19">
      <c r="A53" s="111">
        <f t="shared" si="7"/>
        <v>46</v>
      </c>
      <c r="B53" s="112">
        <f t="shared" si="45"/>
        <v>0</v>
      </c>
      <c r="C53" s="119"/>
      <c r="D53" s="120"/>
      <c r="E53" s="115"/>
      <c r="F53" s="116"/>
      <c r="G53" s="115"/>
      <c r="H53" s="118"/>
      <c r="I53" s="130"/>
      <c r="J53" s="130"/>
      <c r="K53" s="131"/>
      <c r="L53" s="132"/>
      <c r="M53" s="133"/>
      <c r="N53" s="134"/>
      <c r="O53" s="135">
        <f t="shared" si="3"/>
        <v>0</v>
      </c>
      <c r="P53" s="136" t="e">
        <f t="shared" si="46"/>
        <v>#DIV/0!</v>
      </c>
      <c r="Q53" s="143">
        <f t="shared" si="47"/>
        <v>0</v>
      </c>
      <c r="R53" s="144" t="e">
        <f t="shared" si="48"/>
        <v>#DIV/0!</v>
      </c>
      <c r="S53" s="145"/>
    </row>
    <row r="54" spans="1:19">
      <c r="A54" s="122"/>
      <c r="B54" s="122"/>
      <c r="C54" s="122"/>
      <c r="D54" s="122"/>
      <c r="E54" s="123"/>
      <c r="F54" s="80"/>
      <c r="G54" s="123"/>
      <c r="H54" s="80"/>
      <c r="I54" s="80"/>
      <c r="J54" s="80"/>
      <c r="K54" s="139"/>
      <c r="L54" s="139"/>
      <c r="M54" s="139"/>
      <c r="N54" s="139"/>
      <c r="O54" s="139"/>
      <c r="P54" s="139"/>
      <c r="Q54" s="80"/>
      <c r="R54" s="40"/>
      <c r="S54" s="146"/>
    </row>
    <row r="55" spans="1:19">
      <c r="A55" s="124"/>
      <c r="B55" s="124"/>
      <c r="C55" s="124"/>
      <c r="D55" s="124"/>
      <c r="E55" s="125"/>
      <c r="F55" s="25"/>
      <c r="G55" s="125"/>
      <c r="H55" s="25"/>
      <c r="I55" s="25"/>
      <c r="J55" s="25"/>
      <c r="K55" s="140"/>
      <c r="L55" s="140"/>
      <c r="M55" s="141">
        <f>SUM(M8:M54)</f>
        <v>0</v>
      </c>
      <c r="N55" s="141">
        <f>SUM(N8:N54)</f>
        <v>0</v>
      </c>
      <c r="O55" s="141">
        <f>SUM(O8:O54)</f>
        <v>0</v>
      </c>
      <c r="P55" s="142" t="e">
        <f>AVERAGE(P8:P54)</f>
        <v>#DIV/0!</v>
      </c>
      <c r="Q55" s="147">
        <f>SUM(Q8:Q54)</f>
        <v>0</v>
      </c>
      <c r="R55" s="148"/>
      <c r="S55" s="44"/>
    </row>
  </sheetData>
  <mergeCells count="15">
    <mergeCell ref="E5:H5"/>
    <mergeCell ref="E6:F6"/>
    <mergeCell ref="G6:H6"/>
    <mergeCell ref="A5:A7"/>
    <mergeCell ref="B5:B7"/>
    <mergeCell ref="C5:C7"/>
    <mergeCell ref="D5:D7"/>
    <mergeCell ref="S5:S7"/>
    <mergeCell ref="I5:J6"/>
    <mergeCell ref="K5:M6"/>
    <mergeCell ref="N5:N7"/>
    <mergeCell ref="O5:O7"/>
    <mergeCell ref="P5:P7"/>
    <mergeCell ref="Q5:Q7"/>
    <mergeCell ref="R5:R7"/>
  </mergeCells>
  <hyperlinks>
    <hyperlink ref="S2" location="'Summary sales'!A1" display="SUMMARY"/>
  </hyperlinks>
  <pageMargins left="0.7" right="0.7" top="0.75" bottom="0.75" header="0.3" footer="0.3"/>
  <pageSetup paperSize="9" orientation="portrait" horizontalDpi="360" verticalDpi="36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5" zoomScaleNormal="85" workbookViewId="0">
      <selection activeCell="K36" sqref="K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69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5"/>
      <c r="C1" s="6" t="s">
        <v>149</v>
      </c>
      <c r="D1" s="5"/>
      <c r="E1" s="5"/>
      <c r="F1" s="5"/>
      <c r="G1" s="5"/>
      <c r="H1" s="70"/>
      <c r="I1" s="70"/>
      <c r="J1" s="5"/>
      <c r="K1" s="5"/>
      <c r="L1" s="5"/>
    </row>
    <row r="2" spans="1:12">
      <c r="B2" s="5"/>
      <c r="C2" s="6" t="s">
        <v>283</v>
      </c>
      <c r="D2" s="5"/>
      <c r="E2" s="5"/>
      <c r="F2" s="5"/>
      <c r="G2" s="5"/>
      <c r="H2" s="70"/>
      <c r="I2" s="70"/>
      <c r="J2" s="5"/>
      <c r="K2" s="5"/>
      <c r="L2" s="98" t="s">
        <v>151</v>
      </c>
    </row>
    <row r="3" spans="1:12">
      <c r="B3" s="5"/>
      <c r="C3" s="6" t="str">
        <f>SPJES!E3</f>
        <v>Bulan April 2026</v>
      </c>
      <c r="D3" s="5"/>
      <c r="E3" s="5"/>
      <c r="F3" s="5"/>
      <c r="G3" s="5"/>
      <c r="H3" s="70"/>
      <c r="I3" s="70"/>
      <c r="J3" s="5"/>
      <c r="K3" s="5"/>
      <c r="L3" s="5"/>
    </row>
    <row r="4" spans="1:12">
      <c r="B4" s="8"/>
      <c r="C4" s="8">
        <f>SPJES!E4</f>
        <v>46113</v>
      </c>
      <c r="D4" s="5"/>
      <c r="E4" s="5"/>
      <c r="F4" s="5"/>
      <c r="G4" s="5"/>
      <c r="H4" s="70"/>
      <c r="I4" s="70"/>
      <c r="J4" s="5" t="s">
        <v>152</v>
      </c>
      <c r="K4" s="28">
        <f>MAX(K7:K36)</f>
        <v>239.49708333334033</v>
      </c>
      <c r="L4" s="5"/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729" t="s">
        <v>156</v>
      </c>
      <c r="I5" s="729"/>
      <c r="J5" s="675" t="s">
        <v>157</v>
      </c>
      <c r="K5" s="679" t="s">
        <v>158</v>
      </c>
      <c r="L5" s="673" t="s">
        <v>159</v>
      </c>
    </row>
    <row r="6" spans="1:12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71" t="s">
        <v>153</v>
      </c>
      <c r="I6" s="71" t="s">
        <v>154</v>
      </c>
      <c r="J6" s="678"/>
      <c r="K6" s="680"/>
      <c r="L6" s="674"/>
    </row>
    <row r="7" spans="1:12">
      <c r="A7" s="72">
        <v>1</v>
      </c>
      <c r="B7" s="73">
        <f>C4</f>
        <v>46113</v>
      </c>
      <c r="C7" s="74">
        <f>B7</f>
        <v>46113</v>
      </c>
      <c r="D7" s="75">
        <v>0.29166666666666702</v>
      </c>
      <c r="E7" s="74">
        <f>C7+1</f>
        <v>46114</v>
      </c>
      <c r="F7" s="75">
        <v>0.29166666666666702</v>
      </c>
      <c r="G7" s="76">
        <f>IFERROR(((E7-C7)+(F7-D7)),"")</f>
        <v>1</v>
      </c>
      <c r="H7" s="104">
        <v>1690113.41</v>
      </c>
      <c r="I7" s="104">
        <v>1693106.52</v>
      </c>
      <c r="J7" s="77">
        <f t="shared" ref="J7:J12" si="0">I7-H7</f>
        <v>2993.1100000001024</v>
      </c>
      <c r="K7" s="91">
        <f t="shared" ref="K7:K12" si="1">J7/24</f>
        <v>124.71291666667094</v>
      </c>
      <c r="L7" s="36"/>
    </row>
    <row r="8" spans="1:12">
      <c r="A8" s="78">
        <f>A7+1</f>
        <v>2</v>
      </c>
      <c r="B8" s="74">
        <f>B7+1</f>
        <v>46114</v>
      </c>
      <c r="C8" s="74">
        <f>B8</f>
        <v>46114</v>
      </c>
      <c r="D8" s="75">
        <v>0.29166666666666702</v>
      </c>
      <c r="E8" s="74">
        <f>C8+1</f>
        <v>46115</v>
      </c>
      <c r="F8" s="75">
        <v>0.29166666666666702</v>
      </c>
      <c r="G8" s="76">
        <f>IFERROR(((E8-C8)+(F8-D8)),"")</f>
        <v>1</v>
      </c>
      <c r="H8" s="104">
        <f t="shared" ref="H8:H24" si="2">I7</f>
        <v>1693106.52</v>
      </c>
      <c r="I8" s="103">
        <v>1693268.88</v>
      </c>
      <c r="J8" s="77">
        <f t="shared" si="0"/>
        <v>162.35999999986961</v>
      </c>
      <c r="K8" s="91">
        <f t="shared" si="1"/>
        <v>6.7649999999945676</v>
      </c>
      <c r="L8" s="36"/>
    </row>
    <row r="9" spans="1:12">
      <c r="A9" s="78">
        <f t="shared" ref="A9:B24" si="3">A8+1</f>
        <v>3</v>
      </c>
      <c r="B9" s="74">
        <f t="shared" si="3"/>
        <v>46115</v>
      </c>
      <c r="C9" s="74">
        <f t="shared" ref="C9:C34" si="4">B9</f>
        <v>46115</v>
      </c>
      <c r="D9" s="75">
        <v>0.29166666666666702</v>
      </c>
      <c r="E9" s="74">
        <f t="shared" ref="E9:E34" si="5">C9+1</f>
        <v>46116</v>
      </c>
      <c r="F9" s="75">
        <v>0.29166666666666702</v>
      </c>
      <c r="G9" s="76">
        <f t="shared" ref="G9:G34" si="6">IFERROR(((E9-C9)+(F9-D9)),"")</f>
        <v>1</v>
      </c>
      <c r="H9" s="104">
        <f t="shared" si="2"/>
        <v>1693268.88</v>
      </c>
      <c r="I9" s="103">
        <v>1693268.88</v>
      </c>
      <c r="J9" s="77">
        <f t="shared" si="0"/>
        <v>0</v>
      </c>
      <c r="K9" s="91">
        <f t="shared" si="1"/>
        <v>0</v>
      </c>
      <c r="L9" s="36" t="s">
        <v>169</v>
      </c>
    </row>
    <row r="10" spans="1:12">
      <c r="A10" s="78">
        <f t="shared" si="3"/>
        <v>4</v>
      </c>
      <c r="B10" s="74">
        <f t="shared" si="3"/>
        <v>46116</v>
      </c>
      <c r="C10" s="74">
        <f t="shared" si="4"/>
        <v>46116</v>
      </c>
      <c r="D10" s="75">
        <v>0.29166666666666702</v>
      </c>
      <c r="E10" s="74">
        <f t="shared" si="5"/>
        <v>46117</v>
      </c>
      <c r="F10" s="75">
        <v>0.29166666666666702</v>
      </c>
      <c r="G10" s="76">
        <f t="shared" si="6"/>
        <v>1</v>
      </c>
      <c r="H10" s="104">
        <f t="shared" si="2"/>
        <v>1693268.88</v>
      </c>
      <c r="I10" s="103">
        <v>1693268.88</v>
      </c>
      <c r="J10" s="77">
        <f t="shared" si="0"/>
        <v>0</v>
      </c>
      <c r="K10" s="91">
        <f t="shared" si="1"/>
        <v>0</v>
      </c>
      <c r="L10" s="36" t="s">
        <v>169</v>
      </c>
    </row>
    <row r="11" spans="1:12">
      <c r="A11" s="78">
        <f t="shared" si="3"/>
        <v>5</v>
      </c>
      <c r="B11" s="74">
        <f t="shared" si="3"/>
        <v>46117</v>
      </c>
      <c r="C11" s="74">
        <f t="shared" si="4"/>
        <v>46117</v>
      </c>
      <c r="D11" s="75">
        <v>0.29166666666666702</v>
      </c>
      <c r="E11" s="74">
        <f t="shared" si="5"/>
        <v>46118</v>
      </c>
      <c r="F11" s="75">
        <v>0.29166666666666702</v>
      </c>
      <c r="G11" s="76">
        <f t="shared" si="6"/>
        <v>1</v>
      </c>
      <c r="H11" s="104">
        <f t="shared" si="2"/>
        <v>1693268.88</v>
      </c>
      <c r="I11" s="103">
        <v>1693268.88</v>
      </c>
      <c r="J11" s="77">
        <f t="shared" si="0"/>
        <v>0</v>
      </c>
      <c r="K11" s="91">
        <f t="shared" si="1"/>
        <v>0</v>
      </c>
      <c r="L11" s="36" t="s">
        <v>169</v>
      </c>
    </row>
    <row r="12" spans="1:12">
      <c r="A12" s="78">
        <f t="shared" si="3"/>
        <v>6</v>
      </c>
      <c r="B12" s="74">
        <f t="shared" si="3"/>
        <v>46118</v>
      </c>
      <c r="C12" s="74">
        <f t="shared" si="4"/>
        <v>46118</v>
      </c>
      <c r="D12" s="75">
        <v>0.29166666666666702</v>
      </c>
      <c r="E12" s="74">
        <f t="shared" si="5"/>
        <v>46119</v>
      </c>
      <c r="F12" s="75">
        <v>0.29166666666666702</v>
      </c>
      <c r="G12" s="76">
        <f t="shared" si="6"/>
        <v>1</v>
      </c>
      <c r="H12" s="104">
        <f t="shared" si="2"/>
        <v>1693268.88</v>
      </c>
      <c r="I12" s="103">
        <v>1699016.81</v>
      </c>
      <c r="J12" s="77">
        <f t="shared" si="0"/>
        <v>5747.9300000001676</v>
      </c>
      <c r="K12" s="91">
        <f t="shared" si="1"/>
        <v>239.49708333334033</v>
      </c>
      <c r="L12" s="36"/>
    </row>
    <row r="13" spans="1:12">
      <c r="A13" s="78">
        <f t="shared" si="3"/>
        <v>7</v>
      </c>
      <c r="B13" s="74">
        <f t="shared" si="3"/>
        <v>46119</v>
      </c>
      <c r="C13" s="74">
        <f t="shared" si="4"/>
        <v>46119</v>
      </c>
      <c r="D13" s="75">
        <v>0.29166666666666702</v>
      </c>
      <c r="E13" s="74">
        <f t="shared" si="5"/>
        <v>46120</v>
      </c>
      <c r="F13" s="75">
        <v>0.29166666666666702</v>
      </c>
      <c r="G13" s="76">
        <f t="shared" si="6"/>
        <v>1</v>
      </c>
      <c r="H13" s="104">
        <f t="shared" si="2"/>
        <v>1699016.81</v>
      </c>
      <c r="I13" s="103">
        <v>1700987.3</v>
      </c>
      <c r="J13" s="77">
        <f t="shared" ref="J13" si="7">I13-H13</f>
        <v>1970.4899999999907</v>
      </c>
      <c r="K13" s="91">
        <f t="shared" ref="K13" si="8">J13/24</f>
        <v>82.103749999999607</v>
      </c>
      <c r="L13" s="36"/>
    </row>
    <row r="14" spans="1:12">
      <c r="A14" s="78">
        <f t="shared" si="3"/>
        <v>8</v>
      </c>
      <c r="B14" s="74">
        <f t="shared" si="3"/>
        <v>46120</v>
      </c>
      <c r="C14" s="74">
        <f t="shared" si="4"/>
        <v>46120</v>
      </c>
      <c r="D14" s="75">
        <v>0.29166666666666702</v>
      </c>
      <c r="E14" s="74">
        <f t="shared" si="5"/>
        <v>46121</v>
      </c>
      <c r="F14" s="75">
        <v>0.29166666666666702</v>
      </c>
      <c r="G14" s="76">
        <f t="shared" si="6"/>
        <v>1</v>
      </c>
      <c r="H14" s="104">
        <f t="shared" si="2"/>
        <v>1700987.3</v>
      </c>
      <c r="I14" s="103">
        <v>1704534.64</v>
      </c>
      <c r="J14" s="77">
        <f t="shared" ref="J14" si="9">I14-H14</f>
        <v>3547.339999999851</v>
      </c>
      <c r="K14" s="91">
        <f t="shared" ref="K14" si="10">J14/24</f>
        <v>147.80583333332712</v>
      </c>
      <c r="L14" s="36"/>
    </row>
    <row r="15" spans="1:12">
      <c r="A15" s="78">
        <f t="shared" si="3"/>
        <v>9</v>
      </c>
      <c r="B15" s="74">
        <f t="shared" si="3"/>
        <v>46121</v>
      </c>
      <c r="C15" s="74">
        <f t="shared" si="4"/>
        <v>46121</v>
      </c>
      <c r="D15" s="75">
        <v>0.29166666666666702</v>
      </c>
      <c r="E15" s="74">
        <f t="shared" si="5"/>
        <v>46122</v>
      </c>
      <c r="F15" s="75">
        <v>0.29166666666666702</v>
      </c>
      <c r="G15" s="76">
        <f t="shared" si="6"/>
        <v>1</v>
      </c>
      <c r="H15" s="104">
        <f t="shared" si="2"/>
        <v>1704534.64</v>
      </c>
      <c r="I15" s="103">
        <v>1707583.37</v>
      </c>
      <c r="J15" s="77">
        <f t="shared" ref="J15:J36" si="11">I15-H15</f>
        <v>3048.7300000002142</v>
      </c>
      <c r="K15" s="91">
        <f t="shared" ref="K15:K36" si="12">J15/24</f>
        <v>127.03041666667559</v>
      </c>
      <c r="L15" s="36"/>
    </row>
    <row r="16" spans="1:12">
      <c r="A16" s="78">
        <f t="shared" si="3"/>
        <v>10</v>
      </c>
      <c r="B16" s="74">
        <f t="shared" si="3"/>
        <v>46122</v>
      </c>
      <c r="C16" s="74">
        <f t="shared" si="4"/>
        <v>46122</v>
      </c>
      <c r="D16" s="75">
        <v>0.29166666666666702</v>
      </c>
      <c r="E16" s="74">
        <f t="shared" si="5"/>
        <v>46123</v>
      </c>
      <c r="F16" s="75">
        <v>0.29166666666666702</v>
      </c>
      <c r="G16" s="76">
        <f t="shared" si="6"/>
        <v>1</v>
      </c>
      <c r="H16" s="104">
        <f t="shared" si="2"/>
        <v>1707583.37</v>
      </c>
      <c r="I16" s="103">
        <v>1709583.53</v>
      </c>
      <c r="J16" s="77">
        <f t="shared" si="11"/>
        <v>2000.1599999999162</v>
      </c>
      <c r="K16" s="91">
        <f t="shared" si="12"/>
        <v>83.339999999996508</v>
      </c>
      <c r="L16" s="36"/>
    </row>
    <row r="17" spans="1:14">
      <c r="A17" s="78">
        <f t="shared" si="3"/>
        <v>11</v>
      </c>
      <c r="B17" s="74">
        <f t="shared" si="3"/>
        <v>46123</v>
      </c>
      <c r="C17" s="74">
        <f t="shared" si="4"/>
        <v>46123</v>
      </c>
      <c r="D17" s="75">
        <v>0.29166666666666702</v>
      </c>
      <c r="E17" s="74">
        <f t="shared" si="5"/>
        <v>46124</v>
      </c>
      <c r="F17" s="75">
        <v>0.29166666666666702</v>
      </c>
      <c r="G17" s="76">
        <f t="shared" si="6"/>
        <v>1</v>
      </c>
      <c r="H17" s="104">
        <f t="shared" si="2"/>
        <v>1709583.53</v>
      </c>
      <c r="I17" s="103">
        <v>1709625.74</v>
      </c>
      <c r="J17" s="77">
        <f t="shared" si="11"/>
        <v>42.209999999962747</v>
      </c>
      <c r="K17" s="91">
        <f t="shared" si="12"/>
        <v>1.7587499999984477</v>
      </c>
      <c r="L17" s="36"/>
    </row>
    <row r="18" spans="1:14">
      <c r="A18" s="78">
        <f t="shared" si="3"/>
        <v>12</v>
      </c>
      <c r="B18" s="74">
        <f t="shared" si="3"/>
        <v>46124</v>
      </c>
      <c r="C18" s="74">
        <f t="shared" si="4"/>
        <v>46124</v>
      </c>
      <c r="D18" s="75">
        <v>0.29166666666666702</v>
      </c>
      <c r="E18" s="74">
        <f t="shared" si="5"/>
        <v>46125</v>
      </c>
      <c r="F18" s="75">
        <v>0.29166666666666702</v>
      </c>
      <c r="G18" s="76">
        <f t="shared" si="6"/>
        <v>1</v>
      </c>
      <c r="H18" s="104">
        <f t="shared" si="2"/>
        <v>1709625.74</v>
      </c>
      <c r="I18" s="103">
        <v>1709679.8</v>
      </c>
      <c r="J18" s="77">
        <f t="shared" si="11"/>
        <v>54.060000000055879</v>
      </c>
      <c r="K18" s="91">
        <f t="shared" si="12"/>
        <v>2.2525000000023283</v>
      </c>
      <c r="L18" s="36"/>
      <c r="N18" s="3"/>
    </row>
    <row r="19" spans="1:14">
      <c r="A19" s="78">
        <f t="shared" si="3"/>
        <v>13</v>
      </c>
      <c r="B19" s="74">
        <f t="shared" si="3"/>
        <v>46125</v>
      </c>
      <c r="C19" s="74">
        <f t="shared" si="4"/>
        <v>46125</v>
      </c>
      <c r="D19" s="75">
        <v>0.29166666666666702</v>
      </c>
      <c r="E19" s="74">
        <f t="shared" si="5"/>
        <v>46126</v>
      </c>
      <c r="F19" s="75">
        <v>0.29166666666666702</v>
      </c>
      <c r="G19" s="76">
        <f t="shared" si="6"/>
        <v>1</v>
      </c>
      <c r="H19" s="104">
        <f t="shared" si="2"/>
        <v>1709679.8</v>
      </c>
      <c r="I19" s="103">
        <v>1714819.52</v>
      </c>
      <c r="J19" s="77">
        <f t="shared" si="11"/>
        <v>5139.7199999999721</v>
      </c>
      <c r="K19" s="91">
        <f t="shared" si="12"/>
        <v>214.15499999999884</v>
      </c>
      <c r="L19" s="36"/>
    </row>
    <row r="20" spans="1:14">
      <c r="A20" s="78">
        <f t="shared" si="3"/>
        <v>14</v>
      </c>
      <c r="B20" s="74">
        <f t="shared" si="3"/>
        <v>46126</v>
      </c>
      <c r="C20" s="74">
        <f t="shared" si="4"/>
        <v>46126</v>
      </c>
      <c r="D20" s="75">
        <v>0.29166666666666702</v>
      </c>
      <c r="E20" s="74">
        <f t="shared" si="5"/>
        <v>46127</v>
      </c>
      <c r="F20" s="75">
        <v>0.29166666666666702</v>
      </c>
      <c r="G20" s="76">
        <f t="shared" si="6"/>
        <v>1</v>
      </c>
      <c r="H20" s="104">
        <f t="shared" si="2"/>
        <v>1714819.52</v>
      </c>
      <c r="I20" s="103">
        <v>1716829.92</v>
      </c>
      <c r="J20" s="77">
        <f t="shared" si="11"/>
        <v>2010.3999999999069</v>
      </c>
      <c r="K20" s="91">
        <f t="shared" si="12"/>
        <v>83.766666666662786</v>
      </c>
      <c r="L20" s="36"/>
    </row>
    <row r="21" spans="1:14">
      <c r="A21" s="78">
        <f t="shared" si="3"/>
        <v>15</v>
      </c>
      <c r="B21" s="74">
        <f t="shared" si="3"/>
        <v>46127</v>
      </c>
      <c r="C21" s="74">
        <f t="shared" si="4"/>
        <v>46127</v>
      </c>
      <c r="D21" s="75">
        <v>0.29166666666666702</v>
      </c>
      <c r="E21" s="74">
        <f t="shared" si="5"/>
        <v>46128</v>
      </c>
      <c r="F21" s="75">
        <v>0.29166666666666702</v>
      </c>
      <c r="G21" s="76">
        <f t="shared" si="6"/>
        <v>1</v>
      </c>
      <c r="H21" s="104">
        <f t="shared" si="2"/>
        <v>1716829.92</v>
      </c>
      <c r="I21" s="103">
        <v>1719877.52</v>
      </c>
      <c r="J21" s="77">
        <f t="shared" si="11"/>
        <v>3047.6000000000931</v>
      </c>
      <c r="K21" s="91">
        <f t="shared" si="12"/>
        <v>126.98333333333721</v>
      </c>
      <c r="L21" s="36"/>
    </row>
    <row r="22" spans="1:14">
      <c r="A22" s="78">
        <f t="shared" si="3"/>
        <v>16</v>
      </c>
      <c r="B22" s="74">
        <f t="shared" si="3"/>
        <v>46128</v>
      </c>
      <c r="C22" s="74">
        <f t="shared" si="4"/>
        <v>46128</v>
      </c>
      <c r="D22" s="75">
        <v>0.29166666666666702</v>
      </c>
      <c r="E22" s="74">
        <f t="shared" si="5"/>
        <v>46129</v>
      </c>
      <c r="F22" s="75">
        <v>0.29166666666666702</v>
      </c>
      <c r="G22" s="76">
        <f t="shared" si="6"/>
        <v>1</v>
      </c>
      <c r="H22" s="104">
        <f t="shared" si="2"/>
        <v>1719877.52</v>
      </c>
      <c r="I22" s="103">
        <v>1723119.69</v>
      </c>
      <c r="J22" s="77">
        <f t="shared" si="11"/>
        <v>3242.1699999999255</v>
      </c>
      <c r="K22" s="91">
        <f t="shared" si="12"/>
        <v>135.09041666666357</v>
      </c>
      <c r="L22" s="36"/>
    </row>
    <row r="23" spans="1:14">
      <c r="A23" s="78">
        <f t="shared" si="3"/>
        <v>17</v>
      </c>
      <c r="B23" s="74">
        <f t="shared" si="3"/>
        <v>46129</v>
      </c>
      <c r="C23" s="74">
        <f t="shared" si="4"/>
        <v>46129</v>
      </c>
      <c r="D23" s="75">
        <v>0.29166666666666702</v>
      </c>
      <c r="E23" s="74">
        <f t="shared" si="5"/>
        <v>46130</v>
      </c>
      <c r="F23" s="75">
        <v>0.29166666666666702</v>
      </c>
      <c r="G23" s="76">
        <f t="shared" si="6"/>
        <v>1</v>
      </c>
      <c r="H23" s="104">
        <f t="shared" si="2"/>
        <v>1723119.69</v>
      </c>
      <c r="I23" s="103">
        <v>1725160.71</v>
      </c>
      <c r="J23" s="77">
        <f t="shared" si="11"/>
        <v>2041.0200000000186</v>
      </c>
      <c r="K23" s="91">
        <f t="shared" si="12"/>
        <v>85.042500000000771</v>
      </c>
      <c r="L23" s="36"/>
    </row>
    <row r="24" spans="1:14">
      <c r="A24" s="78">
        <f t="shared" si="3"/>
        <v>18</v>
      </c>
      <c r="B24" s="74">
        <f t="shared" si="3"/>
        <v>46130</v>
      </c>
      <c r="C24" s="74">
        <f t="shared" si="4"/>
        <v>46130</v>
      </c>
      <c r="D24" s="75">
        <v>0.29166666666666702</v>
      </c>
      <c r="E24" s="74">
        <f t="shared" si="5"/>
        <v>46131</v>
      </c>
      <c r="F24" s="75">
        <v>0.29166666666666702</v>
      </c>
      <c r="G24" s="76">
        <f t="shared" si="6"/>
        <v>1</v>
      </c>
      <c r="H24" s="104">
        <f t="shared" si="2"/>
        <v>1725160.71</v>
      </c>
      <c r="I24" s="103">
        <v>1725160.71</v>
      </c>
      <c r="J24" s="77">
        <f t="shared" si="11"/>
        <v>0</v>
      </c>
      <c r="K24" s="91">
        <f t="shared" si="12"/>
        <v>0</v>
      </c>
      <c r="L24" s="36"/>
    </row>
    <row r="25" spans="1:14">
      <c r="A25" s="78">
        <f t="shared" ref="A25:B34" si="13">A24+1</f>
        <v>19</v>
      </c>
      <c r="B25" s="74">
        <f>B24+1</f>
        <v>46131</v>
      </c>
      <c r="C25" s="74">
        <f t="shared" si="4"/>
        <v>46131</v>
      </c>
      <c r="D25" s="75">
        <v>0.29166666666666702</v>
      </c>
      <c r="E25" s="74">
        <f t="shared" si="5"/>
        <v>46132</v>
      </c>
      <c r="F25" s="75">
        <v>0.29166666666666702</v>
      </c>
      <c r="G25" s="76">
        <f t="shared" si="6"/>
        <v>1</v>
      </c>
      <c r="H25" s="104">
        <f t="shared" ref="H25:H36" si="14">I24</f>
        <v>1725160.71</v>
      </c>
      <c r="I25" s="103">
        <v>1725160.71</v>
      </c>
      <c r="J25" s="77">
        <f t="shared" ref="J25" si="15">I25-H25</f>
        <v>0</v>
      </c>
      <c r="K25" s="91">
        <f t="shared" ref="K25" si="16">J25/24</f>
        <v>0</v>
      </c>
      <c r="L25" s="36"/>
    </row>
    <row r="26" spans="1:14">
      <c r="A26" s="78">
        <f t="shared" si="13"/>
        <v>20</v>
      </c>
      <c r="B26" s="74">
        <f>B25+1</f>
        <v>46132</v>
      </c>
      <c r="C26" s="74">
        <f t="shared" si="4"/>
        <v>46132</v>
      </c>
      <c r="D26" s="75">
        <v>0.29166666666666702</v>
      </c>
      <c r="E26" s="74">
        <f t="shared" si="5"/>
        <v>46133</v>
      </c>
      <c r="F26" s="75">
        <v>0.29166666666666702</v>
      </c>
      <c r="G26" s="76">
        <f t="shared" si="6"/>
        <v>1</v>
      </c>
      <c r="H26" s="104">
        <f t="shared" si="14"/>
        <v>1725160.71</v>
      </c>
      <c r="I26" s="103">
        <v>1729392.45</v>
      </c>
      <c r="J26" s="77">
        <f t="shared" si="11"/>
        <v>4231.7399999999907</v>
      </c>
      <c r="K26" s="91">
        <f t="shared" si="12"/>
        <v>176.32249999999962</v>
      </c>
      <c r="L26" s="36"/>
    </row>
    <row r="27" spans="1:14">
      <c r="A27" s="78">
        <f t="shared" si="13"/>
        <v>21</v>
      </c>
      <c r="B27" s="74">
        <f>B26+1</f>
        <v>46133</v>
      </c>
      <c r="C27" s="74">
        <f t="shared" si="4"/>
        <v>46133</v>
      </c>
      <c r="D27" s="75">
        <v>0.29166666666666702</v>
      </c>
      <c r="E27" s="74">
        <f t="shared" si="5"/>
        <v>46134</v>
      </c>
      <c r="F27" s="75">
        <v>0.29166666666666702</v>
      </c>
      <c r="G27" s="76">
        <f t="shared" si="6"/>
        <v>1</v>
      </c>
      <c r="H27" s="104">
        <f t="shared" si="14"/>
        <v>1729392.45</v>
      </c>
      <c r="I27" s="103">
        <v>1731327.57</v>
      </c>
      <c r="J27" s="77">
        <f t="shared" si="11"/>
        <v>1935.1200000001118</v>
      </c>
      <c r="K27" s="91">
        <f t="shared" si="12"/>
        <v>80.630000000004657</v>
      </c>
      <c r="L27" s="36"/>
    </row>
    <row r="28" spans="1:14">
      <c r="A28" s="78">
        <f t="shared" si="13"/>
        <v>22</v>
      </c>
      <c r="B28" s="74">
        <f t="shared" si="13"/>
        <v>46134</v>
      </c>
      <c r="C28" s="74">
        <f t="shared" si="4"/>
        <v>46134</v>
      </c>
      <c r="D28" s="75">
        <v>0.29166666666666702</v>
      </c>
      <c r="E28" s="74">
        <f t="shared" si="5"/>
        <v>46135</v>
      </c>
      <c r="F28" s="75">
        <v>0.29166666666666702</v>
      </c>
      <c r="G28" s="76">
        <f t="shared" si="6"/>
        <v>1</v>
      </c>
      <c r="H28" s="104">
        <f t="shared" si="14"/>
        <v>1731327.57</v>
      </c>
      <c r="I28" s="103">
        <v>1735615.95</v>
      </c>
      <c r="J28" s="77">
        <f t="shared" si="11"/>
        <v>4288.3799999998882</v>
      </c>
      <c r="K28" s="91">
        <f t="shared" si="12"/>
        <v>178.68249999999534</v>
      </c>
      <c r="L28" s="36"/>
    </row>
    <row r="29" spans="1:14">
      <c r="A29" s="78">
        <f t="shared" si="13"/>
        <v>23</v>
      </c>
      <c r="B29" s="74">
        <f t="shared" si="13"/>
        <v>46135</v>
      </c>
      <c r="C29" s="74">
        <f t="shared" si="4"/>
        <v>46135</v>
      </c>
      <c r="D29" s="75">
        <v>0.29166666666666702</v>
      </c>
      <c r="E29" s="74">
        <f t="shared" si="5"/>
        <v>46136</v>
      </c>
      <c r="F29" s="75">
        <v>0.29166666666666702</v>
      </c>
      <c r="G29" s="76">
        <f t="shared" si="6"/>
        <v>1</v>
      </c>
      <c r="H29" s="104">
        <f t="shared" si="14"/>
        <v>1735615.95</v>
      </c>
      <c r="I29" s="103">
        <v>1736884.81</v>
      </c>
      <c r="J29" s="77">
        <f t="shared" si="11"/>
        <v>1268.8600000001024</v>
      </c>
      <c r="K29" s="91">
        <f t="shared" si="12"/>
        <v>52.869166666670935</v>
      </c>
      <c r="L29" s="36"/>
    </row>
    <row r="30" spans="1:14">
      <c r="A30" s="78">
        <f t="shared" si="13"/>
        <v>24</v>
      </c>
      <c r="B30" s="74">
        <f t="shared" si="13"/>
        <v>46136</v>
      </c>
      <c r="C30" s="74">
        <f t="shared" si="4"/>
        <v>46136</v>
      </c>
      <c r="D30" s="75">
        <v>0.29166666666666702</v>
      </c>
      <c r="E30" s="74">
        <f t="shared" si="5"/>
        <v>46137</v>
      </c>
      <c r="F30" s="75">
        <v>0.29166666666666702</v>
      </c>
      <c r="G30" s="76">
        <f t="shared" si="6"/>
        <v>1</v>
      </c>
      <c r="H30" s="104">
        <f t="shared" si="14"/>
        <v>1736884.81</v>
      </c>
      <c r="I30" s="103">
        <v>1741336.16</v>
      </c>
      <c r="J30" s="77">
        <f t="shared" si="11"/>
        <v>4451.3499999998603</v>
      </c>
      <c r="K30" s="91">
        <f t="shared" si="12"/>
        <v>185.47291666666084</v>
      </c>
      <c r="L30" s="36"/>
    </row>
    <row r="31" spans="1:14">
      <c r="A31" s="78">
        <f t="shared" si="13"/>
        <v>25</v>
      </c>
      <c r="B31" s="74">
        <f t="shared" si="13"/>
        <v>46137</v>
      </c>
      <c r="C31" s="74">
        <f t="shared" si="4"/>
        <v>46137</v>
      </c>
      <c r="D31" s="75">
        <v>0.29166666666666702</v>
      </c>
      <c r="E31" s="74">
        <f t="shared" si="5"/>
        <v>46138</v>
      </c>
      <c r="F31" s="75">
        <v>0.29166666666666702</v>
      </c>
      <c r="G31" s="76">
        <f t="shared" si="6"/>
        <v>1</v>
      </c>
      <c r="H31" s="104">
        <f t="shared" si="14"/>
        <v>1741336.16</v>
      </c>
      <c r="I31" s="103">
        <v>1741336.16</v>
      </c>
      <c r="J31" s="77">
        <f t="shared" si="11"/>
        <v>0</v>
      </c>
      <c r="K31" s="91">
        <f t="shared" si="12"/>
        <v>0</v>
      </c>
      <c r="L31" s="561" t="s">
        <v>180</v>
      </c>
    </row>
    <row r="32" spans="1:14">
      <c r="A32" s="78">
        <f t="shared" si="13"/>
        <v>26</v>
      </c>
      <c r="B32" s="74">
        <f t="shared" si="13"/>
        <v>46138</v>
      </c>
      <c r="C32" s="74">
        <f t="shared" si="4"/>
        <v>46138</v>
      </c>
      <c r="D32" s="75">
        <v>0.29166666666666702</v>
      </c>
      <c r="E32" s="74">
        <f t="shared" si="5"/>
        <v>46139</v>
      </c>
      <c r="F32" s="75">
        <v>0.29166666666666702</v>
      </c>
      <c r="G32" s="76">
        <f t="shared" si="6"/>
        <v>1</v>
      </c>
      <c r="H32" s="104">
        <f t="shared" si="14"/>
        <v>1741336.16</v>
      </c>
      <c r="I32" s="103">
        <v>1741336.16</v>
      </c>
      <c r="J32" s="77">
        <f t="shared" si="11"/>
        <v>0</v>
      </c>
      <c r="K32" s="91">
        <f t="shared" si="12"/>
        <v>0</v>
      </c>
      <c r="L32" s="561" t="s">
        <v>180</v>
      </c>
    </row>
    <row r="33" spans="1:12">
      <c r="A33" s="78">
        <f t="shared" si="13"/>
        <v>27</v>
      </c>
      <c r="B33" s="74">
        <f t="shared" si="13"/>
        <v>46139</v>
      </c>
      <c r="C33" s="74">
        <f t="shared" si="4"/>
        <v>46139</v>
      </c>
      <c r="D33" s="75">
        <v>0.29166666666666702</v>
      </c>
      <c r="E33" s="74">
        <f t="shared" si="5"/>
        <v>46140</v>
      </c>
      <c r="F33" s="75">
        <v>0.29166666666666702</v>
      </c>
      <c r="G33" s="76">
        <f t="shared" si="6"/>
        <v>1</v>
      </c>
      <c r="H33" s="104">
        <f t="shared" si="14"/>
        <v>1741336.16</v>
      </c>
      <c r="I33" s="103">
        <v>1741783.33</v>
      </c>
      <c r="J33" s="77">
        <f t="shared" si="11"/>
        <v>447.17000000015832</v>
      </c>
      <c r="K33" s="91">
        <f t="shared" si="12"/>
        <v>18.632083333339931</v>
      </c>
      <c r="L33" s="36"/>
    </row>
    <row r="34" spans="1:12">
      <c r="A34" s="78">
        <f t="shared" si="13"/>
        <v>28</v>
      </c>
      <c r="B34" s="74">
        <f t="shared" si="13"/>
        <v>46140</v>
      </c>
      <c r="C34" s="74">
        <f t="shared" si="4"/>
        <v>46140</v>
      </c>
      <c r="D34" s="75">
        <v>0.29166666666666702</v>
      </c>
      <c r="E34" s="74">
        <f t="shared" si="5"/>
        <v>46141</v>
      </c>
      <c r="F34" s="75">
        <v>0.29166666666666702</v>
      </c>
      <c r="G34" s="76">
        <f t="shared" si="6"/>
        <v>1</v>
      </c>
      <c r="H34" s="104">
        <f t="shared" si="14"/>
        <v>1741783.33</v>
      </c>
      <c r="I34" s="103">
        <v>1746612.61</v>
      </c>
      <c r="J34" s="77">
        <f t="shared" si="11"/>
        <v>4829.2800000000279</v>
      </c>
      <c r="K34" s="91">
        <f t="shared" si="12"/>
        <v>201.22000000000116</v>
      </c>
      <c r="L34" s="36"/>
    </row>
    <row r="35" spans="1:12">
      <c r="A35" s="78">
        <f t="shared" ref="A35:B35" si="17">A34+1</f>
        <v>29</v>
      </c>
      <c r="B35" s="74">
        <f t="shared" si="17"/>
        <v>46141</v>
      </c>
      <c r="C35" s="74">
        <f t="shared" ref="C35:C36" si="18">B35</f>
        <v>46141</v>
      </c>
      <c r="D35" s="75">
        <v>0.29166666666666702</v>
      </c>
      <c r="E35" s="74">
        <f t="shared" ref="E35:E36" si="19">C35+1</f>
        <v>46142</v>
      </c>
      <c r="F35" s="75">
        <v>0.29166666666666702</v>
      </c>
      <c r="G35" s="76">
        <f t="shared" ref="G35:G36" si="20">IFERROR(((E35-C35)+(F35-D35)),"")</f>
        <v>1</v>
      </c>
      <c r="H35" s="104">
        <f t="shared" si="14"/>
        <v>1746612.61</v>
      </c>
      <c r="I35" s="103">
        <v>1747167.51</v>
      </c>
      <c r="J35" s="77">
        <f t="shared" si="11"/>
        <v>554.89999999990687</v>
      </c>
      <c r="K35" s="91">
        <f t="shared" si="12"/>
        <v>23.120833333329454</v>
      </c>
      <c r="L35" s="36"/>
    </row>
    <row r="36" spans="1:12">
      <c r="A36" s="78">
        <f t="shared" ref="A36:B36" si="21">A35+1</f>
        <v>30</v>
      </c>
      <c r="B36" s="74">
        <f t="shared" si="21"/>
        <v>46142</v>
      </c>
      <c r="C36" s="74">
        <f t="shared" si="18"/>
        <v>46142</v>
      </c>
      <c r="D36" s="75">
        <v>0.29166666666666702</v>
      </c>
      <c r="E36" s="74">
        <f t="shared" si="19"/>
        <v>46143</v>
      </c>
      <c r="F36" s="75">
        <v>0.29166666666666702</v>
      </c>
      <c r="G36" s="76">
        <f t="shared" si="20"/>
        <v>1</v>
      </c>
      <c r="H36" s="104">
        <f t="shared" si="14"/>
        <v>1747167.51</v>
      </c>
      <c r="I36" s="103">
        <v>1749841.79</v>
      </c>
      <c r="J36" s="77">
        <f t="shared" si="11"/>
        <v>2674.2800000000279</v>
      </c>
      <c r="K36" s="91">
        <f t="shared" si="12"/>
        <v>111.42833333333449</v>
      </c>
      <c r="L36" s="36"/>
    </row>
    <row r="37" spans="1:12">
      <c r="A37" s="78"/>
      <c r="B37" s="74"/>
      <c r="C37" s="74"/>
      <c r="D37" s="75"/>
      <c r="E37" s="74"/>
      <c r="F37" s="75"/>
      <c r="G37" s="76"/>
      <c r="H37" s="103"/>
      <c r="I37" s="103"/>
      <c r="J37" s="77"/>
      <c r="K37" s="91"/>
      <c r="L37" s="36"/>
    </row>
    <row r="38" spans="1:12">
      <c r="A38" s="78"/>
      <c r="B38" s="74"/>
      <c r="C38" s="74"/>
      <c r="D38" s="75"/>
      <c r="E38" s="74"/>
      <c r="F38" s="75"/>
      <c r="G38" s="76"/>
      <c r="H38" s="103"/>
      <c r="I38" s="103"/>
      <c r="J38" s="77"/>
      <c r="K38" s="91"/>
      <c r="L38" s="36"/>
    </row>
    <row r="39" spans="1:12">
      <c r="A39" s="82" t="s">
        <v>7</v>
      </c>
      <c r="B39" s="83"/>
      <c r="C39" s="83"/>
      <c r="D39" s="83"/>
      <c r="E39" s="83"/>
      <c r="F39" s="83"/>
      <c r="G39" s="84">
        <f>SUM(G7:G38)</f>
        <v>30</v>
      </c>
      <c r="H39" s="85"/>
      <c r="I39" s="85"/>
      <c r="J39" s="93">
        <f>SUM(J7:J38)</f>
        <v>59728.380000000121</v>
      </c>
      <c r="K39" s="93">
        <f>AVERAGE(K7:K38)</f>
        <v>82.956083333333495</v>
      </c>
      <c r="L39" s="94"/>
    </row>
    <row r="40" spans="1:12">
      <c r="A40" s="86" t="s">
        <v>127</v>
      </c>
      <c r="B40" s="87"/>
      <c r="C40" s="87"/>
      <c r="D40" s="87"/>
      <c r="E40" s="87"/>
      <c r="F40" s="87"/>
      <c r="G40" s="88">
        <f>G39/SUMPRODUCT((G7:G38&gt;0)*1)</f>
        <v>1</v>
      </c>
      <c r="H40" s="89"/>
      <c r="I40" s="89"/>
      <c r="J40" s="89"/>
      <c r="K40" s="89">
        <f>K39/SUMPRODUCT((K7:K38&gt;0)*1)</f>
        <v>3.6067862318840649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7" activePane="bottomRight" state="frozen"/>
      <selection pane="topRight"/>
      <selection pane="bottomLeft"/>
      <selection pane="bottomRight" activeCell="L35" sqref="L35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69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5"/>
      <c r="C1" s="6" t="s">
        <v>149</v>
      </c>
      <c r="D1" s="5"/>
      <c r="E1" s="5"/>
      <c r="F1" s="5"/>
      <c r="G1" s="5"/>
      <c r="H1" s="70"/>
      <c r="I1" s="70"/>
      <c r="J1" s="5"/>
      <c r="K1" s="5"/>
      <c r="L1" s="5"/>
    </row>
    <row r="2" spans="1:12">
      <c r="B2" s="5"/>
      <c r="C2" s="6" t="s">
        <v>284</v>
      </c>
      <c r="D2" s="5"/>
      <c r="E2" s="5"/>
      <c r="F2" s="5"/>
      <c r="G2" s="5"/>
      <c r="H2" s="70"/>
      <c r="I2" s="70"/>
      <c r="J2" s="5"/>
      <c r="K2" s="5"/>
      <c r="L2" s="98" t="s">
        <v>151</v>
      </c>
    </row>
    <row r="3" spans="1:12">
      <c r="B3" s="5"/>
      <c r="C3" s="6" t="str">
        <f>GFATOM!C3</f>
        <v>Bulan April 2026</v>
      </c>
      <c r="D3" s="5"/>
      <c r="E3" s="5"/>
      <c r="F3" s="5"/>
      <c r="G3" s="5"/>
      <c r="H3" s="70"/>
      <c r="I3" s="70"/>
      <c r="J3" s="5"/>
      <c r="K3" s="5"/>
      <c r="L3" s="5"/>
    </row>
    <row r="4" spans="1:12">
      <c r="B4" s="8"/>
      <c r="C4" s="8">
        <f>GFATOM!C4</f>
        <v>46113</v>
      </c>
      <c r="D4" s="5"/>
      <c r="E4" s="5"/>
      <c r="F4" s="5"/>
      <c r="G4" s="5"/>
      <c r="H4" s="70"/>
      <c r="I4" s="70"/>
      <c r="J4" s="5" t="s">
        <v>152</v>
      </c>
      <c r="K4" s="28">
        <f>MAX(K7:K36)</f>
        <v>121.37045833333104</v>
      </c>
      <c r="L4" s="5"/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729" t="s">
        <v>156</v>
      </c>
      <c r="I5" s="729"/>
      <c r="J5" s="675" t="s">
        <v>157</v>
      </c>
      <c r="K5" s="679" t="s">
        <v>158</v>
      </c>
      <c r="L5" s="673" t="s">
        <v>159</v>
      </c>
    </row>
    <row r="6" spans="1:12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71" t="s">
        <v>153</v>
      </c>
      <c r="I6" s="71" t="s">
        <v>154</v>
      </c>
      <c r="J6" s="678"/>
      <c r="K6" s="680"/>
      <c r="L6" s="674"/>
    </row>
    <row r="7" spans="1:12">
      <c r="A7" s="72">
        <v>1</v>
      </c>
      <c r="B7" s="73">
        <f>C7</f>
        <v>46113</v>
      </c>
      <c r="C7" s="74">
        <f>C4</f>
        <v>46113</v>
      </c>
      <c r="D7" s="75">
        <v>0.29166666666666702</v>
      </c>
      <c r="E7" s="74">
        <f>C7+1</f>
        <v>46114</v>
      </c>
      <c r="F7" s="75">
        <v>0.29166666666666702</v>
      </c>
      <c r="G7" s="76">
        <f>IFERROR(((E7-C7)+(F7-D7)),"")</f>
        <v>1</v>
      </c>
      <c r="H7" s="103">
        <v>866697.66700000002</v>
      </c>
      <c r="I7" s="103">
        <v>866697.66700000002</v>
      </c>
      <c r="J7" s="77">
        <f>I7-H7</f>
        <v>0</v>
      </c>
      <c r="K7" s="91">
        <f>J7/24</f>
        <v>0</v>
      </c>
      <c r="L7" s="36" t="s">
        <v>169</v>
      </c>
    </row>
    <row r="8" spans="1:12">
      <c r="A8" s="78">
        <f>A7+1</f>
        <v>2</v>
      </c>
      <c r="B8" s="74">
        <f t="shared" ref="B8:B34" si="0">C8</f>
        <v>46114</v>
      </c>
      <c r="C8" s="74">
        <f>E7</f>
        <v>46114</v>
      </c>
      <c r="D8" s="75">
        <v>0.29166666666666702</v>
      </c>
      <c r="E8" s="74">
        <f>C8+1</f>
        <v>46115</v>
      </c>
      <c r="F8" s="75">
        <v>0.29166666666666702</v>
      </c>
      <c r="G8" s="76">
        <f>IFERROR(((E8-C8)+(F8-D8)),"")</f>
        <v>1</v>
      </c>
      <c r="H8" s="103">
        <f>I7</f>
        <v>866697.66700000002</v>
      </c>
      <c r="I8" s="103">
        <v>866723.13399999996</v>
      </c>
      <c r="J8" s="77">
        <f>I8-H8</f>
        <v>25.466999999945983</v>
      </c>
      <c r="K8" s="91">
        <f>J8/24</f>
        <v>1.0611249999977492</v>
      </c>
      <c r="L8" s="36"/>
    </row>
    <row r="9" spans="1:12">
      <c r="A9" s="78">
        <f t="shared" ref="A9:A24" si="1">A8+1</f>
        <v>3</v>
      </c>
      <c r="B9" s="74">
        <f t="shared" si="0"/>
        <v>46115</v>
      </c>
      <c r="C9" s="74">
        <f t="shared" ref="C9:C34" si="2">E8</f>
        <v>46115</v>
      </c>
      <c r="D9" s="75">
        <v>0.29166666666666702</v>
      </c>
      <c r="E9" s="74">
        <f t="shared" ref="E9:E34" si="3">C9+1</f>
        <v>46116</v>
      </c>
      <c r="F9" s="75">
        <v>0.29166666666666702</v>
      </c>
      <c r="G9" s="76">
        <f t="shared" ref="G9:G34" si="4">IFERROR(((E9-C9)+(F9-D9)),"")</f>
        <v>1</v>
      </c>
      <c r="H9" s="103">
        <f>I8</f>
        <v>866723.13399999996</v>
      </c>
      <c r="I9" s="103">
        <v>866723.13399999996</v>
      </c>
      <c r="J9" s="77">
        <f>I9-H9</f>
        <v>0</v>
      </c>
      <c r="K9" s="91">
        <f>J9/24</f>
        <v>0</v>
      </c>
      <c r="L9" s="36" t="s">
        <v>169</v>
      </c>
    </row>
    <row r="10" spans="1:12">
      <c r="A10" s="78">
        <f t="shared" si="1"/>
        <v>4</v>
      </c>
      <c r="B10" s="74">
        <f t="shared" si="0"/>
        <v>46116</v>
      </c>
      <c r="C10" s="74">
        <f t="shared" si="2"/>
        <v>46116</v>
      </c>
      <c r="D10" s="75">
        <v>0.29166666666666702</v>
      </c>
      <c r="E10" s="74">
        <f t="shared" si="3"/>
        <v>46117</v>
      </c>
      <c r="F10" s="75">
        <v>0.29166666666666702</v>
      </c>
      <c r="G10" s="76">
        <f t="shared" si="4"/>
        <v>1</v>
      </c>
      <c r="H10" s="103">
        <f t="shared" ref="H10:H36" si="5">I9</f>
        <v>866723.13399999996</v>
      </c>
      <c r="I10" s="103">
        <v>867327.73499999999</v>
      </c>
      <c r="J10" s="77">
        <f t="shared" ref="J10:J11" si="6">I10-H10</f>
        <v>604.60100000002421</v>
      </c>
      <c r="K10" s="91">
        <f t="shared" ref="K10:K11" si="7">J10/24</f>
        <v>25.191708333334343</v>
      </c>
      <c r="L10" s="36"/>
    </row>
    <row r="11" spans="1:12">
      <c r="A11" s="78">
        <f t="shared" si="1"/>
        <v>5</v>
      </c>
      <c r="B11" s="74">
        <f t="shared" si="0"/>
        <v>46117</v>
      </c>
      <c r="C11" s="74">
        <f t="shared" si="2"/>
        <v>46117</v>
      </c>
      <c r="D11" s="75">
        <v>0.29166666666666702</v>
      </c>
      <c r="E11" s="74">
        <f t="shared" si="3"/>
        <v>46118</v>
      </c>
      <c r="F11" s="75">
        <v>0.29166666666666702</v>
      </c>
      <c r="G11" s="76">
        <f t="shared" si="4"/>
        <v>1</v>
      </c>
      <c r="H11" s="103">
        <f t="shared" si="5"/>
        <v>867327.73499999999</v>
      </c>
      <c r="I11" s="103">
        <v>868783.40899999999</v>
      </c>
      <c r="J11" s="77">
        <f t="shared" si="6"/>
        <v>1455.6739999999991</v>
      </c>
      <c r="K11" s="91">
        <f t="shared" si="7"/>
        <v>60.653083333333292</v>
      </c>
      <c r="L11" s="36"/>
    </row>
    <row r="12" spans="1:12">
      <c r="A12" s="78">
        <f t="shared" si="1"/>
        <v>6</v>
      </c>
      <c r="B12" s="74">
        <f t="shared" si="0"/>
        <v>46118</v>
      </c>
      <c r="C12" s="74">
        <f t="shared" si="2"/>
        <v>46118</v>
      </c>
      <c r="D12" s="75">
        <v>0.29166666666666702</v>
      </c>
      <c r="E12" s="74">
        <f t="shared" si="3"/>
        <v>46119</v>
      </c>
      <c r="F12" s="75">
        <v>0.29166666666666702</v>
      </c>
      <c r="G12" s="76">
        <f t="shared" si="4"/>
        <v>1</v>
      </c>
      <c r="H12" s="103">
        <f t="shared" si="5"/>
        <v>868783.40899999999</v>
      </c>
      <c r="I12" s="103">
        <v>870181.13100000005</v>
      </c>
      <c r="J12" s="77">
        <f t="shared" ref="J12" si="8">I12-H12</f>
        <v>1397.7220000000671</v>
      </c>
      <c r="K12" s="91">
        <f t="shared" ref="K12" si="9">J12/24</f>
        <v>58.238416666669458</v>
      </c>
      <c r="L12" s="36"/>
    </row>
    <row r="13" spans="1:12">
      <c r="A13" s="78">
        <f t="shared" si="1"/>
        <v>7</v>
      </c>
      <c r="B13" s="74">
        <f t="shared" si="0"/>
        <v>46119</v>
      </c>
      <c r="C13" s="74">
        <f t="shared" si="2"/>
        <v>46119</v>
      </c>
      <c r="D13" s="75">
        <v>0.29166666666666702</v>
      </c>
      <c r="E13" s="74">
        <f t="shared" si="3"/>
        <v>46120</v>
      </c>
      <c r="F13" s="75">
        <v>0.29166666666666702</v>
      </c>
      <c r="G13" s="76">
        <f t="shared" si="4"/>
        <v>1</v>
      </c>
      <c r="H13" s="103">
        <f t="shared" si="5"/>
        <v>870181.13100000005</v>
      </c>
      <c r="I13" s="103">
        <v>871634.28399999999</v>
      </c>
      <c r="J13" s="77">
        <f t="shared" ref="J13" si="10">I13-H13</f>
        <v>1453.1529999999329</v>
      </c>
      <c r="K13" s="91">
        <f t="shared" ref="K13" si="11">J13/24</f>
        <v>60.54804166666387</v>
      </c>
      <c r="L13" s="36"/>
    </row>
    <row r="14" spans="1:12">
      <c r="A14" s="78">
        <f t="shared" si="1"/>
        <v>8</v>
      </c>
      <c r="B14" s="74">
        <f t="shared" si="0"/>
        <v>46120</v>
      </c>
      <c r="C14" s="74">
        <f t="shared" si="2"/>
        <v>46120</v>
      </c>
      <c r="D14" s="75">
        <v>0.29166666666666702</v>
      </c>
      <c r="E14" s="74">
        <f t="shared" si="3"/>
        <v>46121</v>
      </c>
      <c r="F14" s="75">
        <v>0.29166666666666702</v>
      </c>
      <c r="G14" s="76">
        <f t="shared" si="4"/>
        <v>1</v>
      </c>
      <c r="H14" s="103">
        <f t="shared" si="5"/>
        <v>871634.28399999999</v>
      </c>
      <c r="I14" s="103">
        <v>872507.61499999999</v>
      </c>
      <c r="J14" s="77">
        <f t="shared" ref="J14" si="12">I14-H14</f>
        <v>873.33100000000559</v>
      </c>
      <c r="K14" s="91">
        <f t="shared" ref="K14" si="13">J14/24</f>
        <v>36.388791666666897</v>
      </c>
      <c r="L14" s="36"/>
    </row>
    <row r="15" spans="1:12">
      <c r="A15" s="78">
        <f t="shared" si="1"/>
        <v>9</v>
      </c>
      <c r="B15" s="74">
        <f t="shared" si="0"/>
        <v>46121</v>
      </c>
      <c r="C15" s="74">
        <f t="shared" si="2"/>
        <v>46121</v>
      </c>
      <c r="D15" s="75">
        <v>0.29166666666666702</v>
      </c>
      <c r="E15" s="74">
        <f t="shared" si="3"/>
        <v>46122</v>
      </c>
      <c r="F15" s="75">
        <v>0.29166666666666702</v>
      </c>
      <c r="G15" s="76">
        <f t="shared" si="4"/>
        <v>1</v>
      </c>
      <c r="H15" s="103">
        <f t="shared" si="5"/>
        <v>872507.61499999999</v>
      </c>
      <c r="I15" s="103">
        <v>872606.62800000003</v>
      </c>
      <c r="J15" s="77">
        <f t="shared" ref="J15:J36" si="14">I15-H15</f>
        <v>99.01300000003539</v>
      </c>
      <c r="K15" s="91">
        <f t="shared" ref="K15:K36" si="15">J15/24</f>
        <v>4.1255416666681413</v>
      </c>
      <c r="L15" s="36" t="s">
        <v>169</v>
      </c>
    </row>
    <row r="16" spans="1:12">
      <c r="A16" s="78">
        <f t="shared" si="1"/>
        <v>10</v>
      </c>
      <c r="B16" s="74">
        <f t="shared" si="0"/>
        <v>46122</v>
      </c>
      <c r="C16" s="74">
        <f t="shared" si="2"/>
        <v>46122</v>
      </c>
      <c r="D16" s="75">
        <v>0.29166666666666702</v>
      </c>
      <c r="E16" s="74">
        <f t="shared" si="3"/>
        <v>46123</v>
      </c>
      <c r="F16" s="75">
        <v>0.29166666666666702</v>
      </c>
      <c r="G16" s="76">
        <f t="shared" si="4"/>
        <v>1</v>
      </c>
      <c r="H16" s="103">
        <f t="shared" si="5"/>
        <v>872606.62800000003</v>
      </c>
      <c r="I16" s="103">
        <v>872606.62800000003</v>
      </c>
      <c r="J16" s="77">
        <f t="shared" si="14"/>
        <v>0</v>
      </c>
      <c r="K16" s="91">
        <f t="shared" si="15"/>
        <v>0</v>
      </c>
      <c r="L16" s="36" t="s">
        <v>169</v>
      </c>
    </row>
    <row r="17" spans="1:14">
      <c r="A17" s="78">
        <f t="shared" si="1"/>
        <v>11</v>
      </c>
      <c r="B17" s="74">
        <f t="shared" si="0"/>
        <v>46123</v>
      </c>
      <c r="C17" s="74">
        <f t="shared" si="2"/>
        <v>46123</v>
      </c>
      <c r="D17" s="75">
        <v>0.29166666666666702</v>
      </c>
      <c r="E17" s="74">
        <f t="shared" si="3"/>
        <v>46124</v>
      </c>
      <c r="F17" s="75">
        <v>0.29166666666666702</v>
      </c>
      <c r="G17" s="76">
        <f t="shared" si="4"/>
        <v>1</v>
      </c>
      <c r="H17" s="103">
        <f t="shared" si="5"/>
        <v>872606.62800000003</v>
      </c>
      <c r="I17" s="103">
        <v>872606.62800000003</v>
      </c>
      <c r="J17" s="77">
        <f t="shared" si="14"/>
        <v>0</v>
      </c>
      <c r="K17" s="91">
        <f t="shared" si="15"/>
        <v>0</v>
      </c>
      <c r="L17" s="36" t="s">
        <v>169</v>
      </c>
    </row>
    <row r="18" spans="1:14">
      <c r="A18" s="78">
        <f t="shared" si="1"/>
        <v>12</v>
      </c>
      <c r="B18" s="74">
        <f t="shared" si="0"/>
        <v>46124</v>
      </c>
      <c r="C18" s="74">
        <f t="shared" si="2"/>
        <v>46124</v>
      </c>
      <c r="D18" s="75">
        <v>0.29166666666666702</v>
      </c>
      <c r="E18" s="74">
        <f t="shared" si="3"/>
        <v>46125</v>
      </c>
      <c r="F18" s="75">
        <v>0.29166666666666702</v>
      </c>
      <c r="G18" s="76">
        <f t="shared" si="4"/>
        <v>1</v>
      </c>
      <c r="H18" s="103">
        <f t="shared" si="5"/>
        <v>872606.62800000003</v>
      </c>
      <c r="I18" s="103">
        <v>873597.40399999998</v>
      </c>
      <c r="J18" s="77">
        <f t="shared" si="14"/>
        <v>990.77599999995437</v>
      </c>
      <c r="K18" s="91">
        <f t="shared" si="15"/>
        <v>41.28233333333143</v>
      </c>
      <c r="L18" s="36"/>
      <c r="N18" s="3"/>
    </row>
    <row r="19" spans="1:14">
      <c r="A19" s="78">
        <f t="shared" si="1"/>
        <v>13</v>
      </c>
      <c r="B19" s="74">
        <f t="shared" si="0"/>
        <v>46125</v>
      </c>
      <c r="C19" s="74">
        <f t="shared" si="2"/>
        <v>46125</v>
      </c>
      <c r="D19" s="75">
        <v>0.29166666666666702</v>
      </c>
      <c r="E19" s="74">
        <f t="shared" si="3"/>
        <v>46126</v>
      </c>
      <c r="F19" s="75">
        <v>0.29166666666666702</v>
      </c>
      <c r="G19" s="76">
        <f t="shared" si="4"/>
        <v>1</v>
      </c>
      <c r="H19" s="103">
        <f t="shared" si="5"/>
        <v>873597.40399999998</v>
      </c>
      <c r="I19" s="103">
        <v>875551.06499999994</v>
      </c>
      <c r="J19" s="77">
        <f t="shared" si="14"/>
        <v>1953.6609999999637</v>
      </c>
      <c r="K19" s="91">
        <f t="shared" si="15"/>
        <v>81.402541666665158</v>
      </c>
      <c r="L19" s="36"/>
    </row>
    <row r="20" spans="1:14">
      <c r="A20" s="78">
        <f t="shared" si="1"/>
        <v>14</v>
      </c>
      <c r="B20" s="74">
        <f t="shared" si="0"/>
        <v>46126</v>
      </c>
      <c r="C20" s="74">
        <f t="shared" si="2"/>
        <v>46126</v>
      </c>
      <c r="D20" s="75">
        <v>0.29166666666666702</v>
      </c>
      <c r="E20" s="74">
        <f t="shared" si="3"/>
        <v>46127</v>
      </c>
      <c r="F20" s="75">
        <v>0.29166666666666702</v>
      </c>
      <c r="G20" s="76">
        <f t="shared" si="4"/>
        <v>1</v>
      </c>
      <c r="H20" s="103">
        <f t="shared" si="5"/>
        <v>875551.06499999994</v>
      </c>
      <c r="I20" s="103">
        <v>877235.08100000001</v>
      </c>
      <c r="J20" s="77">
        <f t="shared" si="14"/>
        <v>1684.0160000000615</v>
      </c>
      <c r="K20" s="91">
        <f t="shared" si="15"/>
        <v>70.16733333333589</v>
      </c>
      <c r="L20" s="36"/>
    </row>
    <row r="21" spans="1:14">
      <c r="A21" s="78">
        <f t="shared" si="1"/>
        <v>15</v>
      </c>
      <c r="B21" s="74">
        <f t="shared" si="0"/>
        <v>46127</v>
      </c>
      <c r="C21" s="74">
        <f t="shared" si="2"/>
        <v>46127</v>
      </c>
      <c r="D21" s="75">
        <v>0.29166666666666702</v>
      </c>
      <c r="E21" s="74">
        <f t="shared" si="3"/>
        <v>46128</v>
      </c>
      <c r="F21" s="75">
        <v>0.29166666666666702</v>
      </c>
      <c r="G21" s="76">
        <f t="shared" si="4"/>
        <v>1</v>
      </c>
      <c r="H21" s="103">
        <f t="shared" si="5"/>
        <v>877235.08100000001</v>
      </c>
      <c r="I21" s="103">
        <v>879248.06400000001</v>
      </c>
      <c r="J21" s="77">
        <f t="shared" si="14"/>
        <v>2012.9830000000075</v>
      </c>
      <c r="K21" s="91">
        <f t="shared" si="15"/>
        <v>83.874291666666977</v>
      </c>
      <c r="L21" s="36"/>
    </row>
    <row r="22" spans="1:14">
      <c r="A22" s="78">
        <f t="shared" si="1"/>
        <v>16</v>
      </c>
      <c r="B22" s="74">
        <f t="shared" si="0"/>
        <v>46128</v>
      </c>
      <c r="C22" s="74">
        <f t="shared" si="2"/>
        <v>46128</v>
      </c>
      <c r="D22" s="75">
        <v>0.29166666666666702</v>
      </c>
      <c r="E22" s="74">
        <f t="shared" si="3"/>
        <v>46129</v>
      </c>
      <c r="F22" s="75">
        <v>0.29166666666666702</v>
      </c>
      <c r="G22" s="76">
        <f t="shared" si="4"/>
        <v>1</v>
      </c>
      <c r="H22" s="103">
        <f t="shared" si="5"/>
        <v>879248.06400000001</v>
      </c>
      <c r="I22" s="103">
        <v>879248.06400000001</v>
      </c>
      <c r="J22" s="77">
        <f t="shared" si="14"/>
        <v>0</v>
      </c>
      <c r="K22" s="91">
        <f t="shared" si="15"/>
        <v>0</v>
      </c>
      <c r="L22" s="36"/>
    </row>
    <row r="23" spans="1:14">
      <c r="A23" s="78">
        <f t="shared" si="1"/>
        <v>17</v>
      </c>
      <c r="B23" s="74">
        <f t="shared" si="0"/>
        <v>46129</v>
      </c>
      <c r="C23" s="74">
        <f t="shared" si="2"/>
        <v>46129</v>
      </c>
      <c r="D23" s="75">
        <v>0.29166666666666702</v>
      </c>
      <c r="E23" s="74">
        <f t="shared" si="3"/>
        <v>46130</v>
      </c>
      <c r="F23" s="75">
        <v>0.29166666666666702</v>
      </c>
      <c r="G23" s="76">
        <f t="shared" si="4"/>
        <v>1</v>
      </c>
      <c r="H23" s="103">
        <f t="shared" si="5"/>
        <v>879248.06400000001</v>
      </c>
      <c r="I23" s="103">
        <v>879248.06400000001</v>
      </c>
      <c r="J23" s="77">
        <f t="shared" si="14"/>
        <v>0</v>
      </c>
      <c r="K23" s="91">
        <f t="shared" si="15"/>
        <v>0</v>
      </c>
      <c r="L23" s="36"/>
    </row>
    <row r="24" spans="1:14">
      <c r="A24" s="78">
        <f t="shared" si="1"/>
        <v>18</v>
      </c>
      <c r="B24" s="74">
        <f t="shared" si="0"/>
        <v>46130</v>
      </c>
      <c r="C24" s="74">
        <f t="shared" si="2"/>
        <v>46130</v>
      </c>
      <c r="D24" s="75">
        <v>0.29166666666666702</v>
      </c>
      <c r="E24" s="74">
        <f t="shared" si="3"/>
        <v>46131</v>
      </c>
      <c r="F24" s="75">
        <v>0.29166666666666702</v>
      </c>
      <c r="G24" s="76">
        <f t="shared" si="4"/>
        <v>1</v>
      </c>
      <c r="H24" s="103">
        <f t="shared" si="5"/>
        <v>879248.06400000001</v>
      </c>
      <c r="I24" s="103">
        <v>880106.03399999999</v>
      </c>
      <c r="J24" s="77">
        <f t="shared" si="14"/>
        <v>857.96999999997206</v>
      </c>
      <c r="K24" s="91">
        <f t="shared" si="15"/>
        <v>35.748749999998836</v>
      </c>
      <c r="L24" s="36"/>
    </row>
    <row r="25" spans="1:14">
      <c r="A25" s="78">
        <f t="shared" ref="A25:A36" si="16">A24+1</f>
        <v>19</v>
      </c>
      <c r="B25" s="74">
        <f t="shared" si="0"/>
        <v>46131</v>
      </c>
      <c r="C25" s="74">
        <f t="shared" si="2"/>
        <v>46131</v>
      </c>
      <c r="D25" s="75">
        <v>0.29166666666666702</v>
      </c>
      <c r="E25" s="74">
        <f t="shared" si="3"/>
        <v>46132</v>
      </c>
      <c r="F25" s="75">
        <v>0.29166666666666702</v>
      </c>
      <c r="G25" s="76">
        <f t="shared" si="4"/>
        <v>1</v>
      </c>
      <c r="H25" s="103">
        <f t="shared" si="5"/>
        <v>880106.03399999999</v>
      </c>
      <c r="I25" s="103">
        <v>881490.29599999997</v>
      </c>
      <c r="J25" s="77">
        <f t="shared" si="14"/>
        <v>1384.2619999999879</v>
      </c>
      <c r="K25" s="91">
        <f t="shared" si="15"/>
        <v>57.677583333332826</v>
      </c>
      <c r="L25" s="36"/>
    </row>
    <row r="26" spans="1:14">
      <c r="A26" s="78">
        <f t="shared" si="16"/>
        <v>20</v>
      </c>
      <c r="B26" s="74">
        <f t="shared" si="0"/>
        <v>46132</v>
      </c>
      <c r="C26" s="74">
        <f t="shared" si="2"/>
        <v>46132</v>
      </c>
      <c r="D26" s="75">
        <v>0.70833333333333304</v>
      </c>
      <c r="E26" s="74">
        <f t="shared" si="3"/>
        <v>46133</v>
      </c>
      <c r="F26" s="75">
        <v>0.29166666666666702</v>
      </c>
      <c r="G26" s="76">
        <f t="shared" si="4"/>
        <v>0.58333333333333393</v>
      </c>
      <c r="H26" s="103">
        <f t="shared" si="5"/>
        <v>881490.29599999997</v>
      </c>
      <c r="I26" s="103">
        <v>882932.723</v>
      </c>
      <c r="J26" s="77">
        <f t="shared" si="14"/>
        <v>1442.4270000000251</v>
      </c>
      <c r="K26" s="91">
        <f t="shared" si="15"/>
        <v>60.101125000001048</v>
      </c>
      <c r="L26" s="36"/>
    </row>
    <row r="27" spans="1:14">
      <c r="A27" s="78">
        <f t="shared" si="16"/>
        <v>21</v>
      </c>
      <c r="B27" s="74">
        <f t="shared" si="0"/>
        <v>46133</v>
      </c>
      <c r="C27" s="74">
        <f t="shared" si="2"/>
        <v>46133</v>
      </c>
      <c r="D27" s="75">
        <v>0.29166666666666702</v>
      </c>
      <c r="E27" s="74">
        <f t="shared" si="3"/>
        <v>46134</v>
      </c>
      <c r="F27" s="75">
        <v>0.29166666666666702</v>
      </c>
      <c r="G27" s="76">
        <f t="shared" si="4"/>
        <v>1</v>
      </c>
      <c r="H27" s="103">
        <f t="shared" si="5"/>
        <v>882932.723</v>
      </c>
      <c r="I27" s="103">
        <v>885179.88600000006</v>
      </c>
      <c r="J27" s="77">
        <f t="shared" si="14"/>
        <v>2247.1630000000587</v>
      </c>
      <c r="K27" s="91">
        <f t="shared" si="15"/>
        <v>93.631791666669116</v>
      </c>
      <c r="L27" s="36"/>
    </row>
    <row r="28" spans="1:14">
      <c r="A28" s="78">
        <f t="shared" si="16"/>
        <v>22</v>
      </c>
      <c r="B28" s="74">
        <f t="shared" si="0"/>
        <v>46134</v>
      </c>
      <c r="C28" s="74">
        <f t="shared" si="2"/>
        <v>46134</v>
      </c>
      <c r="D28" s="75">
        <v>0.29166666666666702</v>
      </c>
      <c r="E28" s="74">
        <f t="shared" si="3"/>
        <v>46135</v>
      </c>
      <c r="F28" s="75">
        <v>0.29166666666666702</v>
      </c>
      <c r="G28" s="76">
        <f t="shared" si="4"/>
        <v>1</v>
      </c>
      <c r="H28" s="103">
        <f t="shared" si="5"/>
        <v>885179.88600000006</v>
      </c>
      <c r="I28" s="103">
        <v>887234.05599999998</v>
      </c>
      <c r="J28" s="77">
        <f t="shared" si="14"/>
        <v>2054.1699999999255</v>
      </c>
      <c r="K28" s="91">
        <f t="shared" si="15"/>
        <v>85.590416666663558</v>
      </c>
      <c r="L28" s="36"/>
    </row>
    <row r="29" spans="1:14">
      <c r="A29" s="78">
        <f t="shared" si="16"/>
        <v>23</v>
      </c>
      <c r="B29" s="74">
        <f t="shared" si="0"/>
        <v>46135</v>
      </c>
      <c r="C29" s="74">
        <f t="shared" si="2"/>
        <v>46135</v>
      </c>
      <c r="D29" s="75">
        <v>0.29166666666666702</v>
      </c>
      <c r="E29" s="74">
        <f t="shared" si="3"/>
        <v>46136</v>
      </c>
      <c r="F29" s="75">
        <v>0.29166666666666702</v>
      </c>
      <c r="G29" s="76">
        <f t="shared" si="4"/>
        <v>1</v>
      </c>
      <c r="H29" s="103">
        <f t="shared" si="5"/>
        <v>887234.05599999998</v>
      </c>
      <c r="I29" s="103">
        <v>890040.81</v>
      </c>
      <c r="J29" s="77">
        <f t="shared" si="14"/>
        <v>2806.7540000000736</v>
      </c>
      <c r="K29" s="91">
        <f t="shared" si="15"/>
        <v>116.9480833333364</v>
      </c>
      <c r="L29" s="36"/>
    </row>
    <row r="30" spans="1:14">
      <c r="A30" s="78">
        <f t="shared" si="16"/>
        <v>24</v>
      </c>
      <c r="B30" s="74">
        <f t="shared" si="0"/>
        <v>46136</v>
      </c>
      <c r="C30" s="74">
        <f t="shared" si="2"/>
        <v>46136</v>
      </c>
      <c r="D30" s="75">
        <v>0.29166666666666702</v>
      </c>
      <c r="E30" s="74">
        <f t="shared" si="3"/>
        <v>46137</v>
      </c>
      <c r="F30" s="75">
        <v>0.29166666666666702</v>
      </c>
      <c r="G30" s="76">
        <f t="shared" si="4"/>
        <v>1</v>
      </c>
      <c r="H30" s="103">
        <f t="shared" si="5"/>
        <v>890040.81</v>
      </c>
      <c r="I30" s="103">
        <v>890040.81</v>
      </c>
      <c r="J30" s="77">
        <f t="shared" si="14"/>
        <v>0</v>
      </c>
      <c r="K30" s="91">
        <f t="shared" si="15"/>
        <v>0</v>
      </c>
      <c r="L30" s="561" t="s">
        <v>169</v>
      </c>
    </row>
    <row r="31" spans="1:14">
      <c r="A31" s="78">
        <f t="shared" si="16"/>
        <v>25</v>
      </c>
      <c r="B31" s="74">
        <f t="shared" si="0"/>
        <v>46137</v>
      </c>
      <c r="C31" s="74">
        <f t="shared" si="2"/>
        <v>46137</v>
      </c>
      <c r="D31" s="75">
        <v>0.29166666666666702</v>
      </c>
      <c r="E31" s="74">
        <f t="shared" si="3"/>
        <v>46138</v>
      </c>
      <c r="F31" s="75">
        <v>0.29166666666666702</v>
      </c>
      <c r="G31" s="76">
        <f t="shared" si="4"/>
        <v>1</v>
      </c>
      <c r="H31" s="103">
        <f t="shared" si="5"/>
        <v>890040.81</v>
      </c>
      <c r="I31" s="562">
        <v>890040.81</v>
      </c>
      <c r="J31" s="77">
        <f t="shared" si="14"/>
        <v>0</v>
      </c>
      <c r="K31" s="91">
        <f t="shared" si="15"/>
        <v>0</v>
      </c>
      <c r="L31" s="561" t="s">
        <v>169</v>
      </c>
    </row>
    <row r="32" spans="1:14">
      <c r="A32" s="78">
        <f t="shared" si="16"/>
        <v>26</v>
      </c>
      <c r="B32" s="74">
        <f t="shared" si="0"/>
        <v>46138</v>
      </c>
      <c r="C32" s="74">
        <f t="shared" si="2"/>
        <v>46138</v>
      </c>
      <c r="D32" s="75">
        <v>0.29166666666666702</v>
      </c>
      <c r="E32" s="74">
        <f t="shared" si="3"/>
        <v>46139</v>
      </c>
      <c r="F32" s="75">
        <v>0.29166666666666702</v>
      </c>
      <c r="G32" s="76">
        <f t="shared" si="4"/>
        <v>1</v>
      </c>
      <c r="H32" s="103">
        <f t="shared" si="5"/>
        <v>890040.81</v>
      </c>
      <c r="I32" s="562">
        <v>890040.81</v>
      </c>
      <c r="J32" s="77">
        <f t="shared" si="14"/>
        <v>0</v>
      </c>
      <c r="K32" s="91">
        <f t="shared" si="15"/>
        <v>0</v>
      </c>
      <c r="L32" s="561" t="s">
        <v>169</v>
      </c>
    </row>
    <row r="33" spans="1:12">
      <c r="A33" s="78">
        <f t="shared" si="16"/>
        <v>27</v>
      </c>
      <c r="B33" s="74">
        <f t="shared" si="0"/>
        <v>46139</v>
      </c>
      <c r="C33" s="74">
        <f t="shared" si="2"/>
        <v>46139</v>
      </c>
      <c r="D33" s="75">
        <v>0.29166666666666702</v>
      </c>
      <c r="E33" s="74">
        <f t="shared" si="3"/>
        <v>46140</v>
      </c>
      <c r="F33" s="75">
        <v>0.29166666666666702</v>
      </c>
      <c r="G33" s="76">
        <f t="shared" si="4"/>
        <v>1</v>
      </c>
      <c r="H33" s="103">
        <f t="shared" si="5"/>
        <v>890040.81</v>
      </c>
      <c r="I33" s="562">
        <v>890040.81</v>
      </c>
      <c r="J33" s="77">
        <f t="shared" ref="J33" si="17">I33-H33</f>
        <v>0</v>
      </c>
      <c r="K33" s="91">
        <f t="shared" ref="K33" si="18">J33/24</f>
        <v>0</v>
      </c>
      <c r="L33" s="561" t="s">
        <v>169</v>
      </c>
    </row>
    <row r="34" spans="1:12">
      <c r="A34" s="78">
        <f t="shared" si="16"/>
        <v>28</v>
      </c>
      <c r="B34" s="74">
        <f t="shared" si="0"/>
        <v>46140</v>
      </c>
      <c r="C34" s="74">
        <f t="shared" si="2"/>
        <v>46140</v>
      </c>
      <c r="D34" s="75">
        <v>0.29166666666666702</v>
      </c>
      <c r="E34" s="74">
        <f t="shared" si="3"/>
        <v>46141</v>
      </c>
      <c r="F34" s="75">
        <v>0.29166666666666702</v>
      </c>
      <c r="G34" s="76">
        <f t="shared" si="4"/>
        <v>1</v>
      </c>
      <c r="H34" s="103">
        <f t="shared" si="5"/>
        <v>890040.81</v>
      </c>
      <c r="I34" s="103">
        <v>892953.701</v>
      </c>
      <c r="J34" s="77">
        <f t="shared" si="14"/>
        <v>2912.8909999999451</v>
      </c>
      <c r="K34" s="91">
        <f t="shared" si="15"/>
        <v>121.37045833333104</v>
      </c>
      <c r="L34" s="36"/>
    </row>
    <row r="35" spans="1:12">
      <c r="A35" s="78">
        <f t="shared" si="16"/>
        <v>29</v>
      </c>
      <c r="B35" s="74">
        <f t="shared" ref="B35:B36" si="19">C35</f>
        <v>46141</v>
      </c>
      <c r="C35" s="74">
        <f t="shared" ref="C35:C36" si="20">E34</f>
        <v>46141</v>
      </c>
      <c r="D35" s="75">
        <v>0.29166666666666702</v>
      </c>
      <c r="E35" s="74">
        <f t="shared" ref="E35:E36" si="21">C35+1</f>
        <v>46142</v>
      </c>
      <c r="F35" s="75">
        <v>0.29166666666666702</v>
      </c>
      <c r="G35" s="76">
        <f t="shared" ref="G35:G36" si="22">IFERROR(((E35-C35)+(F35-D35)),"")</f>
        <v>1</v>
      </c>
      <c r="H35" s="103">
        <f t="shared" si="5"/>
        <v>892953.701</v>
      </c>
      <c r="I35" s="103">
        <v>895758.63500000001</v>
      </c>
      <c r="J35" s="77">
        <f t="shared" si="14"/>
        <v>2804.9340000000084</v>
      </c>
      <c r="K35" s="91">
        <f t="shared" si="15"/>
        <v>116.87225000000035</v>
      </c>
      <c r="L35" s="561"/>
    </row>
    <row r="36" spans="1:12">
      <c r="A36" s="78">
        <f t="shared" si="16"/>
        <v>30</v>
      </c>
      <c r="B36" s="74">
        <f t="shared" si="19"/>
        <v>46142</v>
      </c>
      <c r="C36" s="74">
        <f t="shared" si="20"/>
        <v>46142</v>
      </c>
      <c r="D36" s="75">
        <v>0.29166666666666702</v>
      </c>
      <c r="E36" s="74">
        <f t="shared" si="21"/>
        <v>46143</v>
      </c>
      <c r="F36" s="75">
        <v>0.29166666666666702</v>
      </c>
      <c r="G36" s="76">
        <f t="shared" si="22"/>
        <v>1</v>
      </c>
      <c r="H36" s="103">
        <f t="shared" si="5"/>
        <v>895758.63500000001</v>
      </c>
      <c r="I36" s="103">
        <v>895758.63500000001</v>
      </c>
      <c r="J36" s="77">
        <f t="shared" si="14"/>
        <v>0</v>
      </c>
      <c r="K36" s="91">
        <f t="shared" si="15"/>
        <v>0</v>
      </c>
      <c r="L36" s="561" t="s">
        <v>169</v>
      </c>
    </row>
    <row r="37" spans="1:12">
      <c r="A37" s="78"/>
      <c r="B37" s="74"/>
      <c r="C37" s="74"/>
      <c r="D37" s="75"/>
      <c r="E37" s="74"/>
      <c r="F37" s="75"/>
      <c r="G37" s="76"/>
      <c r="H37" s="103"/>
      <c r="I37" s="103"/>
      <c r="J37" s="77"/>
      <c r="K37" s="91"/>
      <c r="L37" s="36"/>
    </row>
    <row r="38" spans="1:12">
      <c r="A38" s="78"/>
      <c r="B38" s="74"/>
      <c r="C38" s="74"/>
      <c r="D38" s="75"/>
      <c r="E38" s="74"/>
      <c r="F38" s="75"/>
      <c r="G38" s="76"/>
      <c r="H38" s="103"/>
      <c r="I38" s="103"/>
      <c r="J38" s="77"/>
      <c r="K38" s="91"/>
      <c r="L38" s="36"/>
    </row>
    <row r="39" spans="1:12">
      <c r="A39" s="82" t="s">
        <v>7</v>
      </c>
      <c r="B39" s="83"/>
      <c r="C39" s="83"/>
      <c r="D39" s="83"/>
      <c r="E39" s="83"/>
      <c r="F39" s="83"/>
      <c r="G39" s="84">
        <f>SUM(G7:G38)</f>
        <v>29.583333333333336</v>
      </c>
      <c r="H39" s="85"/>
      <c r="I39" s="85"/>
      <c r="J39" s="93">
        <f>SUM(J7:J38)</f>
        <v>29060.967999999993</v>
      </c>
      <c r="K39" s="93">
        <f>AVERAGE(K7:K38)</f>
        <v>40.362455555555549</v>
      </c>
      <c r="L39" s="94"/>
    </row>
    <row r="40" spans="1:12">
      <c r="A40" s="86" t="s">
        <v>127</v>
      </c>
      <c r="B40" s="87"/>
      <c r="C40" s="87"/>
      <c r="D40" s="87"/>
      <c r="E40" s="87"/>
      <c r="F40" s="87"/>
      <c r="G40" s="88">
        <f>G39/SUMPRODUCT((G7:G38&gt;0)*1)</f>
        <v>0.98611111111111116</v>
      </c>
      <c r="H40" s="89"/>
      <c r="I40" s="89"/>
      <c r="J40" s="89"/>
      <c r="K40" s="89">
        <f>K39/SUMPRODUCT((K7:K38&gt;0)*1)</f>
        <v>2.1243397660818708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zoomScale="90" zoomScaleNormal="90" workbookViewId="0">
      <pane xSplit="2" ySplit="6" topLeftCell="C7" activePane="bottomRight" state="frozen"/>
      <selection pane="topRight"/>
      <selection pane="bottomLeft"/>
      <selection pane="bottomRight" activeCell="L2" sqref="L2"/>
    </sheetView>
  </sheetViews>
  <sheetFormatPr defaultColWidth="9.140625" defaultRowHeight="15"/>
  <cols>
    <col min="1" max="1" width="8.28515625" style="1" customWidth="1"/>
    <col min="2" max="2" width="13.42578125" style="1" customWidth="1"/>
    <col min="3" max="3" width="10.7109375" style="1" customWidth="1"/>
    <col min="4" max="5" width="9.140625" style="1"/>
    <col min="6" max="6" width="9.140625" style="1" customWidth="1"/>
    <col min="7" max="7" width="12.28515625" style="1" customWidth="1"/>
    <col min="8" max="8" width="14" style="1" customWidth="1"/>
    <col min="9" max="9" width="13.85546875" style="1" customWidth="1"/>
    <col min="10" max="10" width="12.7109375" style="1" customWidth="1"/>
    <col min="11" max="11" width="11.5703125" style="1" customWidth="1"/>
    <col min="12" max="12" width="33.140625" style="1" customWidth="1"/>
    <col min="13" max="16384" width="9.140625" style="1"/>
  </cols>
  <sheetData>
    <row r="1" spans="1:15">
      <c r="B1" s="6"/>
      <c r="C1" s="6" t="s">
        <v>149</v>
      </c>
      <c r="D1" s="5"/>
      <c r="E1" s="5"/>
      <c r="F1" s="5"/>
      <c r="G1" s="5"/>
      <c r="H1" s="5"/>
      <c r="I1" s="5"/>
      <c r="J1" s="5"/>
      <c r="K1" s="5"/>
      <c r="L1" s="5"/>
    </row>
    <row r="2" spans="1:15">
      <c r="B2" s="6"/>
      <c r="C2" s="6" t="s">
        <v>285</v>
      </c>
      <c r="D2" s="5"/>
      <c r="E2" s="5"/>
      <c r="F2" s="5"/>
      <c r="G2" s="5"/>
      <c r="H2" s="5"/>
      <c r="I2" s="5"/>
      <c r="J2" s="5"/>
      <c r="K2" s="5"/>
      <c r="L2" s="98" t="s">
        <v>151</v>
      </c>
    </row>
    <row r="3" spans="1:15">
      <c r="B3" s="6"/>
      <c r="C3" s="6" t="str">
        <f>'Summary sales'!A3</f>
        <v>Bulan April 2026</v>
      </c>
      <c r="D3" s="6"/>
      <c r="E3" s="5"/>
      <c r="F3" s="5"/>
      <c r="G3" s="5"/>
      <c r="H3" s="5"/>
      <c r="I3" s="5"/>
      <c r="J3" s="5"/>
      <c r="K3" s="5"/>
      <c r="L3" s="5"/>
    </row>
    <row r="4" spans="1:15">
      <c r="B4" s="47"/>
      <c r="C4" s="47">
        <f>'Summary sales'!A4</f>
        <v>46113</v>
      </c>
      <c r="D4" s="5"/>
      <c r="E4" s="5"/>
      <c r="F4" s="5"/>
      <c r="G4" s="5"/>
      <c r="H4" s="5"/>
      <c r="I4" s="5"/>
      <c r="J4" s="5"/>
      <c r="K4" s="5" t="s">
        <v>152</v>
      </c>
      <c r="L4" s="28">
        <f>MAX(L7:L34)</f>
        <v>0</v>
      </c>
    </row>
    <row r="5" spans="1:15" ht="15" customHeight="1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730" t="s">
        <v>156</v>
      </c>
      <c r="I5" s="730"/>
      <c r="J5" s="730" t="s">
        <v>157</v>
      </c>
      <c r="K5" s="679" t="s">
        <v>158</v>
      </c>
      <c r="L5" s="673" t="s">
        <v>159</v>
      </c>
    </row>
    <row r="6" spans="1:15" ht="33.75" customHeight="1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96" t="s">
        <v>153</v>
      </c>
      <c r="I6" s="96" t="s">
        <v>154</v>
      </c>
      <c r="J6" s="731"/>
      <c r="K6" s="680"/>
      <c r="L6" s="674"/>
    </row>
    <row r="7" spans="1:15">
      <c r="A7" s="72">
        <v>1</v>
      </c>
      <c r="B7" s="73">
        <f>C4</f>
        <v>46113</v>
      </c>
      <c r="C7" s="74">
        <f>B7</f>
        <v>46113</v>
      </c>
      <c r="D7" s="75">
        <v>0.25</v>
      </c>
      <c r="E7" s="74">
        <f>C7+1</f>
        <v>46114</v>
      </c>
      <c r="F7" s="75">
        <v>0.25</v>
      </c>
      <c r="G7" s="76">
        <f>IFERROR(((E7-C7)+(F7-D7)),"")</f>
        <v>1</v>
      </c>
      <c r="H7" s="97">
        <v>3720705.25</v>
      </c>
      <c r="I7" s="97">
        <v>3724518.96</v>
      </c>
      <c r="J7" s="97">
        <f t="shared" ref="J7:J12" si="0">I7-H7</f>
        <v>3813.7099999999627</v>
      </c>
      <c r="K7" s="91">
        <f t="shared" ref="K7:K12" si="1">J7/24</f>
        <v>158.90458333333177</v>
      </c>
      <c r="L7" s="99"/>
      <c r="N7" s="100"/>
      <c r="O7" s="4"/>
    </row>
    <row r="8" spans="1:15">
      <c r="A8" s="78">
        <f>A7+1</f>
        <v>2</v>
      </c>
      <c r="B8" s="74">
        <f>B7+1</f>
        <v>46114</v>
      </c>
      <c r="C8" s="74">
        <f>B8</f>
        <v>46114</v>
      </c>
      <c r="D8" s="75">
        <f>F7</f>
        <v>0.25</v>
      </c>
      <c r="E8" s="74">
        <f>C8+1</f>
        <v>46115</v>
      </c>
      <c r="F8" s="75">
        <f>F7</f>
        <v>0.25</v>
      </c>
      <c r="G8" s="76">
        <f>IFERROR(((E8-C8)+(F8-D8)),"")</f>
        <v>1</v>
      </c>
      <c r="H8" s="97">
        <f t="shared" ref="H8:H13" si="2">I7</f>
        <v>3724518.96</v>
      </c>
      <c r="I8" s="97">
        <v>3726854.12</v>
      </c>
      <c r="J8" s="97">
        <f t="shared" si="0"/>
        <v>2335.160000000149</v>
      </c>
      <c r="K8" s="91">
        <f t="shared" si="1"/>
        <v>97.298333333339542</v>
      </c>
      <c r="L8" s="101"/>
      <c r="O8" s="4"/>
    </row>
    <row r="9" spans="1:15">
      <c r="A9" s="78">
        <f t="shared" ref="A9:B24" si="3">A8+1</f>
        <v>3</v>
      </c>
      <c r="B9" s="74">
        <f t="shared" si="3"/>
        <v>46115</v>
      </c>
      <c r="C9" s="74">
        <f t="shared" ref="C9:C34" si="4">B9</f>
        <v>46115</v>
      </c>
      <c r="D9" s="75">
        <f t="shared" ref="D9:D34" si="5">F8</f>
        <v>0.25</v>
      </c>
      <c r="E9" s="74">
        <f t="shared" ref="E9:E34" si="6">C9+1</f>
        <v>46116</v>
      </c>
      <c r="F9" s="75">
        <f t="shared" ref="F9:F36" si="7">F8</f>
        <v>0.25</v>
      </c>
      <c r="G9" s="76">
        <f>IFERROR(((E9-C9)+(F9-D9)),"")</f>
        <v>1</v>
      </c>
      <c r="H9" s="97">
        <f t="shared" si="2"/>
        <v>3726854.12</v>
      </c>
      <c r="I9" s="97">
        <v>3726854.12</v>
      </c>
      <c r="J9" s="97">
        <f t="shared" si="0"/>
        <v>0</v>
      </c>
      <c r="K9" s="91">
        <f t="shared" si="1"/>
        <v>0</v>
      </c>
      <c r="L9" s="101"/>
      <c r="O9" s="4"/>
    </row>
    <row r="10" spans="1:15">
      <c r="A10" s="78">
        <f t="shared" si="3"/>
        <v>4</v>
      </c>
      <c r="B10" s="74">
        <f t="shared" si="3"/>
        <v>46116</v>
      </c>
      <c r="C10" s="74">
        <f t="shared" si="4"/>
        <v>46116</v>
      </c>
      <c r="D10" s="75">
        <f t="shared" si="5"/>
        <v>0.25</v>
      </c>
      <c r="E10" s="74">
        <f t="shared" si="6"/>
        <v>46117</v>
      </c>
      <c r="F10" s="75">
        <f t="shared" si="7"/>
        <v>0.25</v>
      </c>
      <c r="G10" s="76">
        <f t="shared" ref="G10:G34" si="8">IFERROR(((E10-C10)+(F10-D10)),"")</f>
        <v>1</v>
      </c>
      <c r="H10" s="97">
        <f t="shared" si="2"/>
        <v>3726854.12</v>
      </c>
      <c r="I10" s="97">
        <v>3726854.12</v>
      </c>
      <c r="J10" s="97">
        <f t="shared" si="0"/>
        <v>0</v>
      </c>
      <c r="K10" s="91">
        <f t="shared" si="1"/>
        <v>0</v>
      </c>
      <c r="L10" s="101"/>
      <c r="O10" s="4"/>
    </row>
    <row r="11" spans="1:15">
      <c r="A11" s="78">
        <f t="shared" si="3"/>
        <v>5</v>
      </c>
      <c r="B11" s="74">
        <f t="shared" si="3"/>
        <v>46117</v>
      </c>
      <c r="C11" s="74">
        <f t="shared" si="4"/>
        <v>46117</v>
      </c>
      <c r="D11" s="75">
        <f t="shared" si="5"/>
        <v>0.25</v>
      </c>
      <c r="E11" s="74">
        <f t="shared" si="6"/>
        <v>46118</v>
      </c>
      <c r="F11" s="75">
        <f t="shared" si="7"/>
        <v>0.25</v>
      </c>
      <c r="G11" s="76">
        <f t="shared" si="8"/>
        <v>1</v>
      </c>
      <c r="H11" s="97">
        <f t="shared" si="2"/>
        <v>3726854.12</v>
      </c>
      <c r="I11" s="97">
        <v>3726985.52</v>
      </c>
      <c r="J11" s="97">
        <f t="shared" si="0"/>
        <v>131.39999999990687</v>
      </c>
      <c r="K11" s="91">
        <f t="shared" si="1"/>
        <v>5.4749999999961192</v>
      </c>
      <c r="L11" s="101"/>
      <c r="O11" s="4"/>
    </row>
    <row r="12" spans="1:15">
      <c r="A12" s="78">
        <f t="shared" si="3"/>
        <v>6</v>
      </c>
      <c r="B12" s="74">
        <f t="shared" si="3"/>
        <v>46118</v>
      </c>
      <c r="C12" s="74">
        <f t="shared" si="4"/>
        <v>46118</v>
      </c>
      <c r="D12" s="75">
        <f t="shared" si="5"/>
        <v>0.25</v>
      </c>
      <c r="E12" s="74">
        <f t="shared" si="6"/>
        <v>46119</v>
      </c>
      <c r="F12" s="75">
        <f t="shared" si="7"/>
        <v>0.25</v>
      </c>
      <c r="G12" s="76">
        <f t="shared" si="8"/>
        <v>1</v>
      </c>
      <c r="H12" s="97">
        <f t="shared" si="2"/>
        <v>3726985.52</v>
      </c>
      <c r="I12" s="97">
        <v>3731048.51</v>
      </c>
      <c r="J12" s="97">
        <f t="shared" si="0"/>
        <v>4062.9899999997579</v>
      </c>
      <c r="K12" s="91">
        <f t="shared" si="1"/>
        <v>169.2912499999899</v>
      </c>
      <c r="L12" s="101"/>
      <c r="O12" s="4"/>
    </row>
    <row r="13" spans="1:15">
      <c r="A13" s="78">
        <f t="shared" si="3"/>
        <v>7</v>
      </c>
      <c r="B13" s="74">
        <f t="shared" si="3"/>
        <v>46119</v>
      </c>
      <c r="C13" s="74">
        <f t="shared" si="4"/>
        <v>46119</v>
      </c>
      <c r="D13" s="75">
        <f t="shared" si="5"/>
        <v>0.25</v>
      </c>
      <c r="E13" s="74">
        <f t="shared" si="6"/>
        <v>46120</v>
      </c>
      <c r="F13" s="75">
        <f t="shared" si="7"/>
        <v>0.25</v>
      </c>
      <c r="G13" s="76">
        <f t="shared" si="8"/>
        <v>1</v>
      </c>
      <c r="H13" s="97">
        <f t="shared" si="2"/>
        <v>3731048.51</v>
      </c>
      <c r="I13" s="97">
        <v>3735318.86</v>
      </c>
      <c r="J13" s="97">
        <f t="shared" ref="J13" si="9">I13-H13</f>
        <v>4270.3500000000931</v>
      </c>
      <c r="K13" s="91">
        <f t="shared" ref="K13" si="10">J13/24</f>
        <v>177.93125000000387</v>
      </c>
      <c r="L13" s="101"/>
      <c r="O13" s="4"/>
    </row>
    <row r="14" spans="1:15">
      <c r="A14" s="78">
        <f t="shared" si="3"/>
        <v>8</v>
      </c>
      <c r="B14" s="74">
        <f t="shared" si="3"/>
        <v>46120</v>
      </c>
      <c r="C14" s="74">
        <f t="shared" si="4"/>
        <v>46120</v>
      </c>
      <c r="D14" s="75">
        <f t="shared" si="5"/>
        <v>0.25</v>
      </c>
      <c r="E14" s="74">
        <f t="shared" si="6"/>
        <v>46121</v>
      </c>
      <c r="F14" s="75">
        <f t="shared" si="7"/>
        <v>0.25</v>
      </c>
      <c r="G14" s="76">
        <f t="shared" si="8"/>
        <v>1</v>
      </c>
      <c r="H14" s="97">
        <f t="shared" ref="H14:H36" si="11">I13</f>
        <v>3735318.86</v>
      </c>
      <c r="I14" s="97">
        <v>3740188.74</v>
      </c>
      <c r="J14" s="97">
        <f t="shared" ref="J14" si="12">I14-H14</f>
        <v>4869.8800000003539</v>
      </c>
      <c r="K14" s="91">
        <f t="shared" ref="K14" si="13">J14/24</f>
        <v>202.91166666668141</v>
      </c>
      <c r="L14" s="101"/>
      <c r="O14" s="4"/>
    </row>
    <row r="15" spans="1:15">
      <c r="A15" s="78">
        <f t="shared" si="3"/>
        <v>9</v>
      </c>
      <c r="B15" s="74">
        <f t="shared" si="3"/>
        <v>46121</v>
      </c>
      <c r="C15" s="74">
        <f t="shared" si="4"/>
        <v>46121</v>
      </c>
      <c r="D15" s="75">
        <f t="shared" si="5"/>
        <v>0.25</v>
      </c>
      <c r="E15" s="74">
        <f t="shared" si="6"/>
        <v>46122</v>
      </c>
      <c r="F15" s="75">
        <f t="shared" si="7"/>
        <v>0.25</v>
      </c>
      <c r="G15" s="76">
        <f t="shared" si="8"/>
        <v>1</v>
      </c>
      <c r="H15" s="97">
        <f t="shared" si="11"/>
        <v>3740188.74</v>
      </c>
      <c r="I15" s="102">
        <v>3744161.6</v>
      </c>
      <c r="J15" s="97">
        <f t="shared" ref="J15:J36" si="14">I15-H15</f>
        <v>3972.8599999998696</v>
      </c>
      <c r="K15" s="91">
        <f t="shared" ref="K15:K36" si="15">J15/24</f>
        <v>165.5358333333279</v>
      </c>
      <c r="L15" s="101"/>
    </row>
    <row r="16" spans="1:15">
      <c r="A16" s="78">
        <f t="shared" si="3"/>
        <v>10</v>
      </c>
      <c r="B16" s="74">
        <f t="shared" si="3"/>
        <v>46122</v>
      </c>
      <c r="C16" s="74">
        <f t="shared" si="4"/>
        <v>46122</v>
      </c>
      <c r="D16" s="75">
        <f t="shared" si="5"/>
        <v>0.25</v>
      </c>
      <c r="E16" s="74">
        <f t="shared" si="6"/>
        <v>46123</v>
      </c>
      <c r="F16" s="75">
        <f t="shared" si="7"/>
        <v>0.25</v>
      </c>
      <c r="G16" s="76">
        <f t="shared" si="8"/>
        <v>1</v>
      </c>
      <c r="H16" s="97">
        <f t="shared" si="11"/>
        <v>3744161.6</v>
      </c>
      <c r="I16" s="102">
        <v>3748184.61</v>
      </c>
      <c r="J16" s="97">
        <f t="shared" si="14"/>
        <v>4023.0099999997765</v>
      </c>
      <c r="K16" s="91">
        <f t="shared" si="15"/>
        <v>167.62541666665734</v>
      </c>
      <c r="L16" s="101"/>
    </row>
    <row r="17" spans="1:16">
      <c r="A17" s="78">
        <f t="shared" si="3"/>
        <v>11</v>
      </c>
      <c r="B17" s="74">
        <f t="shared" si="3"/>
        <v>46123</v>
      </c>
      <c r="C17" s="74">
        <f t="shared" si="4"/>
        <v>46123</v>
      </c>
      <c r="D17" s="75">
        <f t="shared" si="5"/>
        <v>0.25</v>
      </c>
      <c r="E17" s="74">
        <f t="shared" si="6"/>
        <v>46124</v>
      </c>
      <c r="F17" s="75">
        <f t="shared" si="7"/>
        <v>0.25</v>
      </c>
      <c r="G17" s="76">
        <f t="shared" si="8"/>
        <v>1</v>
      </c>
      <c r="H17" s="97">
        <f t="shared" si="11"/>
        <v>3748184.61</v>
      </c>
      <c r="I17" s="97">
        <v>3751642.57</v>
      </c>
      <c r="J17" s="97">
        <f t="shared" si="14"/>
        <v>3457.9599999999627</v>
      </c>
      <c r="K17" s="91">
        <f t="shared" si="15"/>
        <v>144.08166666666511</v>
      </c>
      <c r="L17" s="101"/>
    </row>
    <row r="18" spans="1:16">
      <c r="A18" s="78">
        <f t="shared" si="3"/>
        <v>12</v>
      </c>
      <c r="B18" s="74">
        <f t="shared" si="3"/>
        <v>46124</v>
      </c>
      <c r="C18" s="74">
        <f t="shared" si="4"/>
        <v>46124</v>
      </c>
      <c r="D18" s="75">
        <f t="shared" si="5"/>
        <v>0.25</v>
      </c>
      <c r="E18" s="74">
        <f t="shared" si="6"/>
        <v>46125</v>
      </c>
      <c r="F18" s="75">
        <f t="shared" si="7"/>
        <v>0.25</v>
      </c>
      <c r="G18" s="76">
        <f t="shared" si="8"/>
        <v>1</v>
      </c>
      <c r="H18" s="97">
        <f t="shared" si="11"/>
        <v>3751642.57</v>
      </c>
      <c r="I18" s="97">
        <v>3755591.98</v>
      </c>
      <c r="J18" s="97">
        <f t="shared" si="14"/>
        <v>3949.410000000149</v>
      </c>
      <c r="K18" s="91">
        <f t="shared" si="15"/>
        <v>164.5587500000062</v>
      </c>
      <c r="L18" s="101"/>
    </row>
    <row r="19" spans="1:16">
      <c r="A19" s="78">
        <f t="shared" si="3"/>
        <v>13</v>
      </c>
      <c r="B19" s="74">
        <f t="shared" si="3"/>
        <v>46125</v>
      </c>
      <c r="C19" s="74">
        <f t="shared" si="4"/>
        <v>46125</v>
      </c>
      <c r="D19" s="75">
        <f t="shared" si="5"/>
        <v>0.25</v>
      </c>
      <c r="E19" s="74">
        <f t="shared" si="6"/>
        <v>46126</v>
      </c>
      <c r="F19" s="75">
        <f t="shared" si="7"/>
        <v>0.25</v>
      </c>
      <c r="G19" s="76">
        <f t="shared" si="8"/>
        <v>1</v>
      </c>
      <c r="H19" s="97">
        <f t="shared" si="11"/>
        <v>3755591.98</v>
      </c>
      <c r="I19" s="97">
        <v>3759677.81</v>
      </c>
      <c r="J19" s="97">
        <f t="shared" si="14"/>
        <v>4085.8300000000745</v>
      </c>
      <c r="K19" s="91">
        <f t="shared" si="15"/>
        <v>170.24291666666977</v>
      </c>
      <c r="L19" s="101"/>
    </row>
    <row r="20" spans="1:16">
      <c r="A20" s="78">
        <f t="shared" si="3"/>
        <v>14</v>
      </c>
      <c r="B20" s="74">
        <f t="shared" si="3"/>
        <v>46126</v>
      </c>
      <c r="C20" s="74">
        <f t="shared" si="4"/>
        <v>46126</v>
      </c>
      <c r="D20" s="75">
        <f t="shared" si="5"/>
        <v>0.25</v>
      </c>
      <c r="E20" s="74">
        <f t="shared" si="6"/>
        <v>46127</v>
      </c>
      <c r="F20" s="75">
        <f t="shared" si="7"/>
        <v>0.25</v>
      </c>
      <c r="G20" s="76">
        <f t="shared" si="8"/>
        <v>1</v>
      </c>
      <c r="H20" s="97">
        <f t="shared" si="11"/>
        <v>3759677.81</v>
      </c>
      <c r="I20" s="97">
        <v>3764064.11</v>
      </c>
      <c r="J20" s="97">
        <f t="shared" si="14"/>
        <v>4386.2999999998137</v>
      </c>
      <c r="K20" s="91">
        <f t="shared" si="15"/>
        <v>182.76249999999223</v>
      </c>
      <c r="L20" s="101"/>
    </row>
    <row r="21" spans="1:16">
      <c r="A21" s="78">
        <f t="shared" si="3"/>
        <v>15</v>
      </c>
      <c r="B21" s="74">
        <f t="shared" si="3"/>
        <v>46127</v>
      </c>
      <c r="C21" s="74">
        <f t="shared" si="4"/>
        <v>46127</v>
      </c>
      <c r="D21" s="75">
        <f t="shared" si="5"/>
        <v>0.25</v>
      </c>
      <c r="E21" s="74">
        <f t="shared" si="6"/>
        <v>46128</v>
      </c>
      <c r="F21" s="75">
        <f t="shared" si="7"/>
        <v>0.25</v>
      </c>
      <c r="G21" s="76">
        <f t="shared" si="8"/>
        <v>1</v>
      </c>
      <c r="H21" s="97">
        <f t="shared" si="11"/>
        <v>3764064.11</v>
      </c>
      <c r="I21" s="97">
        <v>3768058.48</v>
      </c>
      <c r="J21" s="97">
        <f t="shared" si="14"/>
        <v>3994.3700000001118</v>
      </c>
      <c r="K21" s="91">
        <f t="shared" si="15"/>
        <v>166.432083333338</v>
      </c>
      <c r="L21" s="101"/>
    </row>
    <row r="22" spans="1:16">
      <c r="A22" s="78">
        <f t="shared" si="3"/>
        <v>16</v>
      </c>
      <c r="B22" s="74">
        <f t="shared" si="3"/>
        <v>46128</v>
      </c>
      <c r="C22" s="74">
        <f t="shared" si="4"/>
        <v>46128</v>
      </c>
      <c r="D22" s="75">
        <f t="shared" si="5"/>
        <v>0.25</v>
      </c>
      <c r="E22" s="74">
        <f t="shared" si="6"/>
        <v>46129</v>
      </c>
      <c r="F22" s="75">
        <f t="shared" si="7"/>
        <v>0.25</v>
      </c>
      <c r="G22" s="76">
        <f t="shared" si="8"/>
        <v>1</v>
      </c>
      <c r="H22" s="97">
        <f t="shared" si="11"/>
        <v>3768058.48</v>
      </c>
      <c r="I22" s="97">
        <v>3771722.59</v>
      </c>
      <c r="J22" s="97">
        <f t="shared" si="14"/>
        <v>3664.1099999998696</v>
      </c>
      <c r="K22" s="91">
        <f t="shared" si="15"/>
        <v>152.67124999999456</v>
      </c>
      <c r="L22" s="101"/>
    </row>
    <row r="23" spans="1:16">
      <c r="A23" s="78">
        <f t="shared" si="3"/>
        <v>17</v>
      </c>
      <c r="B23" s="74">
        <f t="shared" si="3"/>
        <v>46129</v>
      </c>
      <c r="C23" s="74">
        <f t="shared" si="4"/>
        <v>46129</v>
      </c>
      <c r="D23" s="75">
        <f t="shared" si="5"/>
        <v>0.25</v>
      </c>
      <c r="E23" s="74">
        <f t="shared" si="6"/>
        <v>46130</v>
      </c>
      <c r="F23" s="75">
        <f t="shared" si="7"/>
        <v>0.25</v>
      </c>
      <c r="G23" s="76">
        <f t="shared" si="8"/>
        <v>1</v>
      </c>
      <c r="H23" s="97">
        <f t="shared" si="11"/>
        <v>3771722.59</v>
      </c>
      <c r="I23" s="97">
        <v>3775509.43</v>
      </c>
      <c r="J23" s="97">
        <f t="shared" si="14"/>
        <v>3786.8400000003166</v>
      </c>
      <c r="K23" s="91">
        <f t="shared" si="15"/>
        <v>157.78500000001318</v>
      </c>
      <c r="L23" s="101"/>
    </row>
    <row r="24" spans="1:16">
      <c r="A24" s="78">
        <f t="shared" si="3"/>
        <v>18</v>
      </c>
      <c r="B24" s="74">
        <f t="shared" si="3"/>
        <v>46130</v>
      </c>
      <c r="C24" s="74">
        <f t="shared" si="4"/>
        <v>46130</v>
      </c>
      <c r="D24" s="75">
        <f t="shared" si="5"/>
        <v>0.25</v>
      </c>
      <c r="E24" s="74">
        <f t="shared" si="6"/>
        <v>46131</v>
      </c>
      <c r="F24" s="75">
        <f t="shared" si="7"/>
        <v>0.25</v>
      </c>
      <c r="G24" s="76">
        <f t="shared" si="8"/>
        <v>1</v>
      </c>
      <c r="H24" s="97">
        <f t="shared" si="11"/>
        <v>3775509.43</v>
      </c>
      <c r="I24" s="97">
        <v>3779244.08</v>
      </c>
      <c r="J24" s="97">
        <f t="shared" si="14"/>
        <v>3734.6499999999069</v>
      </c>
      <c r="K24" s="91">
        <f t="shared" si="15"/>
        <v>155.61041666666279</v>
      </c>
      <c r="L24" s="101"/>
    </row>
    <row r="25" spans="1:16">
      <c r="A25" s="78">
        <f t="shared" ref="A25:B34" si="16">A24+1</f>
        <v>19</v>
      </c>
      <c r="B25" s="74">
        <f>B24+1</f>
        <v>46131</v>
      </c>
      <c r="C25" s="74">
        <f t="shared" si="4"/>
        <v>46131</v>
      </c>
      <c r="D25" s="75">
        <f t="shared" si="5"/>
        <v>0.25</v>
      </c>
      <c r="E25" s="74">
        <f t="shared" si="6"/>
        <v>46132</v>
      </c>
      <c r="F25" s="75">
        <f t="shared" si="7"/>
        <v>0.25</v>
      </c>
      <c r="G25" s="76">
        <f t="shared" si="8"/>
        <v>1</v>
      </c>
      <c r="H25" s="97">
        <f t="shared" si="11"/>
        <v>3779244.08</v>
      </c>
      <c r="I25" s="97">
        <v>3780199.37</v>
      </c>
      <c r="J25" s="97">
        <f t="shared" si="14"/>
        <v>955.29000000003725</v>
      </c>
      <c r="K25" s="91">
        <f t="shared" si="15"/>
        <v>39.80375000000155</v>
      </c>
      <c r="L25" s="101"/>
    </row>
    <row r="26" spans="1:16">
      <c r="A26" s="78">
        <f t="shared" si="16"/>
        <v>20</v>
      </c>
      <c r="B26" s="74">
        <f>B25+1</f>
        <v>46132</v>
      </c>
      <c r="C26" s="74">
        <f t="shared" si="4"/>
        <v>46132</v>
      </c>
      <c r="D26" s="75">
        <f t="shared" si="5"/>
        <v>0.25</v>
      </c>
      <c r="E26" s="74">
        <f t="shared" si="6"/>
        <v>46133</v>
      </c>
      <c r="F26" s="75">
        <f t="shared" si="7"/>
        <v>0.25</v>
      </c>
      <c r="G26" s="76">
        <f t="shared" si="8"/>
        <v>1</v>
      </c>
      <c r="H26" s="97">
        <f t="shared" si="11"/>
        <v>3780199.37</v>
      </c>
      <c r="I26" s="97">
        <v>3784651.25</v>
      </c>
      <c r="J26" s="97">
        <f t="shared" si="14"/>
        <v>4451.8799999998882</v>
      </c>
      <c r="K26" s="91">
        <f t="shared" si="15"/>
        <v>185.49499999999534</v>
      </c>
      <c r="L26" s="101"/>
    </row>
    <row r="27" spans="1:16">
      <c r="A27" s="78">
        <f t="shared" si="16"/>
        <v>21</v>
      </c>
      <c r="B27" s="74">
        <f>B26+1</f>
        <v>46133</v>
      </c>
      <c r="C27" s="74">
        <f t="shared" si="4"/>
        <v>46133</v>
      </c>
      <c r="D27" s="75">
        <f t="shared" si="5"/>
        <v>0.25</v>
      </c>
      <c r="E27" s="74">
        <f t="shared" si="6"/>
        <v>46134</v>
      </c>
      <c r="F27" s="75">
        <f t="shared" si="7"/>
        <v>0.25</v>
      </c>
      <c r="G27" s="76">
        <f t="shared" si="8"/>
        <v>1</v>
      </c>
      <c r="H27" s="97">
        <f t="shared" si="11"/>
        <v>3784651.25</v>
      </c>
      <c r="I27" s="97">
        <v>3788878.92</v>
      </c>
      <c r="J27" s="97">
        <f t="shared" si="14"/>
        <v>4227.6699999999255</v>
      </c>
      <c r="K27" s="91">
        <f t="shared" si="15"/>
        <v>176.15291666666357</v>
      </c>
      <c r="L27" s="101"/>
    </row>
    <row r="28" spans="1:16">
      <c r="A28" s="78">
        <f t="shared" si="16"/>
        <v>22</v>
      </c>
      <c r="B28" s="74">
        <f t="shared" si="16"/>
        <v>46134</v>
      </c>
      <c r="C28" s="74">
        <f t="shared" si="4"/>
        <v>46134</v>
      </c>
      <c r="D28" s="75">
        <f t="shared" si="5"/>
        <v>0.25</v>
      </c>
      <c r="E28" s="74">
        <f t="shared" si="6"/>
        <v>46135</v>
      </c>
      <c r="F28" s="75">
        <f t="shared" si="7"/>
        <v>0.25</v>
      </c>
      <c r="G28" s="76">
        <f t="shared" si="8"/>
        <v>1</v>
      </c>
      <c r="H28" s="97">
        <f t="shared" si="11"/>
        <v>3788878.92</v>
      </c>
      <c r="I28" s="97">
        <v>3793106.36</v>
      </c>
      <c r="J28" s="97">
        <f t="shared" si="14"/>
        <v>4227.4399999999441</v>
      </c>
      <c r="K28" s="91">
        <f t="shared" si="15"/>
        <v>176.14333333333101</v>
      </c>
      <c r="L28" s="101"/>
      <c r="M28" s="46"/>
      <c r="N28" s="100"/>
    </row>
    <row r="29" spans="1:16">
      <c r="A29" s="78">
        <f t="shared" si="16"/>
        <v>23</v>
      </c>
      <c r="B29" s="74">
        <f t="shared" si="16"/>
        <v>46135</v>
      </c>
      <c r="C29" s="74">
        <f t="shared" si="4"/>
        <v>46135</v>
      </c>
      <c r="D29" s="75">
        <f t="shared" si="5"/>
        <v>0.25</v>
      </c>
      <c r="E29" s="74">
        <f t="shared" si="6"/>
        <v>46136</v>
      </c>
      <c r="F29" s="75">
        <f t="shared" si="7"/>
        <v>0.25</v>
      </c>
      <c r="G29" s="76">
        <f t="shared" si="8"/>
        <v>1</v>
      </c>
      <c r="H29" s="97">
        <f t="shared" si="11"/>
        <v>3793106.36</v>
      </c>
      <c r="I29" s="97">
        <v>3797750.94</v>
      </c>
      <c r="J29" s="97">
        <f t="shared" si="14"/>
        <v>4644.5800000000745</v>
      </c>
      <c r="K29" s="91">
        <f t="shared" si="15"/>
        <v>193.52416666666977</v>
      </c>
      <c r="L29" s="101"/>
      <c r="M29" s="46"/>
      <c r="N29" s="100"/>
    </row>
    <row r="30" spans="1:16">
      <c r="A30" s="78">
        <f t="shared" si="16"/>
        <v>24</v>
      </c>
      <c r="B30" s="74">
        <f t="shared" si="16"/>
        <v>46136</v>
      </c>
      <c r="C30" s="74">
        <f t="shared" si="4"/>
        <v>46136</v>
      </c>
      <c r="D30" s="75">
        <f t="shared" si="5"/>
        <v>0.25</v>
      </c>
      <c r="E30" s="74">
        <f t="shared" si="6"/>
        <v>46137</v>
      </c>
      <c r="F30" s="75">
        <f t="shared" si="7"/>
        <v>0.25</v>
      </c>
      <c r="G30" s="76">
        <f t="shared" si="8"/>
        <v>1</v>
      </c>
      <c r="H30" s="97">
        <f t="shared" si="11"/>
        <v>3797750.94</v>
      </c>
      <c r="I30" s="97">
        <v>3802114.46</v>
      </c>
      <c r="J30" s="97">
        <f t="shared" si="14"/>
        <v>4363.5200000000186</v>
      </c>
      <c r="K30" s="91">
        <f t="shared" si="15"/>
        <v>181.8133333333341</v>
      </c>
      <c r="L30" s="101"/>
      <c r="M30" s="46"/>
      <c r="N30" s="100"/>
    </row>
    <row r="31" spans="1:16">
      <c r="A31" s="78">
        <f t="shared" si="16"/>
        <v>25</v>
      </c>
      <c r="B31" s="74">
        <f t="shared" si="16"/>
        <v>46137</v>
      </c>
      <c r="C31" s="74">
        <f t="shared" si="4"/>
        <v>46137</v>
      </c>
      <c r="D31" s="75">
        <f t="shared" si="5"/>
        <v>0.25</v>
      </c>
      <c r="E31" s="74">
        <f t="shared" si="6"/>
        <v>46138</v>
      </c>
      <c r="F31" s="75">
        <f t="shared" si="7"/>
        <v>0.25</v>
      </c>
      <c r="G31" s="76">
        <f t="shared" si="8"/>
        <v>1</v>
      </c>
      <c r="H31" s="97">
        <f t="shared" si="11"/>
        <v>3802114.46</v>
      </c>
      <c r="I31" s="97">
        <v>3805475.2</v>
      </c>
      <c r="J31" s="97">
        <f t="shared" si="14"/>
        <v>3360.7400000002235</v>
      </c>
      <c r="K31" s="91">
        <f t="shared" si="15"/>
        <v>140.03083333334266</v>
      </c>
      <c r="L31" s="101"/>
      <c r="M31" s="46"/>
      <c r="N31" s="100"/>
      <c r="P31" s="46"/>
    </row>
    <row r="32" spans="1:16">
      <c r="A32" s="78">
        <f t="shared" si="16"/>
        <v>26</v>
      </c>
      <c r="B32" s="74">
        <f t="shared" si="16"/>
        <v>46138</v>
      </c>
      <c r="C32" s="74">
        <f t="shared" si="4"/>
        <v>46138</v>
      </c>
      <c r="D32" s="75">
        <f t="shared" si="5"/>
        <v>0.25</v>
      </c>
      <c r="E32" s="74">
        <f t="shared" si="6"/>
        <v>46139</v>
      </c>
      <c r="F32" s="75">
        <f t="shared" si="7"/>
        <v>0.25</v>
      </c>
      <c r="G32" s="76">
        <f t="shared" si="8"/>
        <v>1</v>
      </c>
      <c r="H32" s="97">
        <f t="shared" si="11"/>
        <v>3805475.2</v>
      </c>
      <c r="I32" s="97">
        <v>3806235.02</v>
      </c>
      <c r="J32" s="97">
        <f t="shared" si="14"/>
        <v>759.81999999983236</v>
      </c>
      <c r="K32" s="91">
        <f t="shared" si="15"/>
        <v>31.659166666659683</v>
      </c>
      <c r="L32" s="101"/>
      <c r="N32" s="100"/>
    </row>
    <row r="33" spans="1:14">
      <c r="A33" s="78">
        <f t="shared" si="16"/>
        <v>27</v>
      </c>
      <c r="B33" s="74">
        <f t="shared" si="16"/>
        <v>46139</v>
      </c>
      <c r="C33" s="74">
        <f t="shared" si="4"/>
        <v>46139</v>
      </c>
      <c r="D33" s="75">
        <f t="shared" si="5"/>
        <v>0.25</v>
      </c>
      <c r="E33" s="74">
        <f t="shared" si="6"/>
        <v>46140</v>
      </c>
      <c r="F33" s="75">
        <f t="shared" si="7"/>
        <v>0.25</v>
      </c>
      <c r="G33" s="76">
        <f t="shared" si="8"/>
        <v>1</v>
      </c>
      <c r="H33" s="97">
        <f t="shared" si="11"/>
        <v>3806235.02</v>
      </c>
      <c r="I33" s="97">
        <v>3810202.18</v>
      </c>
      <c r="J33" s="97">
        <f t="shared" si="14"/>
        <v>3967.160000000149</v>
      </c>
      <c r="K33" s="91">
        <f t="shared" si="15"/>
        <v>165.29833333333954</v>
      </c>
      <c r="L33" s="101"/>
      <c r="N33" s="100"/>
    </row>
    <row r="34" spans="1:14">
      <c r="A34" s="78">
        <f t="shared" si="16"/>
        <v>28</v>
      </c>
      <c r="B34" s="74">
        <f t="shared" si="16"/>
        <v>46140</v>
      </c>
      <c r="C34" s="74">
        <f t="shared" si="4"/>
        <v>46140</v>
      </c>
      <c r="D34" s="75">
        <f t="shared" si="5"/>
        <v>0.25</v>
      </c>
      <c r="E34" s="74">
        <f t="shared" si="6"/>
        <v>46141</v>
      </c>
      <c r="F34" s="75">
        <f t="shared" si="7"/>
        <v>0.25</v>
      </c>
      <c r="G34" s="76">
        <f t="shared" si="8"/>
        <v>1</v>
      </c>
      <c r="H34" s="97">
        <f t="shared" si="11"/>
        <v>3810202.18</v>
      </c>
      <c r="I34" s="97">
        <v>3814504.27</v>
      </c>
      <c r="J34" s="97">
        <f t="shared" si="14"/>
        <v>4302.089999999851</v>
      </c>
      <c r="K34" s="91">
        <f t="shared" si="15"/>
        <v>179.2537499999938</v>
      </c>
      <c r="L34" s="101"/>
    </row>
    <row r="35" spans="1:14">
      <c r="A35" s="78">
        <f t="shared" ref="A35:B35" si="17">A34+1</f>
        <v>29</v>
      </c>
      <c r="B35" s="74">
        <f t="shared" si="17"/>
        <v>46141</v>
      </c>
      <c r="C35" s="74">
        <f t="shared" ref="C35:C36" si="18">B35</f>
        <v>46141</v>
      </c>
      <c r="D35" s="75">
        <f t="shared" ref="D35:D36" si="19">F34</f>
        <v>0.25</v>
      </c>
      <c r="E35" s="74">
        <f t="shared" ref="E35:E36" si="20">C35+1</f>
        <v>46142</v>
      </c>
      <c r="F35" s="75">
        <f t="shared" si="7"/>
        <v>0.25</v>
      </c>
      <c r="G35" s="76">
        <f t="shared" ref="G35:G36" si="21">IFERROR(((E35-C35)+(F35-D35)),"")</f>
        <v>1</v>
      </c>
      <c r="H35" s="97">
        <f t="shared" si="11"/>
        <v>3814504.27</v>
      </c>
      <c r="I35" s="97">
        <v>3818159.62</v>
      </c>
      <c r="J35" s="97">
        <f t="shared" si="14"/>
        <v>3655.3500000000931</v>
      </c>
      <c r="K35" s="91">
        <f t="shared" si="15"/>
        <v>152.30625000000387</v>
      </c>
      <c r="L35" s="101"/>
    </row>
    <row r="36" spans="1:14">
      <c r="A36" s="78">
        <f t="shared" ref="A36:B36" si="22">A35+1</f>
        <v>30</v>
      </c>
      <c r="B36" s="74">
        <f t="shared" si="22"/>
        <v>46142</v>
      </c>
      <c r="C36" s="74">
        <f t="shared" si="18"/>
        <v>46142</v>
      </c>
      <c r="D36" s="75">
        <f t="shared" si="19"/>
        <v>0.25</v>
      </c>
      <c r="E36" s="74">
        <f t="shared" si="20"/>
        <v>46143</v>
      </c>
      <c r="F36" s="75">
        <f t="shared" si="7"/>
        <v>0.25</v>
      </c>
      <c r="G36" s="76">
        <f t="shared" si="21"/>
        <v>1</v>
      </c>
      <c r="H36" s="97">
        <f t="shared" si="11"/>
        <v>3818159.62</v>
      </c>
      <c r="I36" s="97">
        <v>3820686.57</v>
      </c>
      <c r="J36" s="97">
        <f t="shared" si="14"/>
        <v>2526.9499999997206</v>
      </c>
      <c r="K36" s="91">
        <f t="shared" si="15"/>
        <v>105.28958333332169</v>
      </c>
      <c r="L36" s="101"/>
    </row>
    <row r="37" spans="1:14">
      <c r="A37" s="78"/>
      <c r="B37" s="74"/>
      <c r="C37" s="74"/>
      <c r="D37" s="75"/>
      <c r="E37" s="74"/>
      <c r="F37" s="75"/>
      <c r="G37" s="76"/>
      <c r="H37" s="97"/>
      <c r="I37" s="97"/>
      <c r="J37" s="97"/>
      <c r="K37" s="91"/>
      <c r="L37" s="36"/>
    </row>
    <row r="38" spans="1:14">
      <c r="A38" s="78"/>
      <c r="B38" s="74"/>
      <c r="C38" s="74"/>
      <c r="D38" s="75"/>
      <c r="E38" s="74"/>
      <c r="F38" s="75"/>
      <c r="G38" s="76"/>
      <c r="H38" s="77"/>
      <c r="I38" s="77"/>
      <c r="J38" s="77"/>
      <c r="K38" s="91"/>
      <c r="L38" s="101"/>
    </row>
    <row r="39" spans="1:14">
      <c r="A39" s="82" t="s">
        <v>7</v>
      </c>
      <c r="B39" s="83"/>
      <c r="C39" s="83"/>
      <c r="D39" s="83"/>
      <c r="E39" s="83"/>
      <c r="F39" s="83"/>
      <c r="G39" s="84">
        <f>SUM(G7:G34)</f>
        <v>28</v>
      </c>
      <c r="H39" s="85"/>
      <c r="I39" s="85"/>
      <c r="J39" s="93">
        <f>SUM(J7:J38)</f>
        <v>99981.319999999832</v>
      </c>
      <c r="K39" s="93">
        <f>AVERAGE(K7:K34)</f>
        <v>139.58187500000003</v>
      </c>
      <c r="L39" s="94"/>
    </row>
    <row r="40" spans="1:14">
      <c r="A40" s="86" t="s">
        <v>127</v>
      </c>
      <c r="B40" s="87"/>
      <c r="C40" s="87"/>
      <c r="D40" s="87"/>
      <c r="E40" s="87"/>
      <c r="F40" s="87"/>
      <c r="G40" s="88">
        <f>G39/SUMPRODUCT((G7:G34&gt;0)*1)</f>
        <v>1</v>
      </c>
      <c r="H40" s="89"/>
      <c r="I40" s="89"/>
      <c r="J40" s="89"/>
      <c r="K40" s="89">
        <f>K39/SUMPRODUCT((K7:K34&gt;0)*1)</f>
        <v>5.3685336538461552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 horizontalDpi="360" verticalDpi="36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9" activePane="bottomRight" state="frozen"/>
      <selection pane="topRight"/>
      <selection pane="bottomLeft"/>
      <selection pane="bottomRight" activeCell="L2" sqref="L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3.7109375" style="1" customWidth="1"/>
    <col min="8" max="9" width="13.85546875" style="69" customWidth="1"/>
    <col min="10" max="10" width="13.85546875" style="1" customWidth="1"/>
    <col min="11" max="11" width="9.140625" style="1"/>
    <col min="12" max="12" width="31.140625" style="1" customWidth="1"/>
    <col min="13" max="16384" width="9.140625" style="1"/>
  </cols>
  <sheetData>
    <row r="1" spans="1:12">
      <c r="B1" s="5"/>
      <c r="C1" s="6" t="s">
        <v>149</v>
      </c>
      <c r="D1" s="5"/>
      <c r="E1" s="5"/>
      <c r="F1" s="5"/>
      <c r="G1" s="5"/>
      <c r="H1" s="70"/>
      <c r="I1" s="70"/>
      <c r="J1" s="5"/>
      <c r="K1" s="5"/>
      <c r="L1" s="5"/>
    </row>
    <row r="2" spans="1:12">
      <c r="B2" s="5"/>
      <c r="C2" s="6" t="s">
        <v>286</v>
      </c>
      <c r="D2" s="5"/>
      <c r="E2" s="5"/>
      <c r="F2" s="5"/>
      <c r="G2" s="5"/>
      <c r="H2" s="70"/>
      <c r="I2" s="70"/>
      <c r="J2" s="5"/>
      <c r="K2" s="5"/>
      <c r="L2" s="90" t="s">
        <v>151</v>
      </c>
    </row>
    <row r="3" spans="1:12">
      <c r="B3" s="5"/>
      <c r="C3" s="6" t="str">
        <f>'Summary sales'!A3</f>
        <v>Bulan April 2026</v>
      </c>
      <c r="D3" s="5"/>
      <c r="E3" s="5"/>
      <c r="F3" s="5"/>
      <c r="G3" s="5"/>
      <c r="H3" s="70"/>
      <c r="I3" s="70"/>
      <c r="J3" s="5"/>
      <c r="K3" s="5"/>
      <c r="L3" s="5"/>
    </row>
    <row r="4" spans="1:12">
      <c r="B4" s="8"/>
      <c r="C4" s="47">
        <f>'Summary sales'!A4</f>
        <v>46113</v>
      </c>
      <c r="D4" s="5"/>
      <c r="E4" s="5"/>
      <c r="F4" s="5"/>
      <c r="G4" s="5"/>
      <c r="H4" s="70"/>
      <c r="I4" s="70"/>
      <c r="J4" s="5" t="s">
        <v>152</v>
      </c>
      <c r="K4" s="28">
        <f>MAX(K7:K36)</f>
        <v>0</v>
      </c>
      <c r="L4" s="5"/>
    </row>
    <row r="5" spans="1:12">
      <c r="A5" s="676" t="s">
        <v>107</v>
      </c>
      <c r="B5" s="675" t="s">
        <v>108</v>
      </c>
      <c r="C5" s="675" t="s">
        <v>153</v>
      </c>
      <c r="D5" s="675"/>
      <c r="E5" s="675" t="s">
        <v>154</v>
      </c>
      <c r="F5" s="675"/>
      <c r="G5" s="679" t="s">
        <v>155</v>
      </c>
      <c r="H5" s="729" t="s">
        <v>156</v>
      </c>
      <c r="I5" s="729"/>
      <c r="J5" s="675" t="s">
        <v>157</v>
      </c>
      <c r="K5" s="679" t="s">
        <v>158</v>
      </c>
      <c r="L5" s="673" t="s">
        <v>159</v>
      </c>
    </row>
    <row r="6" spans="1:12">
      <c r="A6" s="677"/>
      <c r="B6" s="678"/>
      <c r="C6" s="11" t="s">
        <v>108</v>
      </c>
      <c r="D6" s="11" t="s">
        <v>160</v>
      </c>
      <c r="E6" s="11" t="s">
        <v>108</v>
      </c>
      <c r="F6" s="11" t="s">
        <v>160</v>
      </c>
      <c r="G6" s="680"/>
      <c r="H6" s="71" t="s">
        <v>153</v>
      </c>
      <c r="I6" s="71" t="s">
        <v>154</v>
      </c>
      <c r="J6" s="678"/>
      <c r="K6" s="680"/>
      <c r="L6" s="674"/>
    </row>
    <row r="7" spans="1:12">
      <c r="A7" s="72">
        <v>1</v>
      </c>
      <c r="B7" s="73"/>
      <c r="C7" s="74"/>
      <c r="D7" s="75"/>
      <c r="E7" s="74"/>
      <c r="F7" s="75"/>
      <c r="G7" s="76"/>
      <c r="H7" s="77"/>
      <c r="I7" s="77"/>
      <c r="J7" s="77">
        <f t="shared" ref="J7:J16" si="0">I7-H7</f>
        <v>0</v>
      </c>
      <c r="K7" s="91">
        <f t="shared" ref="K7:K16" si="1">J7/24</f>
        <v>0</v>
      </c>
      <c r="L7" s="36"/>
    </row>
    <row r="8" spans="1:12">
      <c r="A8" s="78">
        <f>A7+1</f>
        <v>2</v>
      </c>
      <c r="B8" s="74"/>
      <c r="C8" s="74"/>
      <c r="D8" s="75"/>
      <c r="E8" s="74"/>
      <c r="F8" s="75"/>
      <c r="G8" s="76"/>
      <c r="H8" s="77"/>
      <c r="I8" s="77"/>
      <c r="J8" s="77">
        <f t="shared" si="0"/>
        <v>0</v>
      </c>
      <c r="K8" s="91">
        <f t="shared" si="1"/>
        <v>0</v>
      </c>
      <c r="L8" s="36"/>
    </row>
    <row r="9" spans="1:12">
      <c r="A9" s="78">
        <f t="shared" ref="A9:A24" si="2">A8+1</f>
        <v>3</v>
      </c>
      <c r="B9" s="74"/>
      <c r="C9" s="74"/>
      <c r="D9" s="75"/>
      <c r="E9" s="74"/>
      <c r="F9" s="75"/>
      <c r="G9" s="76"/>
      <c r="H9" s="77"/>
      <c r="I9" s="77"/>
      <c r="J9" s="77">
        <f t="shared" si="0"/>
        <v>0</v>
      </c>
      <c r="K9" s="91">
        <f t="shared" si="1"/>
        <v>0</v>
      </c>
      <c r="L9" s="36"/>
    </row>
    <row r="10" spans="1:12">
      <c r="A10" s="78">
        <f t="shared" si="2"/>
        <v>4</v>
      </c>
      <c r="B10" s="74"/>
      <c r="C10" s="74"/>
      <c r="D10" s="75"/>
      <c r="E10" s="74"/>
      <c r="F10" s="75"/>
      <c r="G10" s="76"/>
      <c r="H10" s="77"/>
      <c r="I10" s="77"/>
      <c r="J10" s="77">
        <f t="shared" si="0"/>
        <v>0</v>
      </c>
      <c r="K10" s="91">
        <f t="shared" si="1"/>
        <v>0</v>
      </c>
      <c r="L10" s="36"/>
    </row>
    <row r="11" spans="1:12">
      <c r="A11" s="78">
        <f t="shared" si="2"/>
        <v>5</v>
      </c>
      <c r="B11" s="74"/>
      <c r="C11" s="74"/>
      <c r="D11" s="75"/>
      <c r="E11" s="74"/>
      <c r="F11" s="75"/>
      <c r="G11" s="76"/>
      <c r="H11" s="77"/>
      <c r="I11" s="77"/>
      <c r="J11" s="77">
        <f t="shared" si="0"/>
        <v>0</v>
      </c>
      <c r="K11" s="91">
        <f t="shared" si="1"/>
        <v>0</v>
      </c>
      <c r="L11" s="36"/>
    </row>
    <row r="12" spans="1:12">
      <c r="A12" s="78">
        <f t="shared" si="2"/>
        <v>6</v>
      </c>
      <c r="B12" s="74"/>
      <c r="C12" s="74"/>
      <c r="D12" s="75"/>
      <c r="E12" s="74"/>
      <c r="F12" s="75"/>
      <c r="G12" s="76"/>
      <c r="H12" s="77"/>
      <c r="I12" s="77"/>
      <c r="J12" s="77">
        <f t="shared" si="0"/>
        <v>0</v>
      </c>
      <c r="K12" s="91">
        <f t="shared" si="1"/>
        <v>0</v>
      </c>
      <c r="L12" s="36"/>
    </row>
    <row r="13" spans="1:12">
      <c r="A13" s="78">
        <f t="shared" si="2"/>
        <v>7</v>
      </c>
      <c r="B13" s="74"/>
      <c r="C13" s="74"/>
      <c r="D13" s="75"/>
      <c r="E13" s="74"/>
      <c r="F13" s="75"/>
      <c r="G13" s="76"/>
      <c r="H13" s="77"/>
      <c r="I13" s="77"/>
      <c r="J13" s="77">
        <f t="shared" si="0"/>
        <v>0</v>
      </c>
      <c r="K13" s="91">
        <f t="shared" si="1"/>
        <v>0</v>
      </c>
      <c r="L13" s="36"/>
    </row>
    <row r="14" spans="1:12">
      <c r="A14" s="78">
        <f t="shared" si="2"/>
        <v>8</v>
      </c>
      <c r="B14" s="74"/>
      <c r="C14" s="74"/>
      <c r="D14" s="75"/>
      <c r="E14" s="74"/>
      <c r="F14" s="75"/>
      <c r="G14" s="76"/>
      <c r="H14" s="77"/>
      <c r="I14" s="77"/>
      <c r="J14" s="77">
        <f t="shared" ref="J14" si="3">I14-H14</f>
        <v>0</v>
      </c>
      <c r="K14" s="91">
        <f t="shared" si="1"/>
        <v>0</v>
      </c>
      <c r="L14" s="36"/>
    </row>
    <row r="15" spans="1:12">
      <c r="A15" s="78">
        <f t="shared" si="2"/>
        <v>9</v>
      </c>
      <c r="B15" s="74"/>
      <c r="C15" s="74"/>
      <c r="D15" s="75"/>
      <c r="E15" s="74"/>
      <c r="F15" s="75"/>
      <c r="G15" s="76"/>
      <c r="H15" s="77"/>
      <c r="I15" s="77"/>
      <c r="J15" s="77">
        <f t="shared" si="0"/>
        <v>0</v>
      </c>
      <c r="K15" s="91">
        <f t="shared" si="1"/>
        <v>0</v>
      </c>
      <c r="L15" s="36"/>
    </row>
    <row r="16" spans="1:12">
      <c r="A16" s="78">
        <f t="shared" si="2"/>
        <v>10</v>
      </c>
      <c r="B16" s="74"/>
      <c r="C16" s="74"/>
      <c r="D16" s="75"/>
      <c r="E16" s="74"/>
      <c r="F16" s="75"/>
      <c r="G16" s="76"/>
      <c r="H16" s="77"/>
      <c r="I16" s="77"/>
      <c r="J16" s="77">
        <f t="shared" si="0"/>
        <v>0</v>
      </c>
      <c r="K16" s="91">
        <f t="shared" si="1"/>
        <v>0</v>
      </c>
      <c r="L16" s="36"/>
    </row>
    <row r="17" spans="1:14">
      <c r="A17" s="78">
        <f t="shared" si="2"/>
        <v>11</v>
      </c>
      <c r="B17" s="74"/>
      <c r="C17" s="74"/>
      <c r="D17" s="75"/>
      <c r="E17" s="74"/>
      <c r="F17" s="75"/>
      <c r="G17" s="76"/>
      <c r="H17" s="77"/>
      <c r="I17" s="77"/>
      <c r="J17" s="77">
        <f t="shared" ref="J17" si="4">I17-H17</f>
        <v>0</v>
      </c>
      <c r="K17" s="91">
        <f t="shared" ref="K17" si="5">J17/24</f>
        <v>0</v>
      </c>
      <c r="L17" s="36"/>
    </row>
    <row r="18" spans="1:14">
      <c r="A18" s="78">
        <f t="shared" si="2"/>
        <v>12</v>
      </c>
      <c r="B18" s="74"/>
      <c r="C18" s="74"/>
      <c r="D18" s="75"/>
      <c r="E18" s="74"/>
      <c r="F18" s="75"/>
      <c r="G18" s="76"/>
      <c r="H18" s="77"/>
      <c r="I18" s="77"/>
      <c r="J18" s="77">
        <f t="shared" ref="J18" si="6">I18-H18</f>
        <v>0</v>
      </c>
      <c r="K18" s="91">
        <f t="shared" ref="K18" si="7">J18/24</f>
        <v>0</v>
      </c>
      <c r="L18" s="36"/>
      <c r="N18" s="3"/>
    </row>
    <row r="19" spans="1:14">
      <c r="A19" s="78">
        <f t="shared" si="2"/>
        <v>13</v>
      </c>
      <c r="B19" s="74"/>
      <c r="C19" s="74"/>
      <c r="D19" s="75"/>
      <c r="E19" s="74"/>
      <c r="F19" s="75"/>
      <c r="G19" s="76"/>
      <c r="H19" s="77"/>
      <c r="I19" s="77"/>
      <c r="J19" s="77">
        <f t="shared" ref="J19:J28" si="8">I19-H19</f>
        <v>0</v>
      </c>
      <c r="K19" s="91">
        <f t="shared" ref="K19:K28" si="9">J19/24</f>
        <v>0</v>
      </c>
      <c r="L19" s="36"/>
    </row>
    <row r="20" spans="1:14">
      <c r="A20" s="78">
        <f t="shared" si="2"/>
        <v>14</v>
      </c>
      <c r="B20" s="74"/>
      <c r="C20" s="74"/>
      <c r="D20" s="75"/>
      <c r="E20" s="74"/>
      <c r="F20" s="75"/>
      <c r="G20" s="76"/>
      <c r="H20" s="77"/>
      <c r="I20" s="77"/>
      <c r="J20" s="77">
        <f t="shared" si="8"/>
        <v>0</v>
      </c>
      <c r="K20" s="91">
        <f t="shared" si="9"/>
        <v>0</v>
      </c>
      <c r="L20" s="36"/>
    </row>
    <row r="21" spans="1:14">
      <c r="A21" s="78">
        <f t="shared" si="2"/>
        <v>15</v>
      </c>
      <c r="B21" s="74"/>
      <c r="C21" s="74"/>
      <c r="D21" s="75"/>
      <c r="E21" s="74"/>
      <c r="F21" s="75"/>
      <c r="G21" s="76"/>
      <c r="H21" s="77"/>
      <c r="I21" s="77"/>
      <c r="J21" s="77">
        <f t="shared" si="8"/>
        <v>0</v>
      </c>
      <c r="K21" s="91">
        <f t="shared" si="9"/>
        <v>0</v>
      </c>
      <c r="L21" s="36"/>
    </row>
    <row r="22" spans="1:14">
      <c r="A22" s="78">
        <f t="shared" si="2"/>
        <v>16</v>
      </c>
      <c r="B22" s="74"/>
      <c r="C22" s="74"/>
      <c r="D22" s="75"/>
      <c r="E22" s="74"/>
      <c r="F22" s="75"/>
      <c r="G22" s="76"/>
      <c r="H22" s="77"/>
      <c r="I22" s="77"/>
      <c r="J22" s="77">
        <f t="shared" si="8"/>
        <v>0</v>
      </c>
      <c r="K22" s="91">
        <f t="shared" si="9"/>
        <v>0</v>
      </c>
      <c r="L22" s="36"/>
    </row>
    <row r="23" spans="1:14">
      <c r="A23" s="78">
        <f t="shared" si="2"/>
        <v>17</v>
      </c>
      <c r="B23" s="74"/>
      <c r="C23" s="74"/>
      <c r="D23" s="75"/>
      <c r="E23" s="74"/>
      <c r="F23" s="75"/>
      <c r="G23" s="76"/>
      <c r="H23" s="77"/>
      <c r="I23" s="77"/>
      <c r="J23" s="77">
        <f t="shared" si="8"/>
        <v>0</v>
      </c>
      <c r="K23" s="91">
        <f t="shared" si="9"/>
        <v>0</v>
      </c>
      <c r="L23" s="36"/>
    </row>
    <row r="24" spans="1:14">
      <c r="A24" s="78">
        <f t="shared" si="2"/>
        <v>18</v>
      </c>
      <c r="B24" s="74"/>
      <c r="C24" s="74"/>
      <c r="D24" s="75"/>
      <c r="E24" s="74"/>
      <c r="F24" s="75"/>
      <c r="G24" s="76"/>
      <c r="H24" s="77"/>
      <c r="I24" s="77"/>
      <c r="J24" s="77">
        <f t="shared" ref="J24:J25" si="10">I24-H24</f>
        <v>0</v>
      </c>
      <c r="K24" s="91">
        <f t="shared" ref="K24:K25" si="11">J24/24</f>
        <v>0</v>
      </c>
      <c r="L24" s="36"/>
    </row>
    <row r="25" spans="1:14">
      <c r="A25" s="78">
        <f t="shared" ref="A25:A37" si="12">A24+1</f>
        <v>19</v>
      </c>
      <c r="B25" s="74"/>
      <c r="C25" s="74"/>
      <c r="D25" s="75"/>
      <c r="E25" s="74"/>
      <c r="F25" s="75"/>
      <c r="G25" s="76"/>
      <c r="H25" s="77"/>
      <c r="I25" s="77"/>
      <c r="J25" s="77">
        <f t="shared" si="10"/>
        <v>0</v>
      </c>
      <c r="K25" s="91">
        <f t="shared" si="11"/>
        <v>0</v>
      </c>
      <c r="L25" s="36"/>
    </row>
    <row r="26" spans="1:14">
      <c r="A26" s="78">
        <f t="shared" si="12"/>
        <v>20</v>
      </c>
      <c r="B26" s="74"/>
      <c r="C26" s="74"/>
      <c r="D26" s="75"/>
      <c r="E26" s="74"/>
      <c r="F26" s="75"/>
      <c r="G26" s="76"/>
      <c r="H26" s="77"/>
      <c r="I26" s="77"/>
      <c r="J26" s="77">
        <f t="shared" si="8"/>
        <v>0</v>
      </c>
      <c r="K26" s="91">
        <f t="shared" si="9"/>
        <v>0</v>
      </c>
      <c r="L26" s="36"/>
    </row>
    <row r="27" spans="1:14">
      <c r="A27" s="78">
        <f t="shared" si="12"/>
        <v>21</v>
      </c>
      <c r="B27" s="74"/>
      <c r="C27" s="74"/>
      <c r="D27" s="75"/>
      <c r="E27" s="74"/>
      <c r="F27" s="75"/>
      <c r="G27" s="76"/>
      <c r="H27" s="77"/>
      <c r="I27" s="77"/>
      <c r="J27" s="77">
        <f t="shared" si="8"/>
        <v>0</v>
      </c>
      <c r="K27" s="91">
        <f t="shared" si="9"/>
        <v>0</v>
      </c>
      <c r="L27" s="36"/>
    </row>
    <row r="28" spans="1:14">
      <c r="A28" s="78">
        <f t="shared" si="12"/>
        <v>22</v>
      </c>
      <c r="B28" s="74"/>
      <c r="C28" s="74"/>
      <c r="D28" s="75"/>
      <c r="E28" s="74"/>
      <c r="F28" s="75"/>
      <c r="G28" s="76"/>
      <c r="H28" s="77"/>
      <c r="I28" s="77"/>
      <c r="J28" s="77">
        <f t="shared" si="8"/>
        <v>0</v>
      </c>
      <c r="K28" s="91">
        <f t="shared" si="9"/>
        <v>0</v>
      </c>
      <c r="L28" s="36"/>
    </row>
    <row r="29" spans="1:14">
      <c r="A29" s="78">
        <f t="shared" si="12"/>
        <v>23</v>
      </c>
      <c r="B29" s="74"/>
      <c r="C29" s="74"/>
      <c r="D29" s="75"/>
      <c r="E29" s="74"/>
      <c r="F29" s="75"/>
      <c r="G29" s="76"/>
      <c r="H29" s="77"/>
      <c r="I29" s="77"/>
      <c r="J29" s="77">
        <f t="shared" ref="J29" si="13">I29-H29</f>
        <v>0</v>
      </c>
      <c r="K29" s="91">
        <f t="shared" ref="K29" si="14">J29/24</f>
        <v>0</v>
      </c>
      <c r="L29" s="36"/>
    </row>
    <row r="30" spans="1:14">
      <c r="A30" s="78">
        <f t="shared" si="12"/>
        <v>24</v>
      </c>
      <c r="B30" s="74"/>
      <c r="C30" s="74"/>
      <c r="D30" s="75"/>
      <c r="E30" s="74"/>
      <c r="F30" s="75"/>
      <c r="G30" s="76"/>
      <c r="H30" s="77"/>
      <c r="I30" s="77"/>
      <c r="J30" s="77">
        <f t="shared" ref="J30:J32" si="15">I30-H30</f>
        <v>0</v>
      </c>
      <c r="K30" s="91">
        <f t="shared" ref="K30:K32" si="16">J30/24</f>
        <v>0</v>
      </c>
      <c r="L30" s="36"/>
    </row>
    <row r="31" spans="1:14">
      <c r="A31" s="78">
        <f t="shared" si="12"/>
        <v>25</v>
      </c>
      <c r="B31" s="74"/>
      <c r="C31" s="74"/>
      <c r="D31" s="75"/>
      <c r="E31" s="74"/>
      <c r="F31" s="75"/>
      <c r="G31" s="76"/>
      <c r="H31" s="77"/>
      <c r="I31" s="77"/>
      <c r="J31" s="77">
        <f t="shared" si="15"/>
        <v>0</v>
      </c>
      <c r="K31" s="91">
        <f t="shared" si="16"/>
        <v>0</v>
      </c>
      <c r="L31" s="36"/>
    </row>
    <row r="32" spans="1:14">
      <c r="A32" s="78">
        <f t="shared" si="12"/>
        <v>26</v>
      </c>
      <c r="B32" s="74"/>
      <c r="C32" s="74"/>
      <c r="D32" s="75"/>
      <c r="E32" s="74"/>
      <c r="F32" s="75"/>
      <c r="G32" s="76"/>
      <c r="H32" s="77"/>
      <c r="I32" s="77"/>
      <c r="J32" s="77">
        <f t="shared" si="15"/>
        <v>0</v>
      </c>
      <c r="K32" s="91">
        <f t="shared" si="16"/>
        <v>0</v>
      </c>
      <c r="L32" s="36"/>
    </row>
    <row r="33" spans="1:12">
      <c r="A33" s="78">
        <f t="shared" si="12"/>
        <v>27</v>
      </c>
      <c r="B33" s="74"/>
      <c r="C33" s="74"/>
      <c r="D33" s="75"/>
      <c r="E33" s="74"/>
      <c r="F33" s="75"/>
      <c r="G33" s="76"/>
      <c r="H33" s="77"/>
      <c r="I33" s="77"/>
      <c r="J33" s="77">
        <f t="shared" ref="J33:J35" si="17">I33-H33</f>
        <v>0</v>
      </c>
      <c r="K33" s="91">
        <f t="shared" ref="K33:K35" si="18">J33/24</f>
        <v>0</v>
      </c>
      <c r="L33" s="36"/>
    </row>
    <row r="34" spans="1:12">
      <c r="A34" s="78">
        <f t="shared" si="12"/>
        <v>28</v>
      </c>
      <c r="B34" s="74"/>
      <c r="C34" s="74"/>
      <c r="D34" s="75"/>
      <c r="E34" s="74"/>
      <c r="F34" s="75"/>
      <c r="G34" s="76"/>
      <c r="H34" s="77"/>
      <c r="I34" s="77"/>
      <c r="J34" s="77">
        <f t="shared" si="17"/>
        <v>0</v>
      </c>
      <c r="K34" s="91">
        <f t="shared" si="18"/>
        <v>0</v>
      </c>
      <c r="L34" s="36"/>
    </row>
    <row r="35" spans="1:12">
      <c r="A35" s="78">
        <f t="shared" si="12"/>
        <v>29</v>
      </c>
      <c r="B35" s="74"/>
      <c r="C35" s="74"/>
      <c r="D35" s="75"/>
      <c r="E35" s="74"/>
      <c r="F35" s="75"/>
      <c r="G35" s="76"/>
      <c r="H35" s="77"/>
      <c r="I35" s="77"/>
      <c r="J35" s="77">
        <f t="shared" si="17"/>
        <v>0</v>
      </c>
      <c r="K35" s="91">
        <f t="shared" si="18"/>
        <v>0</v>
      </c>
      <c r="L35" s="36"/>
    </row>
    <row r="36" spans="1:12">
      <c r="A36" s="78">
        <f t="shared" si="12"/>
        <v>30</v>
      </c>
      <c r="B36" s="74"/>
      <c r="C36" s="74"/>
      <c r="D36" s="75"/>
      <c r="E36" s="74"/>
      <c r="F36" s="75"/>
      <c r="G36" s="76"/>
      <c r="H36" s="77"/>
      <c r="I36" s="77"/>
      <c r="J36" s="77">
        <f t="shared" ref="J36" si="19">I36-H36</f>
        <v>0</v>
      </c>
      <c r="K36" s="91">
        <f t="shared" ref="K36" si="20">J36/24</f>
        <v>0</v>
      </c>
      <c r="L36" s="36"/>
    </row>
    <row r="37" spans="1:12">
      <c r="A37" s="78">
        <f t="shared" si="12"/>
        <v>31</v>
      </c>
      <c r="B37" s="74"/>
      <c r="C37" s="74"/>
      <c r="D37" s="75"/>
      <c r="E37" s="74"/>
      <c r="F37" s="75"/>
      <c r="G37" s="76"/>
      <c r="H37" s="77"/>
      <c r="I37" s="77"/>
      <c r="J37" s="77">
        <f t="shared" ref="J37" si="21">I37-H37</f>
        <v>0</v>
      </c>
      <c r="K37" s="91">
        <f t="shared" ref="K37" si="22">J37/24</f>
        <v>0</v>
      </c>
      <c r="L37" s="36"/>
    </row>
    <row r="38" spans="1:12">
      <c r="A38" s="79"/>
      <c r="B38" s="20"/>
      <c r="C38" s="20"/>
      <c r="D38" s="80"/>
      <c r="E38" s="20"/>
      <c r="F38" s="80"/>
      <c r="G38" s="80"/>
      <c r="H38" s="81"/>
      <c r="I38" s="81"/>
      <c r="J38" s="92"/>
      <c r="K38" s="40"/>
      <c r="L38" s="41"/>
    </row>
    <row r="39" spans="1:12">
      <c r="A39" s="82" t="s">
        <v>7</v>
      </c>
      <c r="B39" s="83"/>
      <c r="C39" s="83"/>
      <c r="D39" s="83"/>
      <c r="E39" s="83"/>
      <c r="F39" s="83"/>
      <c r="G39" s="84">
        <f>SUM(G7:G37)</f>
        <v>0</v>
      </c>
      <c r="H39" s="85"/>
      <c r="I39" s="85"/>
      <c r="J39" s="93">
        <f>SUM(J7:J38)</f>
        <v>0</v>
      </c>
      <c r="K39" s="93">
        <f>AVERAGE(K7:K37)</f>
        <v>0</v>
      </c>
      <c r="L39" s="94"/>
    </row>
    <row r="40" spans="1:12">
      <c r="A40" s="86" t="s">
        <v>127</v>
      </c>
      <c r="B40" s="87"/>
      <c r="C40" s="87"/>
      <c r="D40" s="87"/>
      <c r="E40" s="87"/>
      <c r="F40" s="87"/>
      <c r="G40" s="88" t="e">
        <f>G39/SUMPRODUCT((G7:G37&gt;0)*1)</f>
        <v>#DIV/0!</v>
      </c>
      <c r="H40" s="89"/>
      <c r="I40" s="89"/>
      <c r="J40" s="89"/>
      <c r="K40" s="89" t="e">
        <f>K39/SUMPRODUCT((K7:K37&gt;0)*1)</f>
        <v>#DIV/0!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pane xSplit="2" ySplit="7" topLeftCell="C8" activePane="bottomRight" state="frozen"/>
      <selection pane="topRight"/>
      <selection pane="bottomLeft"/>
      <selection pane="bottomRight" activeCell="L14" sqref="L14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3" width="15" style="1" customWidth="1"/>
    <col min="4" max="4" width="15.28515625" style="1" customWidth="1"/>
    <col min="5" max="5" width="10.7109375" style="1" customWidth="1"/>
    <col min="6" max="9" width="9.140625" style="1"/>
    <col min="10" max="10" width="13.42578125" style="1" customWidth="1"/>
    <col min="11" max="11" width="13.28515625" style="1" customWidth="1"/>
    <col min="12" max="12" width="19.140625" style="4" customWidth="1"/>
    <col min="13" max="13" width="49" style="1" customWidth="1"/>
    <col min="14" max="16384" width="9.140625" style="1"/>
  </cols>
  <sheetData>
    <row r="1" spans="1:16">
      <c r="B1" s="5"/>
      <c r="C1" s="5"/>
      <c r="D1" s="5"/>
      <c r="E1" s="6" t="s">
        <v>149</v>
      </c>
      <c r="F1" s="5"/>
      <c r="G1" s="5"/>
      <c r="H1" s="5"/>
      <c r="I1" s="5"/>
      <c r="J1" s="5"/>
      <c r="K1" s="5"/>
      <c r="L1" s="29"/>
    </row>
    <row r="2" spans="1:16">
      <c r="B2" s="5"/>
      <c r="C2" s="5"/>
      <c r="D2" s="5"/>
      <c r="E2" s="6" t="s">
        <v>287</v>
      </c>
      <c r="F2" s="5"/>
      <c r="G2" s="5"/>
      <c r="H2" s="28"/>
      <c r="I2" s="5"/>
      <c r="J2" s="5"/>
      <c r="K2" s="5"/>
      <c r="L2" s="30" t="s">
        <v>151</v>
      </c>
    </row>
    <row r="3" spans="1:16">
      <c r="B3" s="5"/>
      <c r="C3" s="5"/>
      <c r="D3" s="5"/>
      <c r="E3" s="6" t="e">
        <f>#REF!</f>
        <v>#REF!</v>
      </c>
      <c r="F3" s="5"/>
      <c r="G3" s="5"/>
      <c r="H3" s="5"/>
      <c r="I3" s="5"/>
      <c r="J3" s="5"/>
      <c r="K3" s="5"/>
      <c r="L3" s="29"/>
    </row>
    <row r="4" spans="1:16">
      <c r="B4" s="8"/>
      <c r="C4" s="47"/>
      <c r="D4" s="9"/>
      <c r="E4" s="8" t="e">
        <f>#REF!</f>
        <v>#REF!</v>
      </c>
      <c r="F4" s="5"/>
      <c r="G4" s="5"/>
      <c r="H4" s="5"/>
      <c r="I4" s="5"/>
      <c r="J4" s="5"/>
      <c r="K4" s="5"/>
      <c r="L4" s="29" t="s">
        <v>152</v>
      </c>
    </row>
    <row r="5" spans="1:16" ht="15.75" customHeight="1">
      <c r="A5" s="676" t="s">
        <v>107</v>
      </c>
      <c r="B5" s="675" t="s">
        <v>108</v>
      </c>
      <c r="C5" s="675" t="s">
        <v>288</v>
      </c>
      <c r="D5" s="675" t="s">
        <v>195</v>
      </c>
      <c r="E5" s="675" t="s">
        <v>194</v>
      </c>
      <c r="F5" s="662" t="s">
        <v>198</v>
      </c>
      <c r="G5" s="663"/>
      <c r="H5" s="663"/>
      <c r="I5" s="663"/>
      <c r="J5" s="663"/>
      <c r="K5" s="663"/>
      <c r="L5" s="732" t="s">
        <v>157</v>
      </c>
      <c r="M5" s="673" t="s">
        <v>199</v>
      </c>
    </row>
    <row r="6" spans="1:16" ht="15.75" customHeight="1">
      <c r="A6" s="660"/>
      <c r="B6" s="657"/>
      <c r="C6" s="657"/>
      <c r="D6" s="657"/>
      <c r="E6" s="657"/>
      <c r="F6" s="671" t="s">
        <v>153</v>
      </c>
      <c r="G6" s="672"/>
      <c r="H6" s="671" t="s">
        <v>154</v>
      </c>
      <c r="I6" s="723"/>
      <c r="J6" s="671" t="s">
        <v>156</v>
      </c>
      <c r="K6" s="672"/>
      <c r="L6" s="733"/>
      <c r="M6" s="722"/>
    </row>
    <row r="7" spans="1:16" ht="33.75" customHeight="1">
      <c r="A7" s="677"/>
      <c r="B7" s="678"/>
      <c r="C7" s="678"/>
      <c r="D7" s="678"/>
      <c r="E7" s="678"/>
      <c r="F7" s="11" t="s">
        <v>108</v>
      </c>
      <c r="G7" s="11" t="s">
        <v>160</v>
      </c>
      <c r="H7" s="11" t="s">
        <v>108</v>
      </c>
      <c r="I7" s="11" t="s">
        <v>160</v>
      </c>
      <c r="J7" s="11" t="s">
        <v>289</v>
      </c>
      <c r="K7" s="11" t="s">
        <v>290</v>
      </c>
      <c r="L7" s="734"/>
      <c r="M7" s="674"/>
    </row>
    <row r="8" spans="1:16">
      <c r="A8" s="13">
        <f t="shared" ref="A8:A17" si="0">A7+1</f>
        <v>1</v>
      </c>
      <c r="B8" s="14">
        <f t="shared" ref="B8" si="1">H8</f>
        <v>0</v>
      </c>
      <c r="C8" s="60"/>
      <c r="D8" s="37"/>
      <c r="E8" s="67"/>
      <c r="F8" s="17"/>
      <c r="G8" s="52"/>
      <c r="H8" s="17"/>
      <c r="I8" s="51"/>
      <c r="J8" s="37"/>
      <c r="K8" s="37"/>
      <c r="L8" s="35">
        <f>K8-J8</f>
        <v>0</v>
      </c>
      <c r="M8" s="36"/>
      <c r="P8" s="45"/>
    </row>
    <row r="9" spans="1:16">
      <c r="A9" s="13">
        <f t="shared" si="0"/>
        <v>2</v>
      </c>
      <c r="B9" s="14">
        <f t="shared" ref="B9:B12" si="2">H9</f>
        <v>0</v>
      </c>
      <c r="C9" s="60"/>
      <c r="D9" s="37"/>
      <c r="E9" s="15"/>
      <c r="F9" s="17"/>
      <c r="G9" s="52"/>
      <c r="H9" s="17"/>
      <c r="I9" s="51"/>
      <c r="J9" s="37"/>
      <c r="K9" s="37"/>
      <c r="L9" s="35">
        <f t="shared" ref="L9:L17" si="3">K9-J9</f>
        <v>0</v>
      </c>
      <c r="M9" s="36"/>
      <c r="P9" s="45"/>
    </row>
    <row r="10" spans="1:16">
      <c r="A10" s="13">
        <f t="shared" si="0"/>
        <v>3</v>
      </c>
      <c r="B10" s="14">
        <f t="shared" si="2"/>
        <v>0</v>
      </c>
      <c r="C10" s="60"/>
      <c r="D10" s="16"/>
      <c r="E10" s="15"/>
      <c r="F10" s="17"/>
      <c r="G10" s="52"/>
      <c r="H10" s="17"/>
      <c r="I10" s="51"/>
      <c r="J10" s="37"/>
      <c r="K10" s="37"/>
      <c r="L10" s="35">
        <f t="shared" si="3"/>
        <v>0</v>
      </c>
      <c r="M10" s="38"/>
      <c r="N10" s="46"/>
      <c r="O10" s="4"/>
      <c r="P10" s="45"/>
    </row>
    <row r="11" spans="1:16">
      <c r="A11" s="13">
        <f t="shared" si="0"/>
        <v>4</v>
      </c>
      <c r="B11" s="14">
        <f t="shared" si="2"/>
        <v>0</v>
      </c>
      <c r="C11" s="60"/>
      <c r="D11" s="16"/>
      <c r="E11" s="15"/>
      <c r="F11" s="17"/>
      <c r="G11" s="52"/>
      <c r="H11" s="17"/>
      <c r="I11" s="51"/>
      <c r="J11" s="37"/>
      <c r="K11" s="37"/>
      <c r="L11" s="35">
        <f t="shared" si="3"/>
        <v>0</v>
      </c>
      <c r="M11" s="38"/>
      <c r="N11" s="46"/>
      <c r="O11" s="4"/>
      <c r="P11" s="45"/>
    </row>
    <row r="12" spans="1:16">
      <c r="A12" s="13">
        <f t="shared" si="0"/>
        <v>5</v>
      </c>
      <c r="B12" s="14">
        <f t="shared" si="2"/>
        <v>0</v>
      </c>
      <c r="C12" s="60"/>
      <c r="D12" s="16"/>
      <c r="E12" s="15"/>
      <c r="F12" s="17"/>
      <c r="G12" s="52"/>
      <c r="H12" s="17"/>
      <c r="I12" s="51"/>
      <c r="J12" s="37"/>
      <c r="K12" s="37"/>
      <c r="L12" s="35">
        <f t="shared" si="3"/>
        <v>0</v>
      </c>
      <c r="M12" s="36"/>
      <c r="N12" s="46"/>
      <c r="O12" s="4"/>
    </row>
    <row r="13" spans="1:16">
      <c r="A13" s="13">
        <f t="shared" si="0"/>
        <v>6</v>
      </c>
      <c r="B13" s="14">
        <f t="shared" ref="B13:B17" si="4">H13</f>
        <v>0</v>
      </c>
      <c r="C13" s="60"/>
      <c r="D13" s="16"/>
      <c r="E13" s="15"/>
      <c r="F13" s="17"/>
      <c r="G13" s="52"/>
      <c r="H13" s="17"/>
      <c r="I13" s="51"/>
      <c r="J13" s="37"/>
      <c r="K13" s="37"/>
      <c r="L13" s="35">
        <f t="shared" si="3"/>
        <v>0</v>
      </c>
      <c r="M13" s="36"/>
      <c r="N13" s="46"/>
      <c r="O13" s="4"/>
    </row>
    <row r="14" spans="1:16">
      <c r="A14" s="13">
        <f t="shared" si="0"/>
        <v>7</v>
      </c>
      <c r="B14" s="14">
        <f t="shared" si="4"/>
        <v>0</v>
      </c>
      <c r="C14" s="68"/>
      <c r="D14" s="16"/>
      <c r="E14" s="15"/>
      <c r="F14" s="17"/>
      <c r="G14" s="52"/>
      <c r="H14" s="17"/>
      <c r="I14" s="51"/>
      <c r="J14" s="37"/>
      <c r="K14" s="37"/>
      <c r="L14" s="35">
        <f t="shared" si="3"/>
        <v>0</v>
      </c>
      <c r="M14" s="36"/>
      <c r="N14" s="46"/>
      <c r="O14" s="4"/>
    </row>
    <row r="15" spans="1:16">
      <c r="A15" s="13">
        <f t="shared" si="0"/>
        <v>8</v>
      </c>
      <c r="B15" s="14">
        <f t="shared" si="4"/>
        <v>0</v>
      </c>
      <c r="C15" s="68"/>
      <c r="D15" s="37"/>
      <c r="E15" s="15"/>
      <c r="F15" s="17"/>
      <c r="G15" s="52"/>
      <c r="H15" s="17"/>
      <c r="I15" s="51"/>
      <c r="J15" s="37"/>
      <c r="K15" s="37"/>
      <c r="L15" s="35">
        <f t="shared" si="3"/>
        <v>0</v>
      </c>
      <c r="M15" s="36"/>
      <c r="N15" s="46"/>
      <c r="O15" s="4"/>
    </row>
    <row r="16" spans="1:16">
      <c r="A16" s="13">
        <f t="shared" si="0"/>
        <v>9</v>
      </c>
      <c r="B16" s="14">
        <f t="shared" si="4"/>
        <v>0</v>
      </c>
      <c r="C16" s="68"/>
      <c r="D16" s="37"/>
      <c r="E16" s="15"/>
      <c r="F16" s="17"/>
      <c r="G16" s="52"/>
      <c r="H16" s="17"/>
      <c r="I16" s="51"/>
      <c r="J16" s="37"/>
      <c r="K16" s="37"/>
      <c r="L16" s="35">
        <f t="shared" si="3"/>
        <v>0</v>
      </c>
      <c r="M16" s="36"/>
      <c r="N16" s="46"/>
      <c r="O16" s="4"/>
    </row>
    <row r="17" spans="1:15">
      <c r="A17" s="13">
        <f t="shared" si="0"/>
        <v>10</v>
      </c>
      <c r="B17" s="14">
        <f t="shared" si="4"/>
        <v>0</v>
      </c>
      <c r="C17" s="68"/>
      <c r="D17" s="37"/>
      <c r="E17" s="15"/>
      <c r="F17" s="17"/>
      <c r="G17" s="52"/>
      <c r="H17" s="17"/>
      <c r="I17" s="51"/>
      <c r="J17" s="37"/>
      <c r="K17" s="37"/>
      <c r="L17" s="35">
        <f t="shared" si="3"/>
        <v>0</v>
      </c>
      <c r="M17" s="36"/>
      <c r="N17" s="46"/>
      <c r="O17" s="4"/>
    </row>
    <row r="18" spans="1:15">
      <c r="A18" s="13"/>
      <c r="B18" s="14"/>
      <c r="C18" s="60"/>
      <c r="D18" s="16"/>
      <c r="E18" s="15"/>
      <c r="F18" s="17"/>
      <c r="G18" s="52"/>
      <c r="H18" s="17"/>
      <c r="I18" s="51"/>
      <c r="J18" s="37"/>
      <c r="K18" s="37"/>
      <c r="L18" s="35"/>
      <c r="M18" s="36"/>
      <c r="N18" s="46"/>
      <c r="O18" s="4"/>
    </row>
    <row r="19" spans="1:15">
      <c r="A19" s="24" t="s">
        <v>7</v>
      </c>
      <c r="B19" s="25"/>
      <c r="C19" s="25"/>
      <c r="D19" s="25"/>
      <c r="E19" s="25"/>
      <c r="F19" s="25"/>
      <c r="G19" s="27"/>
      <c r="H19" s="25"/>
      <c r="I19" s="27"/>
      <c r="J19" s="27"/>
      <c r="K19" s="27"/>
      <c r="L19" s="43">
        <f>SUM(L8:L18)</f>
        <v>0</v>
      </c>
      <c r="M19" s="44"/>
    </row>
  </sheetData>
  <mergeCells count="11">
    <mergeCell ref="A5:A7"/>
    <mergeCell ref="B5:B7"/>
    <mergeCell ref="C5:C7"/>
    <mergeCell ref="D5:D7"/>
    <mergeCell ref="E5:E7"/>
    <mergeCell ref="L5:L7"/>
    <mergeCell ref="M5:M7"/>
    <mergeCell ref="F5:K5"/>
    <mergeCell ref="F6:G6"/>
    <mergeCell ref="H6:I6"/>
    <mergeCell ref="J6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pane xSplit="2" ySplit="7" topLeftCell="C8" activePane="bottomRight" state="frozen"/>
      <selection pane="topRight"/>
      <selection pane="bottomLeft"/>
      <selection pane="bottomRight" activeCell="L2" sqref="L2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5" width="15.28515625" style="1" customWidth="1"/>
    <col min="6" max="7" width="9.140625" style="1"/>
    <col min="8" max="8" width="9.140625" style="61"/>
    <col min="9" max="9" width="9.140625" style="1"/>
    <col min="10" max="10" width="13.28515625" style="1" customWidth="1"/>
    <col min="11" max="11" width="12.28515625" style="1" customWidth="1"/>
    <col min="12" max="12" width="19.140625" style="4" customWidth="1"/>
    <col min="13" max="13" width="49" style="1" customWidth="1"/>
    <col min="14" max="16384" width="9.140625" style="1"/>
  </cols>
  <sheetData>
    <row r="1" spans="1:16">
      <c r="B1" s="5"/>
      <c r="C1" s="5"/>
      <c r="D1" s="6" t="s">
        <v>149</v>
      </c>
      <c r="E1" s="5"/>
      <c r="F1" s="5"/>
      <c r="G1" s="5"/>
      <c r="H1" s="62"/>
      <c r="I1" s="5"/>
      <c r="J1" s="5"/>
      <c r="K1" s="5"/>
      <c r="L1" s="29"/>
    </row>
    <row r="2" spans="1:16">
      <c r="B2" s="5"/>
      <c r="C2" s="5"/>
      <c r="D2" s="6" t="s">
        <v>291</v>
      </c>
      <c r="E2" s="5"/>
      <c r="F2" s="5"/>
      <c r="G2" s="5"/>
      <c r="H2" s="62"/>
      <c r="I2" s="5"/>
      <c r="J2" s="5"/>
      <c r="K2" s="5"/>
      <c r="L2" s="30" t="s">
        <v>151</v>
      </c>
    </row>
    <row r="3" spans="1:16">
      <c r="B3" s="5"/>
      <c r="C3" s="5"/>
      <c r="D3" s="6" t="e">
        <f>#REF!</f>
        <v>#REF!</v>
      </c>
      <c r="E3" s="5"/>
      <c r="F3" s="5"/>
      <c r="G3" s="5"/>
      <c r="H3" s="62"/>
      <c r="I3" s="5"/>
      <c r="J3" s="5"/>
      <c r="K3" s="5"/>
      <c r="L3" s="29"/>
    </row>
    <row r="4" spans="1:16">
      <c r="B4" s="8"/>
      <c r="C4" s="47"/>
      <c r="D4" s="8" t="e">
        <f>#REF!</f>
        <v>#REF!</v>
      </c>
      <c r="E4" s="9"/>
      <c r="F4" s="5"/>
      <c r="G4" s="5"/>
      <c r="H4" s="62"/>
      <c r="I4" s="5"/>
      <c r="J4" s="5"/>
      <c r="K4" s="5"/>
      <c r="L4" s="29" t="s">
        <v>152</v>
      </c>
    </row>
    <row r="5" spans="1:16" ht="15.75" customHeight="1">
      <c r="A5" s="676" t="s">
        <v>107</v>
      </c>
      <c r="B5" s="675" t="s">
        <v>108</v>
      </c>
      <c r="C5" s="675" t="s">
        <v>288</v>
      </c>
      <c r="D5" s="675" t="s">
        <v>292</v>
      </c>
      <c r="E5" s="675" t="s">
        <v>293</v>
      </c>
      <c r="F5" s="662" t="s">
        <v>198</v>
      </c>
      <c r="G5" s="663"/>
      <c r="H5" s="663"/>
      <c r="I5" s="663"/>
      <c r="J5" s="663"/>
      <c r="K5" s="663"/>
      <c r="L5" s="732" t="s">
        <v>157</v>
      </c>
      <c r="M5" s="673" t="s">
        <v>199</v>
      </c>
    </row>
    <row r="6" spans="1:16" ht="15.75" customHeight="1">
      <c r="A6" s="660"/>
      <c r="B6" s="657"/>
      <c r="C6" s="657"/>
      <c r="D6" s="657"/>
      <c r="E6" s="657"/>
      <c r="F6" s="671" t="s">
        <v>153</v>
      </c>
      <c r="G6" s="672"/>
      <c r="H6" s="671" t="s">
        <v>154</v>
      </c>
      <c r="I6" s="723"/>
      <c r="J6" s="671" t="s">
        <v>156</v>
      </c>
      <c r="K6" s="672"/>
      <c r="L6" s="733"/>
      <c r="M6" s="722"/>
    </row>
    <row r="7" spans="1:16" ht="33.75" customHeight="1">
      <c r="A7" s="677"/>
      <c r="B7" s="678"/>
      <c r="C7" s="678"/>
      <c r="D7" s="678"/>
      <c r="E7" s="678"/>
      <c r="F7" s="11" t="s">
        <v>108</v>
      </c>
      <c r="G7" s="11" t="s">
        <v>160</v>
      </c>
      <c r="H7" s="12" t="s">
        <v>108</v>
      </c>
      <c r="I7" s="11" t="s">
        <v>160</v>
      </c>
      <c r="J7" s="11" t="s">
        <v>289</v>
      </c>
      <c r="K7" s="11" t="s">
        <v>290</v>
      </c>
      <c r="L7" s="734"/>
      <c r="M7" s="674"/>
    </row>
    <row r="8" spans="1:16">
      <c r="A8" s="13">
        <f t="shared" ref="A8:A17" si="0">A7+1</f>
        <v>1</v>
      </c>
      <c r="B8" s="14">
        <f t="shared" ref="B8:B17" si="1">H8</f>
        <v>0</v>
      </c>
      <c r="C8" s="60"/>
      <c r="D8" s="16"/>
      <c r="E8" s="16"/>
      <c r="F8" s="19"/>
      <c r="G8" s="51"/>
      <c r="H8" s="19"/>
      <c r="I8" s="51"/>
      <c r="J8" s="64"/>
      <c r="K8" s="64"/>
      <c r="L8" s="35"/>
      <c r="M8" s="65"/>
      <c r="N8" s="46"/>
      <c r="O8" s="4"/>
    </row>
    <row r="9" spans="1:16">
      <c r="A9" s="13">
        <f t="shared" si="0"/>
        <v>2</v>
      </c>
      <c r="B9" s="14">
        <f t="shared" si="1"/>
        <v>0</v>
      </c>
      <c r="C9" s="60"/>
      <c r="D9" s="16"/>
      <c r="E9" s="16"/>
      <c r="F9" s="19"/>
      <c r="G9" s="51"/>
      <c r="H9" s="19"/>
      <c r="I9" s="51"/>
      <c r="J9" s="64"/>
      <c r="K9" s="64"/>
      <c r="L9" s="35"/>
      <c r="M9" s="65"/>
      <c r="N9" s="46"/>
      <c r="O9" s="4"/>
    </row>
    <row r="10" spans="1:16">
      <c r="A10" s="13">
        <f t="shared" si="0"/>
        <v>3</v>
      </c>
      <c r="B10" s="14">
        <f t="shared" si="1"/>
        <v>0</v>
      </c>
      <c r="C10" s="60"/>
      <c r="D10" s="16"/>
      <c r="E10" s="37"/>
      <c r="F10" s="19"/>
      <c r="G10" s="51"/>
      <c r="H10" s="19"/>
      <c r="I10" s="51"/>
      <c r="J10" s="64"/>
      <c r="K10" s="66"/>
      <c r="L10" s="35"/>
      <c r="M10" s="38"/>
      <c r="N10" s="46"/>
      <c r="O10" s="4"/>
      <c r="P10" s="45"/>
    </row>
    <row r="11" spans="1:16">
      <c r="A11" s="13">
        <f t="shared" si="0"/>
        <v>4</v>
      </c>
      <c r="B11" s="14">
        <f t="shared" si="1"/>
        <v>0</v>
      </c>
      <c r="C11" s="60"/>
      <c r="D11" s="16"/>
      <c r="E11" s="37"/>
      <c r="F11" s="19"/>
      <c r="G11" s="51"/>
      <c r="H11" s="19"/>
      <c r="I11" s="51"/>
      <c r="J11" s="66"/>
      <c r="K11" s="66"/>
      <c r="L11" s="35"/>
      <c r="M11" s="38"/>
      <c r="N11" s="46"/>
      <c r="O11" s="4"/>
      <c r="P11" s="45"/>
    </row>
    <row r="12" spans="1:16">
      <c r="A12" s="13">
        <f t="shared" si="0"/>
        <v>5</v>
      </c>
      <c r="B12" s="14">
        <f t="shared" si="1"/>
        <v>0</v>
      </c>
      <c r="C12" s="60"/>
      <c r="D12" s="16"/>
      <c r="E12" s="37"/>
      <c r="F12" s="19"/>
      <c r="G12" s="51"/>
      <c r="H12" s="19"/>
      <c r="I12" s="51"/>
      <c r="J12" s="37"/>
      <c r="K12" s="37"/>
      <c r="L12" s="35"/>
      <c r="M12" s="36"/>
      <c r="N12" s="46"/>
      <c r="O12" s="4"/>
    </row>
    <row r="13" spans="1:16">
      <c r="A13" s="13">
        <f t="shared" si="0"/>
        <v>6</v>
      </c>
      <c r="B13" s="14">
        <f t="shared" si="1"/>
        <v>0</v>
      </c>
      <c r="C13" s="60"/>
      <c r="D13" s="16"/>
      <c r="E13" s="37"/>
      <c r="F13" s="19"/>
      <c r="G13" s="51"/>
      <c r="H13" s="19"/>
      <c r="I13" s="51"/>
      <c r="J13" s="37"/>
      <c r="K13" s="37"/>
      <c r="L13" s="35"/>
      <c r="M13" s="36"/>
      <c r="N13" s="46"/>
      <c r="O13" s="4"/>
    </row>
    <row r="14" spans="1:16">
      <c r="A14" s="13">
        <f t="shared" si="0"/>
        <v>7</v>
      </c>
      <c r="B14" s="14">
        <f t="shared" si="1"/>
        <v>0</v>
      </c>
      <c r="C14" s="60"/>
      <c r="D14" s="16"/>
      <c r="E14" s="37"/>
      <c r="F14" s="19"/>
      <c r="G14" s="51"/>
      <c r="H14" s="19"/>
      <c r="I14" s="51"/>
      <c r="J14" s="37"/>
      <c r="K14" s="37"/>
      <c r="L14" s="35"/>
      <c r="M14" s="36"/>
      <c r="N14" s="46"/>
      <c r="O14" s="4"/>
    </row>
    <row r="15" spans="1:16">
      <c r="A15" s="13">
        <f t="shared" si="0"/>
        <v>8</v>
      </c>
      <c r="B15" s="14">
        <f t="shared" si="1"/>
        <v>0</v>
      </c>
      <c r="C15" s="60"/>
      <c r="D15" s="37"/>
      <c r="E15" s="16"/>
      <c r="F15" s="19"/>
      <c r="G15" s="51"/>
      <c r="H15" s="19"/>
      <c r="I15" s="51"/>
      <c r="J15" s="37"/>
      <c r="K15" s="37"/>
      <c r="L15" s="35"/>
      <c r="M15" s="36"/>
      <c r="N15" s="46"/>
      <c r="O15" s="4"/>
    </row>
    <row r="16" spans="1:16">
      <c r="A16" s="13">
        <f t="shared" si="0"/>
        <v>9</v>
      </c>
      <c r="B16" s="14">
        <f t="shared" si="1"/>
        <v>0</v>
      </c>
      <c r="C16" s="60"/>
      <c r="D16" s="37"/>
      <c r="E16" s="16"/>
      <c r="F16" s="19"/>
      <c r="G16" s="51"/>
      <c r="H16" s="19"/>
      <c r="I16" s="51"/>
      <c r="J16" s="37"/>
      <c r="K16" s="37"/>
      <c r="L16" s="35"/>
      <c r="M16" s="36"/>
      <c r="N16" s="46"/>
      <c r="O16" s="4"/>
    </row>
    <row r="17" spans="1:15">
      <c r="A17" s="13">
        <f t="shared" si="0"/>
        <v>10</v>
      </c>
      <c r="B17" s="14">
        <f t="shared" si="1"/>
        <v>0</v>
      </c>
      <c r="C17" s="60"/>
      <c r="D17" s="37"/>
      <c r="E17" s="16"/>
      <c r="F17" s="19"/>
      <c r="G17" s="51"/>
      <c r="H17" s="19"/>
      <c r="I17" s="51"/>
      <c r="J17" s="37"/>
      <c r="K17" s="37"/>
      <c r="L17" s="35"/>
      <c r="M17" s="36"/>
      <c r="N17" s="46"/>
      <c r="O17" s="4"/>
    </row>
    <row r="18" spans="1:15">
      <c r="A18" s="13"/>
      <c r="B18" s="14"/>
      <c r="C18" s="60"/>
      <c r="D18" s="37"/>
      <c r="E18" s="16"/>
      <c r="F18" s="19"/>
      <c r="G18" s="51"/>
      <c r="H18" s="19"/>
      <c r="I18" s="51"/>
      <c r="J18" s="64"/>
      <c r="K18" s="64"/>
      <c r="L18" s="35"/>
      <c r="M18" s="65"/>
      <c r="N18" s="46"/>
      <c r="O18" s="4"/>
    </row>
    <row r="19" spans="1:15">
      <c r="A19" s="24" t="s">
        <v>7</v>
      </c>
      <c r="B19" s="25"/>
      <c r="C19" s="25"/>
      <c r="D19" s="25"/>
      <c r="E19" s="25"/>
      <c r="F19" s="25"/>
      <c r="G19" s="27"/>
      <c r="H19" s="63"/>
      <c r="I19" s="27"/>
      <c r="J19" s="27"/>
      <c r="K19" s="27"/>
      <c r="L19" s="43">
        <f>SUM(L8:L18)</f>
        <v>0</v>
      </c>
      <c r="M19" s="44"/>
    </row>
  </sheetData>
  <mergeCells count="11">
    <mergeCell ref="A5:A7"/>
    <mergeCell ref="B5:B7"/>
    <mergeCell ref="C5:C7"/>
    <mergeCell ref="D5:D7"/>
    <mergeCell ref="E5:E7"/>
    <mergeCell ref="L5:L7"/>
    <mergeCell ref="M5:M7"/>
    <mergeCell ref="F5:K5"/>
    <mergeCell ref="F6:G6"/>
    <mergeCell ref="H6:I6"/>
    <mergeCell ref="J6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showGridLines="0" workbookViewId="0">
      <pane xSplit="2" ySplit="7" topLeftCell="C11" activePane="bottomRight" state="frozen"/>
      <selection pane="topRight"/>
      <selection pane="bottomLeft"/>
      <selection pane="bottomRight" activeCell="G8" sqref="G8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17.85546875" style="1" customWidth="1"/>
    <col min="5" max="5" width="15.28515625" style="1" customWidth="1"/>
    <col min="6" max="6" width="9.140625" style="2"/>
    <col min="7" max="7" width="9.140625" style="1"/>
    <col min="8" max="8" width="9.140625" style="2"/>
    <col min="9" max="9" width="9.140625" style="1"/>
    <col min="10" max="10" width="13.28515625" style="1" customWidth="1"/>
    <col min="11" max="11" width="14" style="1" customWidth="1"/>
    <col min="12" max="12" width="19.140625" style="4" customWidth="1"/>
    <col min="13" max="13" width="49" style="1" customWidth="1"/>
    <col min="14" max="16384" width="9.140625" style="1"/>
  </cols>
  <sheetData>
    <row r="1" spans="1:16">
      <c r="B1" s="5"/>
      <c r="C1" s="5"/>
      <c r="D1" s="6" t="s">
        <v>149</v>
      </c>
      <c r="E1" s="5"/>
      <c r="F1" s="7"/>
      <c r="G1" s="5"/>
      <c r="H1" s="7"/>
      <c r="I1" s="5"/>
      <c r="J1" s="5"/>
      <c r="K1" s="5"/>
      <c r="L1" s="29"/>
    </row>
    <row r="2" spans="1:16">
      <c r="B2" s="5"/>
      <c r="C2" s="5"/>
      <c r="D2" s="6" t="s">
        <v>294</v>
      </c>
      <c r="E2" s="5"/>
      <c r="F2" s="7"/>
      <c r="G2" s="5"/>
      <c r="H2" s="7"/>
      <c r="I2" s="5"/>
      <c r="J2" s="5"/>
      <c r="K2" s="5"/>
      <c r="L2" s="30" t="s">
        <v>151</v>
      </c>
    </row>
    <row r="3" spans="1:16">
      <c r="B3" s="5"/>
      <c r="C3" s="5"/>
      <c r="D3" s="6" t="e">
        <f>#REF!</f>
        <v>#REF!</v>
      </c>
      <c r="E3" s="5"/>
      <c r="F3" s="7"/>
      <c r="G3" s="5"/>
      <c r="H3" s="7"/>
      <c r="I3" s="5"/>
      <c r="J3" s="5"/>
      <c r="K3" s="5"/>
      <c r="L3" s="29"/>
    </row>
    <row r="4" spans="1:16">
      <c r="B4" s="8"/>
      <c r="C4" s="47"/>
      <c r="D4" s="8" t="e">
        <f>#REF!</f>
        <v>#REF!</v>
      </c>
      <c r="E4" s="9"/>
      <c r="F4" s="7"/>
      <c r="G4" s="5"/>
      <c r="H4" s="7"/>
      <c r="I4" s="5"/>
      <c r="J4" s="5"/>
      <c r="K4" s="5"/>
      <c r="L4" s="29" t="s">
        <v>152</v>
      </c>
    </row>
    <row r="5" spans="1:16" ht="15.75" customHeight="1">
      <c r="A5" s="676" t="s">
        <v>107</v>
      </c>
      <c r="B5" s="675" t="s">
        <v>108</v>
      </c>
      <c r="C5" s="675" t="s">
        <v>288</v>
      </c>
      <c r="D5" s="675" t="s">
        <v>292</v>
      </c>
      <c r="E5" s="675" t="s">
        <v>293</v>
      </c>
      <c r="F5" s="662" t="s">
        <v>198</v>
      </c>
      <c r="G5" s="663"/>
      <c r="H5" s="663"/>
      <c r="I5" s="663"/>
      <c r="J5" s="663"/>
      <c r="K5" s="663"/>
      <c r="L5" s="732" t="s">
        <v>157</v>
      </c>
      <c r="M5" s="673" t="s">
        <v>199</v>
      </c>
    </row>
    <row r="6" spans="1:16" ht="15.75" customHeight="1">
      <c r="A6" s="660"/>
      <c r="B6" s="657"/>
      <c r="C6" s="657"/>
      <c r="D6" s="657"/>
      <c r="E6" s="657"/>
      <c r="F6" s="671" t="s">
        <v>153</v>
      </c>
      <c r="G6" s="672"/>
      <c r="H6" s="671" t="s">
        <v>154</v>
      </c>
      <c r="I6" s="723"/>
      <c r="J6" s="671" t="s">
        <v>156</v>
      </c>
      <c r="K6" s="672"/>
      <c r="L6" s="733"/>
      <c r="M6" s="722"/>
    </row>
    <row r="7" spans="1:16" ht="33.75" customHeight="1">
      <c r="A7" s="677"/>
      <c r="B7" s="678"/>
      <c r="C7" s="678"/>
      <c r="D7" s="678"/>
      <c r="E7" s="678"/>
      <c r="F7" s="12" t="s">
        <v>108</v>
      </c>
      <c r="G7" s="11" t="s">
        <v>160</v>
      </c>
      <c r="H7" s="12" t="s">
        <v>108</v>
      </c>
      <c r="I7" s="11" t="s">
        <v>160</v>
      </c>
      <c r="J7" s="11" t="s">
        <v>289</v>
      </c>
      <c r="K7" s="11" t="s">
        <v>290</v>
      </c>
      <c r="L7" s="734"/>
      <c r="M7" s="674"/>
    </row>
    <row r="8" spans="1:16" ht="4.5" customHeight="1">
      <c r="A8" s="48"/>
      <c r="B8" s="49"/>
      <c r="C8" s="60"/>
      <c r="D8" s="49"/>
      <c r="E8" s="49"/>
      <c r="F8" s="50"/>
      <c r="G8" s="49"/>
      <c r="H8" s="50"/>
      <c r="I8" s="49"/>
      <c r="J8" s="49"/>
      <c r="K8" s="49"/>
      <c r="L8" s="54"/>
      <c r="M8" s="59"/>
    </row>
    <row r="9" spans="1:16">
      <c r="A9" s="13">
        <f t="shared" ref="A9" si="0">A7+1</f>
        <v>1</v>
      </c>
      <c r="B9" s="14">
        <f t="shared" ref="B9:B10" si="1">H9</f>
        <v>0</v>
      </c>
      <c r="C9" s="60"/>
      <c r="D9" s="37"/>
      <c r="E9" s="16"/>
      <c r="F9" s="17"/>
      <c r="G9" s="51"/>
      <c r="H9" s="19"/>
      <c r="I9" s="51"/>
      <c r="J9" s="34"/>
      <c r="K9" s="34"/>
      <c r="L9" s="35"/>
      <c r="M9" s="36"/>
      <c r="P9" s="45"/>
    </row>
    <row r="10" spans="1:16">
      <c r="A10" s="13">
        <f t="shared" ref="A10" si="2">A9+1</f>
        <v>2</v>
      </c>
      <c r="B10" s="14">
        <f t="shared" si="1"/>
        <v>0</v>
      </c>
      <c r="C10" s="60"/>
      <c r="D10" s="37"/>
      <c r="E10" s="16"/>
      <c r="F10" s="17"/>
      <c r="G10" s="51"/>
      <c r="H10" s="19"/>
      <c r="I10" s="51"/>
      <c r="J10" s="34"/>
      <c r="K10" s="34"/>
      <c r="L10" s="35"/>
      <c r="M10" s="36"/>
      <c r="P10" s="45"/>
    </row>
    <row r="11" spans="1:16">
      <c r="A11" s="13">
        <f t="shared" ref="A11:A18" si="3">A10+1</f>
        <v>3</v>
      </c>
      <c r="B11" s="14">
        <f t="shared" ref="B11:B18" si="4">H11</f>
        <v>0</v>
      </c>
      <c r="C11" s="60"/>
      <c r="D11" s="37"/>
      <c r="E11" s="16"/>
      <c r="F11" s="17"/>
      <c r="G11" s="51"/>
      <c r="H11" s="19"/>
      <c r="I11" s="51"/>
      <c r="J11" s="34"/>
      <c r="K11" s="34"/>
      <c r="L11" s="35"/>
      <c r="M11" s="38"/>
      <c r="N11" s="46"/>
      <c r="O11" s="4"/>
      <c r="P11" s="45"/>
    </row>
    <row r="12" spans="1:16">
      <c r="A12" s="13">
        <f t="shared" si="3"/>
        <v>4</v>
      </c>
      <c r="B12" s="14">
        <f t="shared" si="4"/>
        <v>0</v>
      </c>
      <c r="C12" s="60"/>
      <c r="D12" s="37"/>
      <c r="E12" s="16"/>
      <c r="F12" s="17"/>
      <c r="G12" s="51"/>
      <c r="H12" s="19"/>
      <c r="I12" s="51"/>
      <c r="J12" s="34"/>
      <c r="K12" s="34"/>
      <c r="L12" s="35"/>
      <c r="M12" s="38"/>
      <c r="N12" s="46"/>
      <c r="O12" s="4"/>
      <c r="P12" s="45"/>
    </row>
    <row r="13" spans="1:16">
      <c r="A13" s="13">
        <f t="shared" si="3"/>
        <v>5</v>
      </c>
      <c r="B13" s="14">
        <f t="shared" si="4"/>
        <v>0</v>
      </c>
      <c r="C13" s="60"/>
      <c r="D13" s="37"/>
      <c r="E13" s="16"/>
      <c r="F13" s="17"/>
      <c r="G13" s="51"/>
      <c r="H13" s="19"/>
      <c r="I13" s="51"/>
      <c r="J13" s="34"/>
      <c r="K13" s="34"/>
      <c r="L13" s="35"/>
      <c r="M13" s="36"/>
      <c r="N13" s="46"/>
      <c r="O13" s="4"/>
    </row>
    <row r="14" spans="1:16">
      <c r="A14" s="13">
        <f t="shared" si="3"/>
        <v>6</v>
      </c>
      <c r="B14" s="14">
        <f t="shared" si="4"/>
        <v>0</v>
      </c>
      <c r="C14" s="60"/>
      <c r="D14" s="37"/>
      <c r="E14" s="16"/>
      <c r="F14" s="17"/>
      <c r="G14" s="51"/>
      <c r="H14" s="19"/>
      <c r="I14" s="51"/>
      <c r="J14" s="34"/>
      <c r="K14" s="34"/>
      <c r="L14" s="35"/>
      <c r="M14" s="36"/>
      <c r="N14" s="46"/>
      <c r="O14" s="4"/>
    </row>
    <row r="15" spans="1:16">
      <c r="A15" s="13">
        <f t="shared" si="3"/>
        <v>7</v>
      </c>
      <c r="B15" s="14">
        <f t="shared" si="4"/>
        <v>0</v>
      </c>
      <c r="C15" s="60"/>
      <c r="D15" s="37"/>
      <c r="E15" s="16"/>
      <c r="F15" s="17"/>
      <c r="G15" s="51"/>
      <c r="H15" s="19"/>
      <c r="I15" s="51"/>
      <c r="J15" s="34"/>
      <c r="K15" s="34"/>
      <c r="L15" s="35"/>
      <c r="M15" s="36"/>
      <c r="N15" s="46"/>
      <c r="O15" s="4"/>
    </row>
    <row r="16" spans="1:16">
      <c r="A16" s="13">
        <f t="shared" si="3"/>
        <v>8</v>
      </c>
      <c r="B16" s="14">
        <f t="shared" si="4"/>
        <v>0</v>
      </c>
      <c r="C16" s="60"/>
      <c r="D16" s="37"/>
      <c r="E16" s="16"/>
      <c r="F16" s="17"/>
      <c r="G16" s="51"/>
      <c r="H16" s="19"/>
      <c r="I16" s="51"/>
      <c r="J16" s="34"/>
      <c r="K16" s="34"/>
      <c r="L16" s="35"/>
      <c r="M16" s="36"/>
      <c r="N16" s="46"/>
      <c r="O16" s="4"/>
    </row>
    <row r="17" spans="1:15">
      <c r="A17" s="13">
        <f t="shared" si="3"/>
        <v>9</v>
      </c>
      <c r="B17" s="14">
        <f t="shared" si="4"/>
        <v>0</v>
      </c>
      <c r="C17" s="60"/>
      <c r="D17" s="37"/>
      <c r="E17" s="16"/>
      <c r="F17" s="17"/>
      <c r="G17" s="51"/>
      <c r="H17" s="19"/>
      <c r="I17" s="51"/>
      <c r="J17" s="34"/>
      <c r="K17" s="34"/>
      <c r="L17" s="35"/>
      <c r="M17" s="36"/>
      <c r="N17" s="46"/>
      <c r="O17" s="4"/>
    </row>
    <row r="18" spans="1:15">
      <c r="A18" s="13">
        <f t="shared" si="3"/>
        <v>10</v>
      </c>
      <c r="B18" s="14">
        <f t="shared" si="4"/>
        <v>0</v>
      </c>
      <c r="C18" s="60"/>
      <c r="D18" s="37"/>
      <c r="E18" s="16"/>
      <c r="F18" s="17"/>
      <c r="G18" s="51"/>
      <c r="H18" s="19"/>
      <c r="I18" s="51"/>
      <c r="J18" s="34"/>
      <c r="K18" s="34"/>
      <c r="L18" s="35"/>
      <c r="M18" s="36"/>
      <c r="N18" s="46"/>
      <c r="O18" s="4"/>
    </row>
    <row r="19" spans="1:15">
      <c r="A19" s="13"/>
      <c r="B19" s="14"/>
      <c r="D19" s="20"/>
      <c r="E19" s="21"/>
      <c r="F19" s="22"/>
      <c r="G19" s="23"/>
      <c r="H19" s="22"/>
      <c r="I19" s="23"/>
      <c r="J19" s="34"/>
      <c r="K19" s="34"/>
      <c r="L19" s="40"/>
      <c r="M19" s="41"/>
    </row>
    <row r="20" spans="1:15">
      <c r="A20" s="24" t="s">
        <v>7</v>
      </c>
      <c r="B20" s="25"/>
      <c r="C20" s="25"/>
      <c r="D20" s="25"/>
      <c r="E20" s="25"/>
      <c r="F20" s="26"/>
      <c r="G20" s="27"/>
      <c r="H20" s="26"/>
      <c r="I20" s="27"/>
      <c r="J20" s="27"/>
      <c r="K20" s="27"/>
      <c r="L20" s="43">
        <f>SUM(L9:L19)</f>
        <v>0</v>
      </c>
      <c r="M20" s="44"/>
    </row>
  </sheetData>
  <mergeCells count="11">
    <mergeCell ref="A5:A7"/>
    <mergeCell ref="B5:B7"/>
    <mergeCell ref="C5:C7"/>
    <mergeCell ref="D5:D7"/>
    <mergeCell ref="E5:E7"/>
    <mergeCell ref="L5:L7"/>
    <mergeCell ref="M5:M7"/>
    <mergeCell ref="F5:K5"/>
    <mergeCell ref="F6:G6"/>
    <mergeCell ref="H6:I6"/>
    <mergeCell ref="J6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>
      <pane xSplit="2" ySplit="7" topLeftCell="C8" activePane="bottomRight" state="frozen"/>
      <selection pane="topRight"/>
      <selection pane="bottomLeft"/>
      <selection pane="bottomRight" activeCell="Q8" sqref="Q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4" width="17.7109375" style="1" customWidth="1"/>
    <col min="5" max="5" width="15.28515625" style="1" customWidth="1"/>
    <col min="6" max="6" width="9.140625" style="2"/>
    <col min="7" max="7" width="9.140625" style="1"/>
    <col min="8" max="8" width="9.140625" style="2"/>
    <col min="9" max="9" width="9.140625" style="1"/>
    <col min="10" max="13" width="9.140625" style="3"/>
    <col min="14" max="15" width="10" style="1" customWidth="1"/>
    <col min="16" max="16" width="19.140625" style="4" customWidth="1"/>
    <col min="17" max="17" width="49" style="1" customWidth="1"/>
    <col min="18" max="18" width="9.140625" style="1"/>
    <col min="19" max="19" width="10.140625" style="1" customWidth="1"/>
    <col min="20" max="16384" width="9.140625" style="1"/>
  </cols>
  <sheetData>
    <row r="1" spans="1:20">
      <c r="B1" s="5"/>
      <c r="C1" s="6" t="s">
        <v>149</v>
      </c>
      <c r="D1" s="6"/>
      <c r="E1" s="5"/>
      <c r="F1" s="7"/>
      <c r="G1" s="5"/>
      <c r="H1" s="7"/>
      <c r="I1" s="5"/>
      <c r="J1" s="28"/>
      <c r="K1" s="28"/>
      <c r="L1" s="28"/>
      <c r="M1" s="28"/>
      <c r="N1" s="5"/>
      <c r="O1" s="5"/>
      <c r="P1" s="29"/>
    </row>
    <row r="2" spans="1:20">
      <c r="B2" s="5"/>
      <c r="C2" s="6" t="s">
        <v>295</v>
      </c>
      <c r="D2" s="6"/>
      <c r="E2" s="5"/>
      <c r="F2" s="7"/>
      <c r="G2" s="5"/>
      <c r="H2" s="7"/>
      <c r="I2" s="5"/>
      <c r="J2" s="28"/>
      <c r="K2" s="28"/>
      <c r="L2" s="28"/>
      <c r="M2" s="28"/>
      <c r="N2" s="5"/>
      <c r="O2" s="5"/>
      <c r="P2" s="30" t="s">
        <v>151</v>
      </c>
    </row>
    <row r="3" spans="1:20">
      <c r="B3" s="5"/>
      <c r="C3" s="6" t="e">
        <f>#REF!</f>
        <v>#REF!</v>
      </c>
      <c r="D3" s="6"/>
      <c r="E3" s="5"/>
      <c r="F3" s="7"/>
      <c r="G3" s="5"/>
      <c r="H3" s="7"/>
      <c r="I3" s="5"/>
      <c r="J3" s="28"/>
      <c r="K3" s="28"/>
      <c r="L3" s="28"/>
      <c r="M3" s="28"/>
      <c r="N3" s="5"/>
      <c r="O3" s="5"/>
      <c r="P3" s="29"/>
    </row>
    <row r="4" spans="1:20">
      <c r="B4" s="8"/>
      <c r="C4" s="8" t="e">
        <f>#REF!</f>
        <v>#REF!</v>
      </c>
      <c r="D4" s="47"/>
      <c r="E4" s="9"/>
      <c r="F4" s="7"/>
      <c r="G4" s="5"/>
      <c r="H4" s="7"/>
      <c r="I4" s="5"/>
      <c r="J4" s="28"/>
      <c r="K4" s="28"/>
      <c r="L4" s="28"/>
      <c r="M4" s="28"/>
      <c r="N4" s="5"/>
      <c r="O4" s="5"/>
      <c r="P4" s="29" t="s">
        <v>152</v>
      </c>
    </row>
    <row r="5" spans="1:20" ht="15.75" customHeight="1">
      <c r="A5" s="676" t="s">
        <v>107</v>
      </c>
      <c r="B5" s="675" t="s">
        <v>108</v>
      </c>
      <c r="C5" s="675" t="s">
        <v>292</v>
      </c>
      <c r="D5" s="675" t="s">
        <v>296</v>
      </c>
      <c r="E5" s="675" t="s">
        <v>293</v>
      </c>
      <c r="F5" s="662" t="s">
        <v>198</v>
      </c>
      <c r="G5" s="663"/>
      <c r="H5" s="663"/>
      <c r="I5" s="663"/>
      <c r="J5" s="663"/>
      <c r="K5" s="663"/>
      <c r="L5" s="663"/>
      <c r="M5" s="663"/>
      <c r="N5" s="663"/>
      <c r="O5" s="663"/>
      <c r="P5" s="732" t="s">
        <v>157</v>
      </c>
      <c r="Q5" s="673" t="s">
        <v>199</v>
      </c>
    </row>
    <row r="6" spans="1:20" ht="15.75" customHeight="1">
      <c r="A6" s="660"/>
      <c r="B6" s="657"/>
      <c r="C6" s="657"/>
      <c r="D6" s="657"/>
      <c r="E6" s="657"/>
      <c r="F6" s="671" t="s">
        <v>153</v>
      </c>
      <c r="G6" s="672"/>
      <c r="H6" s="671" t="s">
        <v>154</v>
      </c>
      <c r="I6" s="723"/>
      <c r="J6" s="735" t="s">
        <v>153</v>
      </c>
      <c r="K6" s="736"/>
      <c r="L6" s="735" t="s">
        <v>154</v>
      </c>
      <c r="M6" s="737"/>
      <c r="N6" s="671" t="s">
        <v>156</v>
      </c>
      <c r="O6" s="672"/>
      <c r="P6" s="733"/>
      <c r="Q6" s="722"/>
    </row>
    <row r="7" spans="1:20" ht="33.75" customHeight="1">
      <c r="A7" s="677"/>
      <c r="B7" s="678"/>
      <c r="C7" s="678"/>
      <c r="D7" s="678"/>
      <c r="E7" s="678"/>
      <c r="F7" s="12" t="s">
        <v>108</v>
      </c>
      <c r="G7" s="11" t="s">
        <v>160</v>
      </c>
      <c r="H7" s="12" t="s">
        <v>108</v>
      </c>
      <c r="I7" s="11" t="s">
        <v>160</v>
      </c>
      <c r="J7" s="31" t="s">
        <v>297</v>
      </c>
      <c r="K7" s="31" t="s">
        <v>298</v>
      </c>
      <c r="L7" s="31" t="s">
        <v>297</v>
      </c>
      <c r="M7" s="31" t="s">
        <v>298</v>
      </c>
      <c r="N7" s="11" t="s">
        <v>289</v>
      </c>
      <c r="O7" s="11" t="s">
        <v>290</v>
      </c>
      <c r="P7" s="734"/>
      <c r="Q7" s="674"/>
    </row>
    <row r="8" spans="1:20" ht="8.25" customHeight="1">
      <c r="A8" s="48"/>
      <c r="B8" s="49"/>
      <c r="C8" s="49"/>
      <c r="D8" s="49"/>
      <c r="E8" s="49"/>
      <c r="F8" s="50"/>
      <c r="G8" s="49"/>
      <c r="H8" s="50"/>
      <c r="I8" s="49"/>
      <c r="J8" s="53"/>
      <c r="K8" s="53"/>
      <c r="L8" s="53"/>
      <c r="M8" s="53"/>
      <c r="N8" s="49"/>
      <c r="O8" s="49"/>
      <c r="P8" s="54"/>
      <c r="Q8" s="59"/>
    </row>
    <row r="9" spans="1:20" ht="15.6" customHeight="1">
      <c r="A9" s="13">
        <f>A7+1</f>
        <v>1</v>
      </c>
      <c r="B9" s="14">
        <f t="shared" ref="B9:B23" si="0">H9</f>
        <v>0</v>
      </c>
      <c r="C9" s="37"/>
      <c r="D9" s="37"/>
      <c r="E9" s="16"/>
      <c r="F9" s="17"/>
      <c r="G9" s="51"/>
      <c r="H9" s="19"/>
      <c r="I9" s="51"/>
      <c r="J9" s="55"/>
      <c r="K9" s="55"/>
      <c r="L9" s="55"/>
      <c r="M9" s="55"/>
      <c r="N9" s="34"/>
      <c r="O9" s="34"/>
      <c r="P9" s="35">
        <f t="shared" ref="P9:P23" si="1">O9-N9</f>
        <v>0</v>
      </c>
      <c r="Q9" s="36"/>
      <c r="T9" s="45"/>
    </row>
    <row r="10" spans="1:20">
      <c r="A10" s="13">
        <f t="shared" ref="A10:A23" si="2">A9+1</f>
        <v>2</v>
      </c>
      <c r="B10" s="14">
        <f t="shared" si="0"/>
        <v>0</v>
      </c>
      <c r="C10" s="16"/>
      <c r="D10" s="16"/>
      <c r="E10" s="37"/>
      <c r="F10" s="17"/>
      <c r="G10" s="52"/>
      <c r="H10" s="17"/>
      <c r="I10" s="56"/>
      <c r="J10" s="57"/>
      <c r="K10" s="57"/>
      <c r="L10" s="57"/>
      <c r="M10" s="57"/>
      <c r="N10" s="37"/>
      <c r="O10" s="37"/>
      <c r="P10" s="35">
        <f t="shared" si="1"/>
        <v>0</v>
      </c>
      <c r="Q10" s="36"/>
      <c r="T10" s="45"/>
    </row>
    <row r="11" spans="1:20">
      <c r="A11" s="13">
        <f t="shared" si="2"/>
        <v>3</v>
      </c>
      <c r="B11" s="14">
        <f t="shared" si="0"/>
        <v>0</v>
      </c>
      <c r="C11" s="16"/>
      <c r="D11" s="16"/>
      <c r="E11" s="16"/>
      <c r="F11" s="17"/>
      <c r="G11" s="52"/>
      <c r="H11" s="17"/>
      <c r="I11" s="51"/>
      <c r="J11" s="58"/>
      <c r="K11" s="57"/>
      <c r="L11" s="57"/>
      <c r="M11" s="57"/>
      <c r="N11" s="37"/>
      <c r="O11" s="37"/>
      <c r="P11" s="35">
        <f t="shared" si="1"/>
        <v>0</v>
      </c>
      <c r="Q11" s="36"/>
      <c r="R11" s="46"/>
      <c r="S11" s="4"/>
      <c r="T11" s="45"/>
    </row>
    <row r="12" spans="1:20">
      <c r="A12" s="13">
        <f t="shared" si="2"/>
        <v>4</v>
      </c>
      <c r="B12" s="14">
        <f t="shared" si="0"/>
        <v>0</v>
      </c>
      <c r="C12" s="16"/>
      <c r="D12" s="16"/>
      <c r="E12" s="16"/>
      <c r="F12" s="17"/>
      <c r="G12" s="52"/>
      <c r="H12" s="17"/>
      <c r="I12" s="51"/>
      <c r="J12" s="58"/>
      <c r="K12" s="57"/>
      <c r="L12" s="57"/>
      <c r="M12" s="57"/>
      <c r="N12" s="37"/>
      <c r="O12" s="37"/>
      <c r="P12" s="35">
        <f t="shared" si="1"/>
        <v>0</v>
      </c>
      <c r="Q12" s="36"/>
      <c r="R12" s="46"/>
      <c r="S12" s="4"/>
      <c r="T12" s="45"/>
    </row>
    <row r="13" spans="1:20">
      <c r="A13" s="13">
        <f t="shared" si="2"/>
        <v>5</v>
      </c>
      <c r="B13" s="14">
        <f t="shared" si="0"/>
        <v>0</v>
      </c>
      <c r="C13" s="15"/>
      <c r="D13" s="16"/>
      <c r="E13" s="16"/>
      <c r="F13" s="17"/>
      <c r="G13" s="51"/>
      <c r="H13" s="19"/>
      <c r="I13" s="51"/>
      <c r="J13" s="58"/>
      <c r="K13" s="57"/>
      <c r="L13" s="58"/>
      <c r="M13" s="57"/>
      <c r="N13" s="37"/>
      <c r="O13" s="37"/>
      <c r="P13" s="35">
        <f t="shared" si="1"/>
        <v>0</v>
      </c>
      <c r="Q13" s="36"/>
      <c r="R13" s="46"/>
      <c r="S13" s="4"/>
    </row>
    <row r="14" spans="1:20">
      <c r="A14" s="13">
        <f t="shared" si="2"/>
        <v>6</v>
      </c>
      <c r="B14" s="14">
        <f t="shared" si="0"/>
        <v>0</v>
      </c>
      <c r="C14" s="15"/>
      <c r="D14" s="37"/>
      <c r="E14" s="16"/>
      <c r="F14" s="17"/>
      <c r="G14" s="51"/>
      <c r="H14" s="19"/>
      <c r="I14" s="51"/>
      <c r="J14" s="58"/>
      <c r="K14" s="58"/>
      <c r="L14" s="58"/>
      <c r="M14" s="58"/>
      <c r="N14" s="37"/>
      <c r="O14" s="37"/>
      <c r="P14" s="35">
        <f t="shared" si="1"/>
        <v>0</v>
      </c>
      <c r="Q14" s="36"/>
      <c r="R14" s="46"/>
      <c r="S14" s="4"/>
    </row>
    <row r="15" spans="1:20">
      <c r="A15" s="13">
        <f t="shared" si="2"/>
        <v>7</v>
      </c>
      <c r="B15" s="14">
        <f t="shared" si="0"/>
        <v>0</v>
      </c>
      <c r="C15" s="15"/>
      <c r="D15" s="37"/>
      <c r="E15" s="16"/>
      <c r="F15" s="17"/>
      <c r="G15" s="51"/>
      <c r="H15" s="19"/>
      <c r="I15" s="51"/>
      <c r="J15" s="58"/>
      <c r="K15" s="58"/>
      <c r="L15" s="58"/>
      <c r="M15" s="58"/>
      <c r="N15" s="37"/>
      <c r="O15" s="37"/>
      <c r="P15" s="35">
        <f t="shared" si="1"/>
        <v>0</v>
      </c>
      <c r="Q15" s="36"/>
      <c r="R15" s="46"/>
      <c r="S15" s="4"/>
    </row>
    <row r="16" spans="1:20">
      <c r="A16" s="13">
        <f t="shared" si="2"/>
        <v>8</v>
      </c>
      <c r="B16" s="14">
        <f t="shared" si="0"/>
        <v>0</v>
      </c>
      <c r="C16" s="15"/>
      <c r="D16" s="37"/>
      <c r="E16" s="37"/>
      <c r="F16" s="19"/>
      <c r="G16" s="51"/>
      <c r="H16" s="19"/>
      <c r="I16" s="51"/>
      <c r="J16" s="55"/>
      <c r="K16" s="55"/>
      <c r="L16" s="55"/>
      <c r="M16" s="55"/>
      <c r="N16" s="37"/>
      <c r="O16" s="37"/>
      <c r="P16" s="35">
        <f t="shared" si="1"/>
        <v>0</v>
      </c>
      <c r="Q16" s="36"/>
      <c r="R16" s="46"/>
      <c r="S16" s="4"/>
    </row>
    <row r="17" spans="1:19">
      <c r="A17" s="13">
        <f t="shared" si="2"/>
        <v>9</v>
      </c>
      <c r="B17" s="14">
        <f t="shared" si="0"/>
        <v>0</v>
      </c>
      <c r="C17" s="15"/>
      <c r="D17" s="16"/>
      <c r="E17" s="16"/>
      <c r="F17" s="17"/>
      <c r="G17" s="51"/>
      <c r="H17" s="19"/>
      <c r="I17" s="51"/>
      <c r="J17" s="55"/>
      <c r="K17" s="55"/>
      <c r="L17" s="55"/>
      <c r="M17" s="55"/>
      <c r="N17" s="37"/>
      <c r="O17" s="37"/>
      <c r="P17" s="35">
        <f t="shared" si="1"/>
        <v>0</v>
      </c>
      <c r="Q17" s="36"/>
      <c r="R17" s="46"/>
      <c r="S17" s="4"/>
    </row>
    <row r="18" spans="1:19">
      <c r="A18" s="13">
        <f t="shared" si="2"/>
        <v>10</v>
      </c>
      <c r="B18" s="14">
        <f t="shared" si="0"/>
        <v>0</v>
      </c>
      <c r="C18" s="15"/>
      <c r="D18" s="37"/>
      <c r="E18" s="16"/>
      <c r="F18" s="17"/>
      <c r="G18" s="51"/>
      <c r="H18" s="19"/>
      <c r="I18" s="51"/>
      <c r="J18" s="58"/>
      <c r="K18" s="58"/>
      <c r="L18" s="58"/>
      <c r="M18" s="58"/>
      <c r="N18" s="37"/>
      <c r="O18" s="37"/>
      <c r="P18" s="35">
        <f t="shared" si="1"/>
        <v>0</v>
      </c>
      <c r="Q18" s="36"/>
      <c r="R18" s="46"/>
      <c r="S18" s="4"/>
    </row>
    <row r="19" spans="1:19">
      <c r="A19" s="13">
        <f t="shared" si="2"/>
        <v>11</v>
      </c>
      <c r="B19" s="14">
        <f t="shared" si="0"/>
        <v>0</v>
      </c>
      <c r="C19" s="15"/>
      <c r="D19" s="37"/>
      <c r="E19" s="16"/>
      <c r="F19" s="17"/>
      <c r="G19" s="51"/>
      <c r="H19" s="19"/>
      <c r="I19" s="51"/>
      <c r="J19" s="58"/>
      <c r="K19" s="58"/>
      <c r="L19" s="58"/>
      <c r="M19" s="58"/>
      <c r="N19" s="37"/>
      <c r="O19" s="37"/>
      <c r="P19" s="35">
        <f t="shared" si="1"/>
        <v>0</v>
      </c>
      <c r="Q19" s="36"/>
      <c r="R19" s="46"/>
      <c r="S19" s="4"/>
    </row>
    <row r="20" spans="1:19">
      <c r="A20" s="13">
        <f t="shared" si="2"/>
        <v>12</v>
      </c>
      <c r="B20" s="14">
        <f t="shared" si="0"/>
        <v>0</v>
      </c>
      <c r="C20" s="15"/>
      <c r="D20" s="37"/>
      <c r="E20" s="16"/>
      <c r="F20" s="17"/>
      <c r="G20" s="51"/>
      <c r="H20" s="19"/>
      <c r="I20" s="51"/>
      <c r="J20" s="58"/>
      <c r="K20" s="58"/>
      <c r="L20" s="58"/>
      <c r="M20" s="58"/>
      <c r="N20" s="37"/>
      <c r="O20" s="37"/>
      <c r="P20" s="35">
        <f t="shared" si="1"/>
        <v>0</v>
      </c>
      <c r="Q20" s="36"/>
      <c r="R20" s="46"/>
      <c r="S20" s="4"/>
    </row>
    <row r="21" spans="1:19">
      <c r="A21" s="13">
        <f t="shared" si="2"/>
        <v>13</v>
      </c>
      <c r="B21" s="14">
        <f t="shared" si="0"/>
        <v>0</v>
      </c>
      <c r="C21" s="15"/>
      <c r="D21" s="37"/>
      <c r="E21" s="16"/>
      <c r="F21" s="17"/>
      <c r="G21" s="51"/>
      <c r="H21" s="19"/>
      <c r="I21" s="51"/>
      <c r="J21" s="58"/>
      <c r="K21" s="58"/>
      <c r="L21" s="58"/>
      <c r="M21" s="58"/>
      <c r="N21" s="37"/>
      <c r="O21" s="37"/>
      <c r="P21" s="35">
        <f t="shared" si="1"/>
        <v>0</v>
      </c>
      <c r="Q21" s="36"/>
      <c r="R21" s="46"/>
      <c r="S21" s="4"/>
    </row>
    <row r="22" spans="1:19">
      <c r="A22" s="13">
        <f t="shared" si="2"/>
        <v>14</v>
      </c>
      <c r="B22" s="14">
        <f t="shared" si="0"/>
        <v>0</v>
      </c>
      <c r="C22" s="15"/>
      <c r="D22" s="37"/>
      <c r="E22" s="16"/>
      <c r="F22" s="17"/>
      <c r="G22" s="51"/>
      <c r="H22" s="19"/>
      <c r="I22" s="51"/>
      <c r="J22" s="58"/>
      <c r="K22" s="58"/>
      <c r="L22" s="58"/>
      <c r="M22" s="58"/>
      <c r="N22" s="37"/>
      <c r="O22" s="37"/>
      <c r="P22" s="35">
        <f t="shared" si="1"/>
        <v>0</v>
      </c>
      <c r="Q22" s="36"/>
      <c r="R22" s="46"/>
      <c r="S22" s="4"/>
    </row>
    <row r="23" spans="1:19">
      <c r="A23" s="13">
        <f t="shared" si="2"/>
        <v>15</v>
      </c>
      <c r="B23" s="14">
        <f t="shared" si="0"/>
        <v>0</v>
      </c>
      <c r="C23" s="15"/>
      <c r="D23" s="37"/>
      <c r="E23" s="16"/>
      <c r="F23" s="17"/>
      <c r="G23" s="51"/>
      <c r="H23" s="19"/>
      <c r="I23" s="51"/>
      <c r="J23" s="55"/>
      <c r="K23" s="55"/>
      <c r="L23" s="55"/>
      <c r="M23" s="55"/>
      <c r="N23" s="37"/>
      <c r="O23" s="37"/>
      <c r="P23" s="35">
        <f t="shared" si="1"/>
        <v>0</v>
      </c>
      <c r="Q23" s="36"/>
      <c r="R23" s="46"/>
      <c r="S23" s="4"/>
    </row>
    <row r="24" spans="1:19">
      <c r="A24" s="13"/>
      <c r="B24" s="14"/>
      <c r="C24" s="20"/>
      <c r="D24" s="20"/>
      <c r="E24" s="21"/>
      <c r="F24" s="22"/>
      <c r="G24" s="23"/>
      <c r="H24" s="22"/>
      <c r="I24" s="23"/>
      <c r="J24" s="39"/>
      <c r="K24" s="39"/>
      <c r="L24" s="39"/>
      <c r="M24" s="39"/>
      <c r="N24" s="34"/>
      <c r="O24" s="34"/>
      <c r="P24" s="40"/>
      <c r="Q24" s="41"/>
    </row>
    <row r="25" spans="1:19">
      <c r="A25" s="24" t="s">
        <v>7</v>
      </c>
      <c r="B25" s="25"/>
      <c r="C25" s="25"/>
      <c r="D25" s="25"/>
      <c r="E25" s="25"/>
      <c r="F25" s="26"/>
      <c r="G25" s="27"/>
      <c r="H25" s="26"/>
      <c r="I25" s="27"/>
      <c r="J25" s="42"/>
      <c r="K25" s="42"/>
      <c r="L25" s="42"/>
      <c r="M25" s="42"/>
      <c r="N25" s="27"/>
      <c r="O25" s="27"/>
      <c r="P25" s="43">
        <f>SUM(P9:P24)</f>
        <v>0</v>
      </c>
      <c r="Q25" s="44"/>
    </row>
  </sheetData>
  <mergeCells count="13">
    <mergeCell ref="P5:P7"/>
    <mergeCell ref="Q5:Q7"/>
    <mergeCell ref="A5:A7"/>
    <mergeCell ref="B5:B7"/>
    <mergeCell ref="C5:C7"/>
    <mergeCell ref="D5:D7"/>
    <mergeCell ref="E5:E7"/>
    <mergeCell ref="F5:O5"/>
    <mergeCell ref="F6:G6"/>
    <mergeCell ref="H6:I6"/>
    <mergeCell ref="J6:K6"/>
    <mergeCell ref="L6:M6"/>
    <mergeCell ref="N6:O6"/>
  </mergeCells>
  <hyperlinks>
    <hyperlink ref="P2" location="'Summary sales'!A1" display="SUMMARY"/>
  </hyperlinks>
  <pageMargins left="0.7" right="0.7" top="0.75" bottom="0.75" header="0.3" footer="0.3"/>
  <pageSetup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workbookViewId="0">
      <pane xSplit="2" ySplit="7" topLeftCell="C8" activePane="bottomRight" state="frozen"/>
      <selection pane="topRight"/>
      <selection pane="bottomLeft"/>
      <selection pane="bottomRight" activeCell="N16" sqref="N1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3" width="17.7109375" style="1" customWidth="1"/>
    <col min="4" max="4" width="15.28515625" style="1" customWidth="1"/>
    <col min="5" max="5" width="9.140625" style="2"/>
    <col min="6" max="6" width="9.140625" style="1"/>
    <col min="7" max="7" width="9.140625" style="2"/>
    <col min="8" max="8" width="9.140625" style="1"/>
    <col min="9" max="12" width="9.140625" style="3"/>
    <col min="13" max="14" width="10" style="1" customWidth="1"/>
    <col min="15" max="15" width="19.140625" style="4" customWidth="1"/>
    <col min="16" max="16" width="49" style="1" customWidth="1"/>
    <col min="17" max="16384" width="9.140625" style="1"/>
  </cols>
  <sheetData>
    <row r="1" spans="1:19">
      <c r="B1" s="5"/>
      <c r="C1" s="6" t="s">
        <v>149</v>
      </c>
      <c r="D1" s="5"/>
      <c r="E1" s="7"/>
      <c r="F1" s="5"/>
      <c r="G1" s="7"/>
      <c r="H1" s="5"/>
      <c r="I1" s="28"/>
      <c r="J1" s="28"/>
      <c r="K1" s="28"/>
      <c r="L1" s="28"/>
      <c r="M1" s="5"/>
      <c r="N1" s="5"/>
      <c r="O1" s="29"/>
    </row>
    <row r="2" spans="1:19">
      <c r="B2" s="5"/>
      <c r="C2" s="6" t="s">
        <v>299</v>
      </c>
      <c r="D2" s="5"/>
      <c r="E2" s="7"/>
      <c r="F2" s="5"/>
      <c r="G2" s="7"/>
      <c r="H2" s="5"/>
      <c r="I2" s="28"/>
      <c r="J2" s="28"/>
      <c r="K2" s="28"/>
      <c r="L2" s="28"/>
      <c r="M2" s="5"/>
      <c r="N2" s="5"/>
      <c r="O2" s="30" t="s">
        <v>151</v>
      </c>
    </row>
    <row r="3" spans="1:19">
      <c r="B3" s="5"/>
      <c r="C3" s="6" t="e">
        <f>#REF!</f>
        <v>#REF!</v>
      </c>
      <c r="D3" s="5"/>
      <c r="E3" s="7"/>
      <c r="F3" s="5"/>
      <c r="G3" s="7"/>
      <c r="H3" s="5"/>
      <c r="I3" s="28"/>
      <c r="J3" s="28"/>
      <c r="K3" s="28"/>
      <c r="L3" s="28"/>
      <c r="M3" s="5"/>
      <c r="N3" s="5"/>
      <c r="O3" s="29"/>
    </row>
    <row r="4" spans="1:19">
      <c r="B4" s="8"/>
      <c r="C4" s="8" t="e">
        <f>#REF!</f>
        <v>#REF!</v>
      </c>
      <c r="D4" s="9"/>
      <c r="E4" s="7"/>
      <c r="F4" s="5"/>
      <c r="G4" s="7"/>
      <c r="H4" s="5"/>
      <c r="I4" s="28"/>
      <c r="J4" s="28"/>
      <c r="K4" s="28"/>
      <c r="L4" s="28"/>
      <c r="M4" s="5"/>
      <c r="N4" s="5"/>
      <c r="O4" s="29" t="s">
        <v>152</v>
      </c>
    </row>
    <row r="5" spans="1:19" ht="15.75" customHeight="1">
      <c r="A5" s="676" t="s">
        <v>107</v>
      </c>
      <c r="B5" s="675" t="s">
        <v>108</v>
      </c>
      <c r="C5" s="675" t="s">
        <v>292</v>
      </c>
      <c r="D5" s="675" t="s">
        <v>293</v>
      </c>
      <c r="E5" s="662" t="s">
        <v>198</v>
      </c>
      <c r="F5" s="663"/>
      <c r="G5" s="663"/>
      <c r="H5" s="663"/>
      <c r="I5" s="663"/>
      <c r="J5" s="663"/>
      <c r="K5" s="663"/>
      <c r="L5" s="663"/>
      <c r="M5" s="663"/>
      <c r="N5" s="663"/>
      <c r="O5" s="732" t="s">
        <v>157</v>
      </c>
      <c r="P5" s="673" t="s">
        <v>199</v>
      </c>
    </row>
    <row r="6" spans="1:19" ht="15.75" customHeight="1">
      <c r="A6" s="660"/>
      <c r="B6" s="657"/>
      <c r="C6" s="657"/>
      <c r="D6" s="657"/>
      <c r="E6" s="671" t="s">
        <v>153</v>
      </c>
      <c r="F6" s="672"/>
      <c r="G6" s="671" t="s">
        <v>154</v>
      </c>
      <c r="H6" s="723"/>
      <c r="I6" s="735" t="s">
        <v>153</v>
      </c>
      <c r="J6" s="736"/>
      <c r="K6" s="735" t="s">
        <v>154</v>
      </c>
      <c r="L6" s="737"/>
      <c r="M6" s="671" t="s">
        <v>156</v>
      </c>
      <c r="N6" s="672"/>
      <c r="O6" s="733"/>
      <c r="P6" s="722"/>
    </row>
    <row r="7" spans="1:19" ht="33.75" customHeight="1">
      <c r="A7" s="677"/>
      <c r="B7" s="678"/>
      <c r="C7" s="678"/>
      <c r="D7" s="678"/>
      <c r="E7" s="12" t="s">
        <v>108</v>
      </c>
      <c r="F7" s="11" t="s">
        <v>160</v>
      </c>
      <c r="G7" s="12" t="s">
        <v>108</v>
      </c>
      <c r="H7" s="11" t="s">
        <v>160</v>
      </c>
      <c r="I7" s="31" t="s">
        <v>297</v>
      </c>
      <c r="J7" s="31" t="s">
        <v>298</v>
      </c>
      <c r="K7" s="31" t="s">
        <v>297</v>
      </c>
      <c r="L7" s="31" t="s">
        <v>298</v>
      </c>
      <c r="M7" s="11" t="s">
        <v>289</v>
      </c>
      <c r="N7" s="11" t="s">
        <v>290</v>
      </c>
      <c r="O7" s="734"/>
      <c r="P7" s="674"/>
    </row>
    <row r="8" spans="1:19" ht="15.6" customHeight="1">
      <c r="A8" s="13">
        <f t="shared" ref="A8:A17" si="0">A7+1</f>
        <v>1</v>
      </c>
      <c r="B8" s="14">
        <f t="shared" ref="B8" si="1">G8</f>
        <v>0</v>
      </c>
      <c r="C8" s="15"/>
      <c r="D8" s="16"/>
      <c r="E8" s="17"/>
      <c r="F8" s="18"/>
      <c r="G8" s="19"/>
      <c r="H8" s="18"/>
      <c r="I8" s="33"/>
      <c r="J8" s="33"/>
      <c r="K8" s="33"/>
      <c r="L8" s="33"/>
      <c r="M8" s="34"/>
      <c r="N8" s="34"/>
      <c r="O8" s="35">
        <f t="shared" ref="O8:O17" si="2">N8-M8</f>
        <v>0</v>
      </c>
      <c r="P8" s="36"/>
      <c r="S8" s="45"/>
    </row>
    <row r="9" spans="1:19">
      <c r="A9" s="13">
        <f t="shared" si="0"/>
        <v>2</v>
      </c>
      <c r="B9" s="14">
        <f t="shared" ref="B9:B17" si="3">G9</f>
        <v>0</v>
      </c>
      <c r="C9" s="15"/>
      <c r="D9" s="16"/>
      <c r="E9" s="17"/>
      <c r="F9" s="18"/>
      <c r="G9" s="19"/>
      <c r="H9" s="18"/>
      <c r="I9" s="33"/>
      <c r="J9" s="33"/>
      <c r="K9" s="33"/>
      <c r="L9" s="33"/>
      <c r="M9" s="37"/>
      <c r="N9" s="37"/>
      <c r="O9" s="35">
        <f t="shared" si="2"/>
        <v>0</v>
      </c>
      <c r="P9" s="36"/>
      <c r="S9" s="45"/>
    </row>
    <row r="10" spans="1:19">
      <c r="A10" s="13">
        <f t="shared" si="0"/>
        <v>3</v>
      </c>
      <c r="B10" s="14">
        <f t="shared" si="3"/>
        <v>0</v>
      </c>
      <c r="C10" s="15"/>
      <c r="D10" s="16"/>
      <c r="E10" s="17"/>
      <c r="F10" s="18"/>
      <c r="G10" s="19"/>
      <c r="H10" s="18"/>
      <c r="I10" s="33"/>
      <c r="J10" s="33"/>
      <c r="K10" s="33"/>
      <c r="L10" s="33"/>
      <c r="M10" s="37"/>
      <c r="N10" s="37"/>
      <c r="O10" s="35">
        <f t="shared" si="2"/>
        <v>0</v>
      </c>
      <c r="P10" s="38"/>
      <c r="Q10" s="46"/>
      <c r="R10" s="4"/>
      <c r="S10" s="45"/>
    </row>
    <row r="11" spans="1:19">
      <c r="A11" s="13">
        <f t="shared" si="0"/>
        <v>4</v>
      </c>
      <c r="B11" s="14">
        <f t="shared" si="3"/>
        <v>0</v>
      </c>
      <c r="C11" s="15"/>
      <c r="D11" s="16"/>
      <c r="E11" s="17"/>
      <c r="F11" s="18"/>
      <c r="G11" s="19"/>
      <c r="H11" s="18"/>
      <c r="I11" s="33"/>
      <c r="J11" s="33"/>
      <c r="K11" s="33"/>
      <c r="L11" s="33"/>
      <c r="M11" s="37"/>
      <c r="N11" s="37"/>
      <c r="O11" s="35">
        <f t="shared" si="2"/>
        <v>0</v>
      </c>
      <c r="P11" s="38"/>
      <c r="Q11" s="46"/>
      <c r="R11" s="4"/>
      <c r="S11" s="45"/>
    </row>
    <row r="12" spans="1:19">
      <c r="A12" s="13">
        <f t="shared" si="0"/>
        <v>5</v>
      </c>
      <c r="B12" s="14">
        <f t="shared" si="3"/>
        <v>0</v>
      </c>
      <c r="C12" s="15"/>
      <c r="D12" s="16"/>
      <c r="E12" s="17"/>
      <c r="F12" s="18"/>
      <c r="G12" s="19"/>
      <c r="H12" s="18"/>
      <c r="I12" s="33"/>
      <c r="J12" s="33"/>
      <c r="K12" s="33"/>
      <c r="L12" s="33"/>
      <c r="M12" s="37"/>
      <c r="N12" s="37"/>
      <c r="O12" s="35">
        <f t="shared" si="2"/>
        <v>0</v>
      </c>
      <c r="P12" s="36"/>
      <c r="Q12" s="46"/>
      <c r="R12" s="4"/>
    </row>
    <row r="13" spans="1:19">
      <c r="A13" s="13">
        <f t="shared" si="0"/>
        <v>6</v>
      </c>
      <c r="B13" s="14">
        <f t="shared" si="3"/>
        <v>0</v>
      </c>
      <c r="C13" s="15"/>
      <c r="D13" s="16"/>
      <c r="E13" s="17"/>
      <c r="F13" s="18"/>
      <c r="G13" s="19"/>
      <c r="H13" s="18"/>
      <c r="I13" s="33"/>
      <c r="J13" s="33"/>
      <c r="K13" s="33"/>
      <c r="L13" s="33"/>
      <c r="M13" s="37"/>
      <c r="N13" s="37"/>
      <c r="O13" s="35">
        <f t="shared" si="2"/>
        <v>0</v>
      </c>
      <c r="P13" s="36"/>
      <c r="Q13" s="46"/>
      <c r="R13" s="4"/>
    </row>
    <row r="14" spans="1:19">
      <c r="A14" s="13">
        <f t="shared" si="0"/>
        <v>7</v>
      </c>
      <c r="B14" s="14">
        <f t="shared" si="3"/>
        <v>0</v>
      </c>
      <c r="C14" s="15"/>
      <c r="D14" s="16"/>
      <c r="E14" s="17"/>
      <c r="F14" s="18"/>
      <c r="G14" s="19"/>
      <c r="H14" s="18"/>
      <c r="I14" s="33"/>
      <c r="J14" s="33"/>
      <c r="K14" s="33"/>
      <c r="L14" s="33"/>
      <c r="M14" s="37"/>
      <c r="N14" s="37"/>
      <c r="O14" s="35">
        <f t="shared" si="2"/>
        <v>0</v>
      </c>
      <c r="P14" s="36"/>
      <c r="Q14" s="46"/>
      <c r="R14" s="4"/>
    </row>
    <row r="15" spans="1:19">
      <c r="A15" s="13">
        <f t="shared" si="0"/>
        <v>8</v>
      </c>
      <c r="B15" s="14">
        <f t="shared" si="3"/>
        <v>0</v>
      </c>
      <c r="C15" s="15"/>
      <c r="D15" s="16"/>
      <c r="E15" s="17"/>
      <c r="F15" s="18"/>
      <c r="G15" s="19"/>
      <c r="H15" s="18"/>
      <c r="I15" s="33"/>
      <c r="J15" s="33"/>
      <c r="K15" s="33"/>
      <c r="L15" s="33"/>
      <c r="M15" s="37"/>
      <c r="N15" s="37"/>
      <c r="O15" s="35">
        <f t="shared" si="2"/>
        <v>0</v>
      </c>
      <c r="P15" s="36"/>
      <c r="Q15" s="46"/>
      <c r="R15" s="4"/>
    </row>
    <row r="16" spans="1:19">
      <c r="A16" s="13">
        <f t="shared" si="0"/>
        <v>9</v>
      </c>
      <c r="B16" s="14">
        <f t="shared" si="3"/>
        <v>0</v>
      </c>
      <c r="C16" s="15"/>
      <c r="D16" s="16"/>
      <c r="E16" s="17"/>
      <c r="F16" s="18"/>
      <c r="G16" s="19"/>
      <c r="H16" s="18"/>
      <c r="I16" s="33"/>
      <c r="J16" s="33"/>
      <c r="K16" s="33"/>
      <c r="L16" s="33"/>
      <c r="M16" s="37"/>
      <c r="N16" s="37"/>
      <c r="O16" s="35">
        <f t="shared" si="2"/>
        <v>0</v>
      </c>
      <c r="P16" s="36"/>
      <c r="Q16" s="46"/>
      <c r="R16" s="4"/>
    </row>
    <row r="17" spans="1:18">
      <c r="A17" s="13">
        <f t="shared" si="0"/>
        <v>10</v>
      </c>
      <c r="B17" s="14">
        <f t="shared" si="3"/>
        <v>0</v>
      </c>
      <c r="C17" s="15"/>
      <c r="D17" s="16"/>
      <c r="E17" s="17"/>
      <c r="F17" s="18"/>
      <c r="G17" s="19"/>
      <c r="H17" s="18"/>
      <c r="I17" s="33"/>
      <c r="J17" s="33"/>
      <c r="K17" s="33"/>
      <c r="L17" s="33"/>
      <c r="M17" s="37"/>
      <c r="N17" s="37"/>
      <c r="O17" s="35">
        <f t="shared" si="2"/>
        <v>0</v>
      </c>
      <c r="P17" s="36"/>
      <c r="Q17" s="46"/>
      <c r="R17" s="4"/>
    </row>
    <row r="18" spans="1:18">
      <c r="A18" s="13"/>
      <c r="B18" s="14"/>
      <c r="C18" s="20"/>
      <c r="D18" s="21"/>
      <c r="E18" s="22"/>
      <c r="F18" s="23"/>
      <c r="G18" s="22"/>
      <c r="H18" s="23"/>
      <c r="I18" s="39"/>
      <c r="J18" s="39"/>
      <c r="K18" s="39"/>
      <c r="L18" s="39"/>
      <c r="M18" s="34"/>
      <c r="N18" s="34"/>
      <c r="O18" s="40"/>
      <c r="P18" s="41"/>
    </row>
    <row r="19" spans="1:18">
      <c r="A19" s="24" t="s">
        <v>7</v>
      </c>
      <c r="B19" s="25"/>
      <c r="C19" s="25"/>
      <c r="D19" s="25"/>
      <c r="E19" s="26"/>
      <c r="F19" s="27"/>
      <c r="G19" s="26"/>
      <c r="H19" s="27"/>
      <c r="I19" s="42"/>
      <c r="J19" s="42"/>
      <c r="K19" s="42"/>
      <c r="L19" s="42"/>
      <c r="M19" s="27"/>
      <c r="N19" s="27"/>
      <c r="O19" s="43">
        <f>SUM(O8:O18)</f>
        <v>0</v>
      </c>
      <c r="P19" s="44"/>
    </row>
  </sheetData>
  <mergeCells count="12">
    <mergeCell ref="P5:P7"/>
    <mergeCell ref="A5:A7"/>
    <mergeCell ref="B5:B7"/>
    <mergeCell ref="C5:C7"/>
    <mergeCell ref="D5:D7"/>
    <mergeCell ref="O5:O7"/>
    <mergeCell ref="E5:N5"/>
    <mergeCell ref="E6:F6"/>
    <mergeCell ref="G6:H6"/>
    <mergeCell ref="I6:J6"/>
    <mergeCell ref="K6:L6"/>
    <mergeCell ref="M6:N6"/>
  </mergeCells>
  <hyperlinks>
    <hyperlink ref="O2" location="'Summary sales'!A1" display="SUMMARY"/>
  </hyperlink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68</vt:i4>
      </vt:variant>
    </vt:vector>
  </HeadingPairs>
  <TitlesOfParts>
    <vt:vector size="68" baseType="lpstr">
      <vt:lpstr>SO APRIL 2026 Rev2</vt:lpstr>
      <vt:lpstr>KEBUTUHAN GAS</vt:lpstr>
      <vt:lpstr>Daily serapan Gas</vt:lpstr>
      <vt:lpstr>SO MS</vt:lpstr>
      <vt:lpstr>Summary Gas</vt:lpstr>
      <vt:lpstr>Daily Sales</vt:lpstr>
      <vt:lpstr>Summary FOB</vt:lpstr>
      <vt:lpstr>Summary sales</vt:lpstr>
      <vt:lpstr>JIUQI</vt:lpstr>
      <vt:lpstr>ADP</vt:lpstr>
      <vt:lpstr>CLIN</vt:lpstr>
      <vt:lpstr>ABC KOGEN</vt:lpstr>
      <vt:lpstr>ASAHIMAS</vt:lpstr>
      <vt:lpstr>HLI</vt:lpstr>
      <vt:lpstr>DIC</vt:lpstr>
      <vt:lpstr>TWK</vt:lpstr>
      <vt:lpstr>STM</vt:lpstr>
      <vt:lpstr>AMI</vt:lpstr>
      <vt:lpstr>BI</vt:lpstr>
      <vt:lpstr>FSI</vt:lpstr>
      <vt:lpstr>INDOFOOD</vt:lpstr>
      <vt:lpstr>UMI</vt:lpstr>
      <vt:lpstr>PCIM</vt:lpstr>
      <vt:lpstr>PCI84</vt:lpstr>
      <vt:lpstr>CERES</vt:lpstr>
      <vt:lpstr>TOMIMOTO</vt:lpstr>
      <vt:lpstr>KTN</vt:lpstr>
      <vt:lpstr>BYC</vt:lpstr>
      <vt:lpstr>SARIMURNI</vt:lpstr>
      <vt:lpstr>KALBEE</vt:lpstr>
      <vt:lpstr>IPT</vt:lpstr>
      <vt:lpstr>Tongtji</vt:lpstr>
      <vt:lpstr>CISF</vt:lpstr>
      <vt:lpstr>EBM</vt:lpstr>
      <vt:lpstr>HCI</vt:lpstr>
      <vt:lpstr>KSN</vt:lpstr>
      <vt:lpstr>NIAGAGARAM</vt:lpstr>
      <vt:lpstr>NNI</vt:lpstr>
      <vt:lpstr>SHB</vt:lpstr>
      <vt:lpstr>MKG</vt:lpstr>
      <vt:lpstr>GTL</vt:lpstr>
      <vt:lpstr>OAJ</vt:lpstr>
      <vt:lpstr>PA</vt:lpstr>
      <vt:lpstr>KGM</vt:lpstr>
      <vt:lpstr>CITYMALL</vt:lpstr>
      <vt:lpstr>PUJ</vt:lpstr>
      <vt:lpstr>KA</vt:lpstr>
      <vt:lpstr>KBRU</vt:lpstr>
      <vt:lpstr>SDM</vt:lpstr>
      <vt:lpstr>JARGAS</vt:lpstr>
      <vt:lpstr>SBI</vt:lpstr>
      <vt:lpstr>HSK</vt:lpstr>
      <vt:lpstr>CCS</vt:lpstr>
      <vt:lpstr>RB</vt:lpstr>
      <vt:lpstr>IDP</vt:lpstr>
      <vt:lpstr>ALT</vt:lpstr>
      <vt:lpstr>SETU</vt:lpstr>
      <vt:lpstr>SPGLOBAL</vt:lpstr>
      <vt:lpstr>SPJES</vt:lpstr>
      <vt:lpstr>GFATOM</vt:lpstr>
      <vt:lpstr>GFKULIT</vt:lpstr>
      <vt:lpstr>GFIR</vt:lpstr>
      <vt:lpstr>GFIR2</vt:lpstr>
      <vt:lpstr>TORABIKAHF</vt:lpstr>
      <vt:lpstr>TORABIKAIC</vt:lpstr>
      <vt:lpstr>TORABIKACIKUPA</vt:lpstr>
      <vt:lpstr>SWS</vt:lpstr>
      <vt:lpstr>TOYOBO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Ashilla</dc:creator>
  <cp:lastModifiedBy>User</cp:lastModifiedBy>
  <cp:lastPrinted>2024-10-03T03:55:00Z</cp:lastPrinted>
  <dcterms:created xsi:type="dcterms:W3CDTF">2019-11-06T06:39:00Z</dcterms:created>
  <dcterms:modified xsi:type="dcterms:W3CDTF">2026-05-01T03:50:54Z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D0160A574E894420A175F0F7FD09E5E8_13</vt:lpwstr>
  </property>
  <property fmtid="{D5CDD505-2E9C-101B-9397-08002B2CF9AE}" pid="3" name="KSOProductBuildVer">
    <vt:lpwstr>1057-12.2.0.23196</vt:lpwstr>
  </property>
</Properties>
</file>